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ttle Sunshine 9\Documents\recs\"/>
    </mc:Choice>
  </mc:AlternateContent>
  <bookViews>
    <workbookView xWindow="3690" yWindow="15480" windowWidth="15375" windowHeight="8325" firstSheet="6" activeTab="8"/>
  </bookViews>
  <sheets>
    <sheet name="REGISTER" sheetId="1" r:id="rId1"/>
    <sheet name="FEE STRUCTURE" sheetId="5" r:id="rId2"/>
    <sheet name="fee term1" sheetId="15" r:id="rId3"/>
    <sheet name="fee reminder (2)" sheetId="14" r:id="rId4"/>
    <sheet name="fee reminder" sheetId="13" r:id="rId5"/>
    <sheet name="STUDENT REG AND PAYMENT STATUS" sheetId="2" r:id="rId6"/>
    <sheet name="FEE ENTRIES" sheetId="6" r:id="rId7"/>
    <sheet name="PAYMENT ENTRIES" sheetId="3" r:id="rId8"/>
    <sheet name="RECIEPT" sheetId="4" r:id="rId9"/>
    <sheet name="RECIEPT NO ADJ" sheetId="17" r:id="rId10"/>
    <sheet name="RECIEPT(ADJUSTED)" sheetId="10" r:id="rId11"/>
    <sheet name="RECIEPT(DATE)" sheetId="16" r:id="rId12"/>
    <sheet name="CLUBS" sheetId="11" r:id="rId13"/>
    <sheet name="RECIEPT (2)" sheetId="8" r:id="rId14"/>
    <sheet name="REPORTS" sheetId="9" r:id="rId15"/>
  </sheets>
  <definedNames>
    <definedName name="_xlnm._FilterDatabase" localSheetId="6" hidden="1">'FEE ENTRIES'!$B$3:$Q$119</definedName>
    <definedName name="_xlnm._FilterDatabase" localSheetId="2" hidden="1">'fee term1'!$B$3:$M$119</definedName>
    <definedName name="_xlnm._FilterDatabase" localSheetId="5" hidden="1">'STUDENT REG AND PAYMENT STATUS'!$B$3:$H$119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7" l="1"/>
  <c r="D14" i="17"/>
  <c r="D12" i="17"/>
  <c r="D12" i="10"/>
  <c r="G12" i="16"/>
  <c r="D12" i="16"/>
  <c r="D14" i="4"/>
  <c r="E21" i="8"/>
  <c r="D15" i="8"/>
  <c r="D14" i="8"/>
  <c r="D12" i="8"/>
  <c r="D15" i="4"/>
  <c r="D15" i="10"/>
  <c r="D14" i="10"/>
  <c r="D15" i="16"/>
  <c r="D14" i="16"/>
  <c r="E23" i="17"/>
  <c r="E22" i="17"/>
  <c r="E20" i="17"/>
  <c r="G12" i="17"/>
  <c r="E6" i="5" l="1"/>
  <c r="E7" i="5"/>
  <c r="E8" i="5"/>
  <c r="E9" i="5"/>
  <c r="E10" i="5"/>
  <c r="E11" i="5"/>
  <c r="E12" i="5"/>
  <c r="E13" i="5"/>
  <c r="E14" i="5"/>
  <c r="E15" i="5"/>
  <c r="E5" i="5"/>
  <c r="G12" i="10" l="1"/>
  <c r="L4" i="15" l="1"/>
  <c r="L110" i="15" l="1"/>
  <c r="G4" i="15" l="1"/>
  <c r="M4" i="15" s="1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M110" i="15" s="1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I122" i="2"/>
  <c r="I121" i="2"/>
  <c r="I123" i="2"/>
  <c r="I124" i="2"/>
  <c r="I125" i="2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7" i="15"/>
  <c r="L126" i="15"/>
  <c r="L125" i="15"/>
  <c r="L124" i="15"/>
  <c r="L123" i="15"/>
  <c r="L122" i="15"/>
  <c r="L121" i="15"/>
  <c r="L120" i="15"/>
  <c r="L119" i="15"/>
  <c r="L118" i="15"/>
  <c r="L117" i="15"/>
  <c r="L116" i="15"/>
  <c r="L115" i="15"/>
  <c r="L114" i="15"/>
  <c r="L113" i="15"/>
  <c r="L112" i="15"/>
  <c r="L111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M64" i="15" s="1"/>
  <c r="L63" i="15"/>
  <c r="L62" i="15"/>
  <c r="L61" i="15"/>
  <c r="L60" i="15"/>
  <c r="L59" i="15"/>
  <c r="L58" i="15"/>
  <c r="L57" i="15"/>
  <c r="L56" i="15"/>
  <c r="L55" i="15"/>
  <c r="L54" i="15"/>
  <c r="L53" i="15"/>
  <c r="M53" i="15" s="1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M147" i="15" l="1"/>
  <c r="M143" i="15"/>
  <c r="M139" i="15"/>
  <c r="I144" i="2" s="1"/>
  <c r="M135" i="15"/>
  <c r="I140" i="2" s="1"/>
  <c r="M131" i="15"/>
  <c r="M127" i="15"/>
  <c r="M123" i="15"/>
  <c r="M119" i="15"/>
  <c r="I119" i="2" s="1"/>
  <c r="M115" i="15"/>
  <c r="M111" i="15"/>
  <c r="M107" i="15"/>
  <c r="I107" i="2" s="1"/>
  <c r="M103" i="15"/>
  <c r="I103" i="2" s="1"/>
  <c r="M99" i="15"/>
  <c r="M95" i="15"/>
  <c r="M91" i="15"/>
  <c r="I91" i="2" s="1"/>
  <c r="M87" i="15"/>
  <c r="I87" i="2" s="1"/>
  <c r="M83" i="15"/>
  <c r="M79" i="15"/>
  <c r="M75" i="15"/>
  <c r="I75" i="2" s="1"/>
  <c r="M71" i="15"/>
  <c r="I71" i="2" s="1"/>
  <c r="M67" i="15"/>
  <c r="I67" i="2" s="1"/>
  <c r="M63" i="15"/>
  <c r="M59" i="15"/>
  <c r="I59" i="2" s="1"/>
  <c r="M55" i="15"/>
  <c r="I55" i="2" s="1"/>
  <c r="M51" i="15"/>
  <c r="M47" i="15"/>
  <c r="M43" i="15"/>
  <c r="I43" i="2" s="1"/>
  <c r="M39" i="15"/>
  <c r="I39" i="2" s="1"/>
  <c r="M35" i="15"/>
  <c r="I35" i="2" s="1"/>
  <c r="M31" i="15"/>
  <c r="M27" i="15"/>
  <c r="I27" i="2" s="1"/>
  <c r="M23" i="15"/>
  <c r="I23" i="2" s="1"/>
  <c r="M19" i="15"/>
  <c r="I19" i="2" s="1"/>
  <c r="M15" i="15"/>
  <c r="M11" i="15"/>
  <c r="M7" i="15"/>
  <c r="I7" i="2" s="1"/>
  <c r="M106" i="15"/>
  <c r="I106" i="2" s="1"/>
  <c r="M102" i="15"/>
  <c r="M98" i="15"/>
  <c r="I98" i="2" s="1"/>
  <c r="M94" i="15"/>
  <c r="I94" i="2" s="1"/>
  <c r="M86" i="15"/>
  <c r="I86" i="2" s="1"/>
  <c r="M82" i="15"/>
  <c r="M78" i="15"/>
  <c r="I78" i="2" s="1"/>
  <c r="M74" i="15"/>
  <c r="I74" i="2" s="1"/>
  <c r="M70" i="15"/>
  <c r="I70" i="2" s="1"/>
  <c r="M66" i="15"/>
  <c r="M62" i="15"/>
  <c r="I62" i="2" s="1"/>
  <c r="M58" i="15"/>
  <c r="I58" i="2" s="1"/>
  <c r="M54" i="15"/>
  <c r="I54" i="2" s="1"/>
  <c r="M50" i="15"/>
  <c r="M46" i="15"/>
  <c r="M42" i="15"/>
  <c r="I42" i="2" s="1"/>
  <c r="M38" i="15"/>
  <c r="I38" i="2" s="1"/>
  <c r="M34" i="15"/>
  <c r="M30" i="15"/>
  <c r="I30" i="2" s="1"/>
  <c r="M26" i="15"/>
  <c r="I26" i="2" s="1"/>
  <c r="M22" i="15"/>
  <c r="I22" i="2" s="1"/>
  <c r="M18" i="15"/>
  <c r="M14" i="15"/>
  <c r="M10" i="15"/>
  <c r="I10" i="2" s="1"/>
  <c r="M6" i="15"/>
  <c r="I6" i="2" s="1"/>
  <c r="M90" i="15"/>
  <c r="I11" i="2"/>
  <c r="I15" i="2"/>
  <c r="M130" i="15"/>
  <c r="I135" i="2" s="1"/>
  <c r="M142" i="15"/>
  <c r="M138" i="15"/>
  <c r="I143" i="2" s="1"/>
  <c r="M122" i="15"/>
  <c r="I127" i="2" s="1"/>
  <c r="M114" i="15"/>
  <c r="I114" i="2" s="1"/>
  <c r="M149" i="15"/>
  <c r="M137" i="15"/>
  <c r="I142" i="2" s="1"/>
  <c r="M129" i="15"/>
  <c r="I134" i="2" s="1"/>
  <c r="M125" i="15"/>
  <c r="M121" i="15"/>
  <c r="M117" i="15"/>
  <c r="I117" i="2" s="1"/>
  <c r="M113" i="15"/>
  <c r="I113" i="2" s="1"/>
  <c r="M109" i="15"/>
  <c r="M105" i="15"/>
  <c r="M101" i="15"/>
  <c r="I101" i="2" s="1"/>
  <c r="M97" i="15"/>
  <c r="I97" i="2" s="1"/>
  <c r="M93" i="15"/>
  <c r="M89" i="15"/>
  <c r="I89" i="2" s="1"/>
  <c r="M85" i="15"/>
  <c r="I85" i="2" s="1"/>
  <c r="M81" i="15"/>
  <c r="I81" i="2" s="1"/>
  <c r="M77" i="15"/>
  <c r="I77" i="2" s="1"/>
  <c r="M73" i="15"/>
  <c r="I73" i="2" s="1"/>
  <c r="M69" i="15"/>
  <c r="I69" i="2" s="1"/>
  <c r="M65" i="15"/>
  <c r="I65" i="2" s="1"/>
  <c r="M61" i="15"/>
  <c r="M57" i="15"/>
  <c r="M49" i="15"/>
  <c r="I49" i="2" s="1"/>
  <c r="M45" i="15"/>
  <c r="I45" i="2" s="1"/>
  <c r="M41" i="15"/>
  <c r="I41" i="2" s="1"/>
  <c r="M37" i="15"/>
  <c r="I37" i="2" s="1"/>
  <c r="M33" i="15"/>
  <c r="I33" i="2" s="1"/>
  <c r="M29" i="15"/>
  <c r="I29" i="2" s="1"/>
  <c r="M25" i="15"/>
  <c r="I25" i="2" s="1"/>
  <c r="M21" i="15"/>
  <c r="I21" i="2" s="1"/>
  <c r="M17" i="15"/>
  <c r="I17" i="2" s="1"/>
  <c r="M13" i="15"/>
  <c r="I13" i="2" s="1"/>
  <c r="M9" i="15"/>
  <c r="M5" i="15"/>
  <c r="M146" i="15"/>
  <c r="I151" i="2" s="1"/>
  <c r="M134" i="15"/>
  <c r="I139" i="2" s="1"/>
  <c r="M126" i="15"/>
  <c r="M118" i="15"/>
  <c r="M145" i="15"/>
  <c r="I150" i="2" s="1"/>
  <c r="M141" i="15"/>
  <c r="I146" i="2" s="1"/>
  <c r="M133" i="15"/>
  <c r="I138" i="2" s="1"/>
  <c r="M148" i="15"/>
  <c r="M144" i="15"/>
  <c r="I149" i="2" s="1"/>
  <c r="M140" i="15"/>
  <c r="I145" i="2" s="1"/>
  <c r="M136" i="15"/>
  <c r="M132" i="15"/>
  <c r="M128" i="15"/>
  <c r="I133" i="2" s="1"/>
  <c r="M124" i="15"/>
  <c r="I129" i="2" s="1"/>
  <c r="M120" i="15"/>
  <c r="I120" i="2" s="1"/>
  <c r="M116" i="15"/>
  <c r="M112" i="15"/>
  <c r="I112" i="2" s="1"/>
  <c r="M108" i="15"/>
  <c r="I108" i="2" s="1"/>
  <c r="M104" i="15"/>
  <c r="I104" i="2" s="1"/>
  <c r="M100" i="15"/>
  <c r="M96" i="15"/>
  <c r="I96" i="2" s="1"/>
  <c r="M92" i="15"/>
  <c r="I92" i="2" s="1"/>
  <c r="M88" i="15"/>
  <c r="I88" i="2" s="1"/>
  <c r="M84" i="15"/>
  <c r="I84" i="2" s="1"/>
  <c r="M80" i="15"/>
  <c r="I80" i="2" s="1"/>
  <c r="M76" i="15"/>
  <c r="I76" i="2" s="1"/>
  <c r="M72" i="15"/>
  <c r="I72" i="2" s="1"/>
  <c r="M68" i="15"/>
  <c r="M60" i="15"/>
  <c r="I60" i="2" s="1"/>
  <c r="M56" i="15"/>
  <c r="I56" i="2" s="1"/>
  <c r="M52" i="15"/>
  <c r="I52" i="2" s="1"/>
  <c r="M48" i="15"/>
  <c r="M44" i="15"/>
  <c r="I44" i="2" s="1"/>
  <c r="M40" i="15"/>
  <c r="I40" i="2" s="1"/>
  <c r="M36" i="15"/>
  <c r="I36" i="2" s="1"/>
  <c r="M32" i="15"/>
  <c r="M28" i="15"/>
  <c r="I28" i="2" s="1"/>
  <c r="M24" i="15"/>
  <c r="I24" i="2" s="1"/>
  <c r="M20" i="15"/>
  <c r="I20" i="2" s="1"/>
  <c r="M16" i="15"/>
  <c r="I16" i="2" s="1"/>
  <c r="M12" i="15"/>
  <c r="I12" i="2" s="1"/>
  <c r="M8" i="15"/>
  <c r="I8" i="2" s="1"/>
  <c r="I132" i="2"/>
  <c r="I136" i="2"/>
  <c r="I148" i="2"/>
  <c r="I152" i="2"/>
  <c r="I4" i="2"/>
  <c r="I116" i="2"/>
  <c r="I118" i="2"/>
  <c r="I14" i="2"/>
  <c r="I47" i="2"/>
  <c r="I154" i="2"/>
  <c r="I63" i="2"/>
  <c r="I95" i="2"/>
  <c r="I48" i="2"/>
  <c r="I50" i="2"/>
  <c r="I111" i="2"/>
  <c r="I126" i="2"/>
  <c r="I68" i="2"/>
  <c r="I82" i="2"/>
  <c r="I90" i="2"/>
  <c r="I110" i="2"/>
  <c r="I5" i="2"/>
  <c r="I53" i="2"/>
  <c r="I57" i="2"/>
  <c r="I153" i="2"/>
  <c r="I18" i="2"/>
  <c r="I31" i="2"/>
  <c r="I46" i="2"/>
  <c r="I79" i="2"/>
  <c r="I100" i="2"/>
  <c r="I102" i="2"/>
  <c r="I137" i="2"/>
  <c r="I9" i="2"/>
  <c r="I105" i="2"/>
  <c r="I32" i="2"/>
  <c r="I34" i="2"/>
  <c r="I64" i="2"/>
  <c r="I66" i="2"/>
  <c r="I128" i="2"/>
  <c r="I130" i="2"/>
  <c r="I61" i="2"/>
  <c r="I93" i="2"/>
  <c r="I109" i="2"/>
  <c r="I141" i="2"/>
  <c r="L151" i="15"/>
  <c r="I51" i="2"/>
  <c r="I83" i="2"/>
  <c r="I99" i="2"/>
  <c r="I115" i="2"/>
  <c r="I131" i="2"/>
  <c r="I147" i="2"/>
  <c r="G151" i="15"/>
  <c r="M151" i="15" l="1"/>
  <c r="J17" i="13" l="1"/>
  <c r="H17" i="13"/>
  <c r="B17" i="13"/>
  <c r="B3" i="13"/>
  <c r="J3" i="13"/>
  <c r="H3" i="13"/>
  <c r="H12" i="11" l="1"/>
  <c r="F10" i="11" l="1"/>
  <c r="H10" i="11" s="1"/>
  <c r="F9" i="11"/>
  <c r="F11" i="11"/>
  <c r="F5" i="11"/>
  <c r="H5" i="11" s="1"/>
  <c r="F6" i="11"/>
  <c r="H6" i="11" s="1"/>
  <c r="F7" i="11"/>
  <c r="H7" i="11" s="1"/>
  <c r="F8" i="11"/>
  <c r="H8" i="11" s="1"/>
  <c r="B6" i="9"/>
  <c r="D6" i="9"/>
  <c r="F17" i="2" l="1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P142" i="6"/>
  <c r="G142" i="2" s="1"/>
  <c r="P143" i="6"/>
  <c r="G143" i="2" s="1"/>
  <c r="P144" i="6"/>
  <c r="G144" i="2" s="1"/>
  <c r="P145" i="6"/>
  <c r="G145" i="2" s="1"/>
  <c r="P146" i="6"/>
  <c r="G146" i="2" s="1"/>
  <c r="P147" i="6"/>
  <c r="G147" i="2" s="1"/>
  <c r="P148" i="6"/>
  <c r="G148" i="2" s="1"/>
  <c r="P149" i="6"/>
  <c r="G149" i="2" s="1"/>
  <c r="P150" i="6"/>
  <c r="G150" i="2" s="1"/>
  <c r="P151" i="6"/>
  <c r="G151" i="2" s="1"/>
  <c r="P152" i="6"/>
  <c r="G152" i="2" s="1"/>
  <c r="P153" i="6"/>
  <c r="P154" i="6"/>
  <c r="G154" i="2" s="1"/>
  <c r="F154" i="2"/>
  <c r="F153" i="2"/>
  <c r="G153" i="2"/>
  <c r="F152" i="2"/>
  <c r="F151" i="2"/>
  <c r="F150" i="2"/>
  <c r="F149" i="2"/>
  <c r="F148" i="2"/>
  <c r="F147" i="2"/>
  <c r="F146" i="2"/>
  <c r="F145" i="2"/>
  <c r="F144" i="2"/>
  <c r="F143" i="2"/>
  <c r="F142" i="2"/>
  <c r="Q143" i="6" l="1"/>
  <c r="Q152" i="6"/>
  <c r="Q148" i="6"/>
  <c r="Q144" i="6"/>
  <c r="Q151" i="6"/>
  <c r="Q154" i="6"/>
  <c r="Q150" i="6"/>
  <c r="Q146" i="6"/>
  <c r="Q142" i="6"/>
  <c r="Q147" i="6"/>
  <c r="Q153" i="6"/>
  <c r="Q149" i="6"/>
  <c r="Q145" i="6"/>
  <c r="H148" i="2"/>
  <c r="J148" i="2" s="1"/>
  <c r="H150" i="2"/>
  <c r="J150" i="2" s="1"/>
  <c r="H147" i="2"/>
  <c r="J147" i="2" s="1"/>
  <c r="H151" i="2"/>
  <c r="J151" i="2" s="1"/>
  <c r="H152" i="2"/>
  <c r="J152" i="2" s="1"/>
  <c r="H149" i="2"/>
  <c r="J149" i="2" s="1"/>
  <c r="H143" i="2"/>
  <c r="J143" i="2" s="1"/>
  <c r="H145" i="2"/>
  <c r="J145" i="2" s="1"/>
  <c r="H153" i="2"/>
  <c r="J153" i="2" s="1"/>
  <c r="H144" i="2"/>
  <c r="J144" i="2" s="1"/>
  <c r="H146" i="2"/>
  <c r="J146" i="2" s="1"/>
  <c r="H154" i="2"/>
  <c r="J154" i="2" s="1"/>
  <c r="H142" i="2"/>
  <c r="J142" i="2" s="1"/>
  <c r="G141" i="6"/>
  <c r="P141" i="6"/>
  <c r="G141" i="2" s="1"/>
  <c r="F141" i="2"/>
  <c r="Q141" i="6" l="1"/>
  <c r="H141" i="2"/>
  <c r="J141" i="2" s="1"/>
  <c r="G134" i="6"/>
  <c r="G135" i="6"/>
  <c r="G136" i="6"/>
  <c r="G137" i="6"/>
  <c r="G138" i="6"/>
  <c r="G139" i="6"/>
  <c r="G140" i="6"/>
  <c r="P134" i="6"/>
  <c r="G134" i="2" s="1"/>
  <c r="P135" i="6"/>
  <c r="G135" i="2" s="1"/>
  <c r="P136" i="6"/>
  <c r="G136" i="2" s="1"/>
  <c r="P137" i="6"/>
  <c r="G137" i="2" s="1"/>
  <c r="P138" i="6"/>
  <c r="G138" i="2" s="1"/>
  <c r="P139" i="6"/>
  <c r="P140" i="6"/>
  <c r="G140" i="2" s="1"/>
  <c r="F140" i="2"/>
  <c r="F139" i="2"/>
  <c r="F138" i="2"/>
  <c r="F137" i="2"/>
  <c r="F136" i="2"/>
  <c r="F135" i="2"/>
  <c r="F134" i="2"/>
  <c r="Q138" i="6" l="1"/>
  <c r="Q134" i="6"/>
  <c r="Q140" i="6"/>
  <c r="Q139" i="6"/>
  <c r="Q136" i="6"/>
  <c r="Q135" i="6"/>
  <c r="G139" i="2"/>
  <c r="H139" i="2" s="1"/>
  <c r="J139" i="2" s="1"/>
  <c r="Q137" i="6"/>
  <c r="H135" i="2"/>
  <c r="J135" i="2" s="1"/>
  <c r="H137" i="2"/>
  <c r="J137" i="2" s="1"/>
  <c r="H134" i="2"/>
  <c r="J134" i="2" s="1"/>
  <c r="H136" i="2"/>
  <c r="J136" i="2" s="1"/>
  <c r="H140" i="2"/>
  <c r="J140" i="2" s="1"/>
  <c r="H138" i="2"/>
  <c r="J138" i="2" s="1"/>
  <c r="G129" i="6" l="1"/>
  <c r="G130" i="6"/>
  <c r="G131" i="6"/>
  <c r="G132" i="6"/>
  <c r="G133" i="6"/>
  <c r="P130" i="6"/>
  <c r="Q130" i="6" s="1"/>
  <c r="P131" i="6"/>
  <c r="P132" i="6"/>
  <c r="G132" i="2" s="1"/>
  <c r="P133" i="6"/>
  <c r="G133" i="2" s="1"/>
  <c r="F133" i="2"/>
  <c r="Q131" i="6" l="1"/>
  <c r="Q133" i="6"/>
  <c r="Q132" i="6"/>
  <c r="H133" i="2"/>
  <c r="J133" i="2" s="1"/>
  <c r="F132" i="2"/>
  <c r="F131" i="2"/>
  <c r="G131" i="2"/>
  <c r="F130" i="2"/>
  <c r="G130" i="2"/>
  <c r="F129" i="2"/>
  <c r="P129" i="6"/>
  <c r="Q129" i="6" s="1"/>
  <c r="G129" i="2" l="1"/>
  <c r="H129" i="2" s="1"/>
  <c r="J129" i="2" s="1"/>
  <c r="H130" i="2"/>
  <c r="J130" i="2" s="1"/>
  <c r="H132" i="2"/>
  <c r="J132" i="2" s="1"/>
  <c r="H131" i="2"/>
  <c r="J131" i="2" s="1"/>
  <c r="F127" i="2"/>
  <c r="F128" i="2"/>
  <c r="G128" i="6"/>
  <c r="P128" i="6"/>
  <c r="G128" i="2" s="1"/>
  <c r="J6" i="9"/>
  <c r="I6" i="9"/>
  <c r="H6" i="9"/>
  <c r="G6" i="9"/>
  <c r="F6" i="9"/>
  <c r="E6" i="9"/>
  <c r="Q128" i="6" l="1"/>
  <c r="H128" i="2"/>
  <c r="J128" i="2" s="1"/>
  <c r="E8" i="9"/>
  <c r="J8" i="9"/>
  <c r="I8" i="9"/>
  <c r="H8" i="9"/>
  <c r="G8" i="9"/>
  <c r="F8" i="9"/>
  <c r="G127" i="6"/>
  <c r="P127" i="6"/>
  <c r="Q127" i="6" l="1"/>
  <c r="G127" i="2"/>
  <c r="H127" i="2" s="1"/>
  <c r="J127" i="2" s="1"/>
  <c r="K6" i="9"/>
  <c r="K8" i="9" s="1"/>
  <c r="G126" i="6"/>
  <c r="P126" i="6"/>
  <c r="G126" i="2" s="1"/>
  <c r="F126" i="2"/>
  <c r="Q126" i="6" l="1"/>
  <c r="H126" i="2"/>
  <c r="J126" i="2" s="1"/>
  <c r="F124" i="2"/>
  <c r="F125" i="2"/>
  <c r="E20" i="8" s="1"/>
  <c r="G124" i="6"/>
  <c r="G125" i="6"/>
  <c r="P125" i="6"/>
  <c r="G125" i="2" s="1"/>
  <c r="P124" i="6"/>
  <c r="Q124" i="6" l="1"/>
  <c r="Q125" i="6"/>
  <c r="H125" i="2"/>
  <c r="J125" i="2" s="1"/>
  <c r="G12" i="8"/>
  <c r="G123" i="6" l="1"/>
  <c r="F123" i="2"/>
  <c r="P121" i="6" l="1"/>
  <c r="P122" i="6"/>
  <c r="P123" i="6"/>
  <c r="Q123" i="6" s="1"/>
  <c r="G12" i="4"/>
  <c r="C122" i="6"/>
  <c r="D122" i="6"/>
  <c r="G122" i="6" s="1"/>
  <c r="E122" i="6"/>
  <c r="B122" i="6"/>
  <c r="G124" i="2" s="1"/>
  <c r="H124" i="2" s="1"/>
  <c r="J124" i="2" s="1"/>
  <c r="G121" i="6"/>
  <c r="Q121" i="6" s="1"/>
  <c r="F122" i="2"/>
  <c r="Q122" i="6" l="1"/>
  <c r="G121" i="2"/>
  <c r="G122" i="2"/>
  <c r="H122" i="2" s="1"/>
  <c r="J122" i="2" s="1"/>
  <c r="G123" i="2"/>
  <c r="H123" i="2" s="1"/>
  <c r="J123" i="2" s="1"/>
  <c r="D15" i="3"/>
  <c r="C15" i="3"/>
  <c r="F121" i="2"/>
  <c r="H121" i="2" l="1"/>
  <c r="J121" i="2" s="1"/>
  <c r="F16" i="9"/>
  <c r="F20" i="9"/>
  <c r="F15" i="9"/>
  <c r="F17" i="9"/>
  <c r="F21" i="9"/>
  <c r="F13" i="9"/>
  <c r="F14" i="9"/>
  <c r="F18" i="9"/>
  <c r="F23" i="9"/>
  <c r="F19" i="9"/>
  <c r="P82" i="6"/>
  <c r="P83" i="6"/>
  <c r="G83" i="2" s="1"/>
  <c r="P84" i="6"/>
  <c r="G84" i="2" s="1"/>
  <c r="P85" i="6"/>
  <c r="G85" i="2" s="1"/>
  <c r="P86" i="6"/>
  <c r="G86" i="2" s="1"/>
  <c r="P87" i="6"/>
  <c r="G87" i="2" s="1"/>
  <c r="P88" i="6"/>
  <c r="G88" i="2" s="1"/>
  <c r="P89" i="6"/>
  <c r="G89" i="2" s="1"/>
  <c r="P90" i="6"/>
  <c r="G90" i="2" s="1"/>
  <c r="P91" i="6"/>
  <c r="G91" i="2" s="1"/>
  <c r="P92" i="6"/>
  <c r="G92" i="2" s="1"/>
  <c r="P93" i="6"/>
  <c r="G93" i="2" s="1"/>
  <c r="P94" i="6"/>
  <c r="G94" i="2" s="1"/>
  <c r="P95" i="6"/>
  <c r="G95" i="2" s="1"/>
  <c r="P96" i="6"/>
  <c r="G96" i="2" s="1"/>
  <c r="P97" i="6"/>
  <c r="G97" i="2" s="1"/>
  <c r="P98" i="6"/>
  <c r="G98" i="2" s="1"/>
  <c r="P99" i="6"/>
  <c r="G99" i="2" s="1"/>
  <c r="P100" i="6"/>
  <c r="G100" i="2" s="1"/>
  <c r="P101" i="6"/>
  <c r="G101" i="2" s="1"/>
  <c r="P102" i="6"/>
  <c r="G102" i="2" s="1"/>
  <c r="P103" i="6"/>
  <c r="G103" i="2" s="1"/>
  <c r="P104" i="6"/>
  <c r="G104" i="2" s="1"/>
  <c r="P105" i="6"/>
  <c r="G105" i="2" s="1"/>
  <c r="P106" i="6"/>
  <c r="G106" i="2" s="1"/>
  <c r="P107" i="6"/>
  <c r="G107" i="2" s="1"/>
  <c r="P108" i="6"/>
  <c r="G108" i="2" s="1"/>
  <c r="P109" i="6"/>
  <c r="G109" i="2" s="1"/>
  <c r="P110" i="6"/>
  <c r="G110" i="2" s="1"/>
  <c r="P111" i="6"/>
  <c r="G111" i="2" s="1"/>
  <c r="P112" i="6"/>
  <c r="G112" i="2" s="1"/>
  <c r="P113" i="6"/>
  <c r="G113" i="2" s="1"/>
  <c r="P114" i="6"/>
  <c r="G114" i="2" s="1"/>
  <c r="P115" i="6"/>
  <c r="G115" i="2" s="1"/>
  <c r="P116" i="6"/>
  <c r="G116" i="2" s="1"/>
  <c r="P117" i="6"/>
  <c r="G117" i="2" s="1"/>
  <c r="P118" i="6"/>
  <c r="G118" i="2" s="1"/>
  <c r="P119" i="6"/>
  <c r="G119" i="2" s="1"/>
  <c r="P120" i="6"/>
  <c r="G120" i="2" s="1"/>
  <c r="P5" i="6"/>
  <c r="G5" i="2" s="1"/>
  <c r="P6" i="6"/>
  <c r="G6" i="2" s="1"/>
  <c r="P7" i="6"/>
  <c r="G7" i="2" s="1"/>
  <c r="P8" i="6"/>
  <c r="G8" i="2" s="1"/>
  <c r="E22" i="16" s="1"/>
  <c r="P9" i="6"/>
  <c r="G9" i="2" s="1"/>
  <c r="P10" i="6"/>
  <c r="G10" i="2" s="1"/>
  <c r="P11" i="6"/>
  <c r="G11" i="2" s="1"/>
  <c r="P12" i="6"/>
  <c r="G12" i="2" s="1"/>
  <c r="P13" i="6"/>
  <c r="G13" i="2" s="1"/>
  <c r="P14" i="6"/>
  <c r="G14" i="2" s="1"/>
  <c r="P15" i="6"/>
  <c r="G15" i="2" s="1"/>
  <c r="P16" i="6"/>
  <c r="G16" i="2" s="1"/>
  <c r="P17" i="6"/>
  <c r="G17" i="2" s="1"/>
  <c r="P18" i="6"/>
  <c r="G18" i="2" s="1"/>
  <c r="P19" i="6"/>
  <c r="G19" i="2" s="1"/>
  <c r="P20" i="6"/>
  <c r="G20" i="2" s="1"/>
  <c r="P21" i="6"/>
  <c r="G21" i="2" s="1"/>
  <c r="P22" i="6"/>
  <c r="G22" i="2" s="1"/>
  <c r="P23" i="6"/>
  <c r="G23" i="2" s="1"/>
  <c r="P24" i="6"/>
  <c r="G24" i="2" s="1"/>
  <c r="P25" i="6"/>
  <c r="G25" i="2" s="1"/>
  <c r="P26" i="6"/>
  <c r="G26" i="2" s="1"/>
  <c r="P27" i="6"/>
  <c r="G27" i="2" s="1"/>
  <c r="P28" i="6"/>
  <c r="G28" i="2" s="1"/>
  <c r="P29" i="6"/>
  <c r="G29" i="2" s="1"/>
  <c r="P30" i="6"/>
  <c r="G30" i="2" s="1"/>
  <c r="P31" i="6"/>
  <c r="G31" i="2" s="1"/>
  <c r="P32" i="6"/>
  <c r="G32" i="2" s="1"/>
  <c r="P33" i="6"/>
  <c r="G33" i="2" s="1"/>
  <c r="P34" i="6"/>
  <c r="G34" i="2" s="1"/>
  <c r="P35" i="6"/>
  <c r="G35" i="2" s="1"/>
  <c r="P36" i="6"/>
  <c r="G36" i="2" s="1"/>
  <c r="P37" i="6"/>
  <c r="G37" i="2" s="1"/>
  <c r="P38" i="6"/>
  <c r="G38" i="2" s="1"/>
  <c r="P39" i="6"/>
  <c r="G39" i="2" s="1"/>
  <c r="P40" i="6"/>
  <c r="G40" i="2" s="1"/>
  <c r="P41" i="6"/>
  <c r="G41" i="2" s="1"/>
  <c r="P42" i="6"/>
  <c r="G42" i="2" s="1"/>
  <c r="P43" i="6"/>
  <c r="G43" i="2" s="1"/>
  <c r="P44" i="6"/>
  <c r="G44" i="2" s="1"/>
  <c r="P45" i="6"/>
  <c r="G45" i="2" s="1"/>
  <c r="P46" i="6"/>
  <c r="G46" i="2" s="1"/>
  <c r="P47" i="6"/>
  <c r="G47" i="2" s="1"/>
  <c r="P48" i="6"/>
  <c r="G48" i="2" s="1"/>
  <c r="P49" i="6"/>
  <c r="G49" i="2" s="1"/>
  <c r="P50" i="6"/>
  <c r="G50" i="2" s="1"/>
  <c r="P51" i="6"/>
  <c r="G51" i="2" s="1"/>
  <c r="P52" i="6"/>
  <c r="G52" i="2" s="1"/>
  <c r="P53" i="6"/>
  <c r="G53" i="2" s="1"/>
  <c r="P54" i="6"/>
  <c r="G54" i="2" s="1"/>
  <c r="P55" i="6"/>
  <c r="G55" i="2" s="1"/>
  <c r="P56" i="6"/>
  <c r="G56" i="2" s="1"/>
  <c r="P57" i="6"/>
  <c r="G57" i="2" s="1"/>
  <c r="P58" i="6"/>
  <c r="G58" i="2" s="1"/>
  <c r="P59" i="6"/>
  <c r="G59" i="2" s="1"/>
  <c r="P60" i="6"/>
  <c r="G60" i="2" s="1"/>
  <c r="P61" i="6"/>
  <c r="G61" i="2" s="1"/>
  <c r="P62" i="6"/>
  <c r="G62" i="2" s="1"/>
  <c r="P63" i="6"/>
  <c r="G63" i="2" s="1"/>
  <c r="P64" i="6"/>
  <c r="G64" i="2" s="1"/>
  <c r="P65" i="6"/>
  <c r="G65" i="2" s="1"/>
  <c r="P66" i="6"/>
  <c r="G66" i="2" s="1"/>
  <c r="P67" i="6"/>
  <c r="G67" i="2" s="1"/>
  <c r="P68" i="6"/>
  <c r="G68" i="2" s="1"/>
  <c r="P69" i="6"/>
  <c r="G69" i="2" s="1"/>
  <c r="P70" i="6"/>
  <c r="G70" i="2" s="1"/>
  <c r="P71" i="6"/>
  <c r="G71" i="2" s="1"/>
  <c r="P72" i="6"/>
  <c r="G72" i="2" s="1"/>
  <c r="P73" i="6"/>
  <c r="G73" i="2" s="1"/>
  <c r="P74" i="6"/>
  <c r="G74" i="2" s="1"/>
  <c r="P75" i="6"/>
  <c r="G75" i="2" s="1"/>
  <c r="P76" i="6"/>
  <c r="G76" i="2" s="1"/>
  <c r="P77" i="6"/>
  <c r="G77" i="2" s="1"/>
  <c r="P78" i="6"/>
  <c r="G78" i="2" s="1"/>
  <c r="P79" i="6"/>
  <c r="G79" i="2" s="1"/>
  <c r="P80" i="6"/>
  <c r="G80" i="2" s="1"/>
  <c r="P81" i="6"/>
  <c r="G81" i="2" s="1"/>
  <c r="P4" i="6"/>
  <c r="G4" i="2" s="1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120" i="2"/>
  <c r="E22" i="10" l="1"/>
  <c r="Q4" i="6"/>
  <c r="Q85" i="6"/>
  <c r="Q89" i="6"/>
  <c r="Q93" i="6"/>
  <c r="Q97" i="6"/>
  <c r="Q101" i="6"/>
  <c r="Q105" i="6"/>
  <c r="Q109" i="6"/>
  <c r="Q113" i="6"/>
  <c r="Q117" i="6"/>
  <c r="Q8" i="6"/>
  <c r="Q84" i="6"/>
  <c r="Q88" i="6"/>
  <c r="Q92" i="6"/>
  <c r="Q96" i="6"/>
  <c r="Q100" i="6"/>
  <c r="Q104" i="6"/>
  <c r="Q108" i="6"/>
  <c r="Q112" i="6"/>
  <c r="Q116" i="6"/>
  <c r="Q120" i="6"/>
  <c r="Q10" i="6"/>
  <c r="Q14" i="6"/>
  <c r="Q18" i="6"/>
  <c r="Q22" i="6"/>
  <c r="Q26" i="6"/>
  <c r="Q30" i="6"/>
  <c r="Q34" i="6"/>
  <c r="Q38" i="6"/>
  <c r="Q42" i="6"/>
  <c r="Q46" i="6"/>
  <c r="Q50" i="6"/>
  <c r="Q54" i="6"/>
  <c r="Q58" i="6"/>
  <c r="Q83" i="6"/>
  <c r="Q87" i="6"/>
  <c r="Q91" i="6"/>
  <c r="Q95" i="6"/>
  <c r="Q99" i="6"/>
  <c r="Q103" i="6"/>
  <c r="Q107" i="6"/>
  <c r="Q111" i="6"/>
  <c r="Q115" i="6"/>
  <c r="Q119" i="6"/>
  <c r="Q61" i="6"/>
  <c r="Q65" i="6"/>
  <c r="Q69" i="6"/>
  <c r="Q73" i="6"/>
  <c r="Q77" i="6"/>
  <c r="Q81" i="6"/>
  <c r="Q5" i="6"/>
  <c r="Q9" i="6"/>
  <c r="Q11" i="6"/>
  <c r="Q17" i="6"/>
  <c r="Q25" i="6"/>
  <c r="Q33" i="6"/>
  <c r="Q41" i="6"/>
  <c r="Q49" i="6"/>
  <c r="Q53" i="6"/>
  <c r="Q60" i="6"/>
  <c r="Q68" i="6"/>
  <c r="Q80" i="6"/>
  <c r="Q7" i="6"/>
  <c r="Q13" i="6"/>
  <c r="Q21" i="6"/>
  <c r="Q29" i="6"/>
  <c r="Q37" i="6"/>
  <c r="Q45" i="6"/>
  <c r="Q57" i="6"/>
  <c r="Q64" i="6"/>
  <c r="Q72" i="6"/>
  <c r="Q76" i="6"/>
  <c r="Q19" i="6"/>
  <c r="Q27" i="6"/>
  <c r="Q35" i="6"/>
  <c r="Q43" i="6"/>
  <c r="Q51" i="6"/>
  <c r="Q66" i="6"/>
  <c r="Q70" i="6"/>
  <c r="Q78" i="6"/>
  <c r="Q86" i="6"/>
  <c r="Q94" i="6"/>
  <c r="Q102" i="6"/>
  <c r="Q110" i="6"/>
  <c r="Q118" i="6"/>
  <c r="Q6" i="6"/>
  <c r="Q12" i="6"/>
  <c r="Q16" i="6"/>
  <c r="Q20" i="6"/>
  <c r="Q24" i="6"/>
  <c r="Q28" i="6"/>
  <c r="Q32" i="6"/>
  <c r="Q36" i="6"/>
  <c r="Q40" i="6"/>
  <c r="Q44" i="6"/>
  <c r="Q48" i="6"/>
  <c r="Q52" i="6"/>
  <c r="Q56" i="6"/>
  <c r="Q59" i="6"/>
  <c r="Q63" i="6"/>
  <c r="Q67" i="6"/>
  <c r="Q71" i="6"/>
  <c r="Q75" i="6"/>
  <c r="Q79" i="6"/>
  <c r="E22" i="8"/>
  <c r="E23" i="8" s="1"/>
  <c r="G82" i="2"/>
  <c r="Q15" i="6"/>
  <c r="Q23" i="6"/>
  <c r="Q31" i="6"/>
  <c r="Q39" i="6"/>
  <c r="Q47" i="6"/>
  <c r="Q55" i="6"/>
  <c r="Q62" i="6"/>
  <c r="Q74" i="6"/>
  <c r="Q82" i="6"/>
  <c r="Q90" i="6"/>
  <c r="Q98" i="6"/>
  <c r="Q106" i="6"/>
  <c r="Q114" i="6"/>
  <c r="E22" i="4"/>
  <c r="F25" i="9"/>
  <c r="H120" i="2"/>
  <c r="J120" i="2" s="1"/>
  <c r="F119" i="2"/>
  <c r="H119" i="2" s="1"/>
  <c r="J119" i="2" s="1"/>
  <c r="F5" i="2"/>
  <c r="H5" i="2" s="1"/>
  <c r="J5" i="2" s="1"/>
  <c r="F6" i="2"/>
  <c r="H6" i="2" s="1"/>
  <c r="J6" i="2" s="1"/>
  <c r="F7" i="2"/>
  <c r="H7" i="2" s="1"/>
  <c r="J7" i="2" s="1"/>
  <c r="F8" i="2"/>
  <c r="F9" i="2"/>
  <c r="H9" i="2" s="1"/>
  <c r="J9" i="2" s="1"/>
  <c r="F10" i="2"/>
  <c r="H10" i="2" s="1"/>
  <c r="J10" i="2" s="1"/>
  <c r="F11" i="2"/>
  <c r="H11" i="2" s="1"/>
  <c r="J11" i="2" s="1"/>
  <c r="F12" i="2"/>
  <c r="F13" i="2"/>
  <c r="H13" i="2" s="1"/>
  <c r="J13" i="2" s="1"/>
  <c r="F14" i="2"/>
  <c r="H14" i="2" s="1"/>
  <c r="J14" i="2" s="1"/>
  <c r="F15" i="2"/>
  <c r="H15" i="2" s="1"/>
  <c r="J15" i="2" s="1"/>
  <c r="F16" i="2"/>
  <c r="H17" i="2"/>
  <c r="J17" i="2" s="1"/>
  <c r="F18" i="2"/>
  <c r="H18" i="2" s="1"/>
  <c r="J18" i="2" s="1"/>
  <c r="F19" i="2"/>
  <c r="H19" i="2" s="1"/>
  <c r="J19" i="2" s="1"/>
  <c r="F20" i="2"/>
  <c r="H20" i="2" s="1"/>
  <c r="J20" i="2" s="1"/>
  <c r="F21" i="2"/>
  <c r="H21" i="2" s="1"/>
  <c r="J21" i="2" s="1"/>
  <c r="F22" i="2"/>
  <c r="H22" i="2" s="1"/>
  <c r="J22" i="2" s="1"/>
  <c r="F23" i="2"/>
  <c r="H23" i="2" s="1"/>
  <c r="J23" i="2" s="1"/>
  <c r="F24" i="2"/>
  <c r="H24" i="2" s="1"/>
  <c r="J24" i="2" s="1"/>
  <c r="F25" i="2"/>
  <c r="H25" i="2" s="1"/>
  <c r="J25" i="2" s="1"/>
  <c r="F26" i="2"/>
  <c r="H26" i="2" s="1"/>
  <c r="J26" i="2" s="1"/>
  <c r="F27" i="2"/>
  <c r="H27" i="2" s="1"/>
  <c r="J27" i="2" s="1"/>
  <c r="F28" i="2"/>
  <c r="F29" i="2"/>
  <c r="H29" i="2" s="1"/>
  <c r="J29" i="2" s="1"/>
  <c r="F30" i="2"/>
  <c r="H30" i="2" s="1"/>
  <c r="J30" i="2" s="1"/>
  <c r="F31" i="2"/>
  <c r="H31" i="2" s="1"/>
  <c r="J31" i="2" s="1"/>
  <c r="F32" i="2"/>
  <c r="F33" i="2"/>
  <c r="H33" i="2" s="1"/>
  <c r="J33" i="2" s="1"/>
  <c r="F34" i="2"/>
  <c r="H34" i="2" s="1"/>
  <c r="J34" i="2" s="1"/>
  <c r="F35" i="2"/>
  <c r="H35" i="2" s="1"/>
  <c r="J35" i="2" s="1"/>
  <c r="F36" i="2"/>
  <c r="H36" i="2" s="1"/>
  <c r="J36" i="2" s="1"/>
  <c r="F37" i="2"/>
  <c r="H37" i="2" s="1"/>
  <c r="J37" i="2" s="1"/>
  <c r="F38" i="2"/>
  <c r="H38" i="2" s="1"/>
  <c r="J38" i="2" s="1"/>
  <c r="F39" i="2"/>
  <c r="H39" i="2" s="1"/>
  <c r="J39" i="2" s="1"/>
  <c r="F40" i="2"/>
  <c r="H40" i="2" s="1"/>
  <c r="J40" i="2" s="1"/>
  <c r="F41" i="2"/>
  <c r="H41" i="2" s="1"/>
  <c r="J41" i="2" s="1"/>
  <c r="F42" i="2"/>
  <c r="H42" i="2" s="1"/>
  <c r="J42" i="2" s="1"/>
  <c r="F43" i="2"/>
  <c r="H43" i="2" s="1"/>
  <c r="J43" i="2" s="1"/>
  <c r="F44" i="2"/>
  <c r="F45" i="2"/>
  <c r="H45" i="2" s="1"/>
  <c r="J45" i="2" s="1"/>
  <c r="F46" i="2"/>
  <c r="H46" i="2" s="1"/>
  <c r="J46" i="2" s="1"/>
  <c r="F47" i="2"/>
  <c r="H47" i="2" s="1"/>
  <c r="J47" i="2" s="1"/>
  <c r="F48" i="2"/>
  <c r="F49" i="2"/>
  <c r="H49" i="2" s="1"/>
  <c r="J49" i="2" s="1"/>
  <c r="F50" i="2"/>
  <c r="H50" i="2" s="1"/>
  <c r="J50" i="2" s="1"/>
  <c r="F51" i="2"/>
  <c r="H51" i="2" s="1"/>
  <c r="J51" i="2" s="1"/>
  <c r="F52" i="2"/>
  <c r="H52" i="2" s="1"/>
  <c r="J52" i="2" s="1"/>
  <c r="F53" i="2"/>
  <c r="H53" i="2" s="1"/>
  <c r="J53" i="2" s="1"/>
  <c r="F54" i="2"/>
  <c r="H54" i="2" s="1"/>
  <c r="J54" i="2" s="1"/>
  <c r="F55" i="2"/>
  <c r="F56" i="2"/>
  <c r="H56" i="2" s="1"/>
  <c r="J56" i="2" s="1"/>
  <c r="F57" i="2"/>
  <c r="H57" i="2" s="1"/>
  <c r="J57" i="2" s="1"/>
  <c r="F58" i="2"/>
  <c r="H58" i="2" s="1"/>
  <c r="J58" i="2" s="1"/>
  <c r="F59" i="2"/>
  <c r="H59" i="2" s="1"/>
  <c r="J59" i="2" s="1"/>
  <c r="F60" i="2"/>
  <c r="H60" i="2" s="1"/>
  <c r="J60" i="2" s="1"/>
  <c r="F61" i="2"/>
  <c r="F62" i="2"/>
  <c r="H62" i="2" s="1"/>
  <c r="J62" i="2" s="1"/>
  <c r="F63" i="2"/>
  <c r="H63" i="2" s="1"/>
  <c r="J63" i="2" s="1"/>
  <c r="F64" i="2"/>
  <c r="H64" i="2" s="1"/>
  <c r="J64" i="2" s="1"/>
  <c r="F65" i="2"/>
  <c r="H65" i="2" s="1"/>
  <c r="J65" i="2" s="1"/>
  <c r="F66" i="2"/>
  <c r="H66" i="2" s="1"/>
  <c r="J66" i="2" s="1"/>
  <c r="F67" i="2"/>
  <c r="H67" i="2" s="1"/>
  <c r="J67" i="2" s="1"/>
  <c r="F68" i="2"/>
  <c r="H68" i="2" s="1"/>
  <c r="J68" i="2" s="1"/>
  <c r="F69" i="2"/>
  <c r="H69" i="2" s="1"/>
  <c r="J69" i="2" s="1"/>
  <c r="F70" i="2"/>
  <c r="H70" i="2" s="1"/>
  <c r="J70" i="2" s="1"/>
  <c r="F71" i="2"/>
  <c r="H71" i="2" s="1"/>
  <c r="J71" i="2" s="1"/>
  <c r="F72" i="2"/>
  <c r="H72" i="2" s="1"/>
  <c r="J72" i="2" s="1"/>
  <c r="F73" i="2"/>
  <c r="H73" i="2" s="1"/>
  <c r="J73" i="2" s="1"/>
  <c r="F74" i="2"/>
  <c r="H74" i="2" s="1"/>
  <c r="J74" i="2" s="1"/>
  <c r="F75" i="2"/>
  <c r="H75" i="2" s="1"/>
  <c r="J75" i="2" s="1"/>
  <c r="F76" i="2"/>
  <c r="H76" i="2" s="1"/>
  <c r="J76" i="2" s="1"/>
  <c r="F77" i="2"/>
  <c r="H77" i="2" s="1"/>
  <c r="J77" i="2" s="1"/>
  <c r="F78" i="2"/>
  <c r="H78" i="2" s="1"/>
  <c r="J78" i="2" s="1"/>
  <c r="F79" i="2"/>
  <c r="H79" i="2" s="1"/>
  <c r="J79" i="2" s="1"/>
  <c r="F80" i="2"/>
  <c r="H80" i="2" s="1"/>
  <c r="J80" i="2" s="1"/>
  <c r="F81" i="2"/>
  <c r="H81" i="2" s="1"/>
  <c r="J81" i="2" s="1"/>
  <c r="F82" i="2"/>
  <c r="F83" i="2"/>
  <c r="F84" i="2"/>
  <c r="H84" i="2" s="1"/>
  <c r="J84" i="2" s="1"/>
  <c r="F85" i="2"/>
  <c r="H85" i="2" s="1"/>
  <c r="J85" i="2" s="1"/>
  <c r="F86" i="2"/>
  <c r="H86" i="2" s="1"/>
  <c r="J86" i="2" s="1"/>
  <c r="F87" i="2"/>
  <c r="H87" i="2" s="1"/>
  <c r="J87" i="2" s="1"/>
  <c r="F88" i="2"/>
  <c r="H88" i="2" s="1"/>
  <c r="J88" i="2" s="1"/>
  <c r="F89" i="2"/>
  <c r="H89" i="2" s="1"/>
  <c r="J89" i="2" s="1"/>
  <c r="F90" i="2"/>
  <c r="H90" i="2" s="1"/>
  <c r="J90" i="2" s="1"/>
  <c r="F91" i="2"/>
  <c r="F92" i="2"/>
  <c r="H92" i="2" s="1"/>
  <c r="J92" i="2" s="1"/>
  <c r="F93" i="2"/>
  <c r="H93" i="2" s="1"/>
  <c r="J93" i="2" s="1"/>
  <c r="F94" i="2"/>
  <c r="H94" i="2" s="1"/>
  <c r="J94" i="2" s="1"/>
  <c r="F95" i="2"/>
  <c r="H95" i="2" s="1"/>
  <c r="J95" i="2" s="1"/>
  <c r="F96" i="2"/>
  <c r="H96" i="2" s="1"/>
  <c r="J96" i="2" s="1"/>
  <c r="F97" i="2"/>
  <c r="H97" i="2" s="1"/>
  <c r="J97" i="2" s="1"/>
  <c r="F98" i="2"/>
  <c r="H98" i="2" s="1"/>
  <c r="J98" i="2" s="1"/>
  <c r="F99" i="2"/>
  <c r="H99" i="2" s="1"/>
  <c r="J99" i="2" s="1"/>
  <c r="F100" i="2"/>
  <c r="H100" i="2" s="1"/>
  <c r="J100" i="2" s="1"/>
  <c r="F101" i="2"/>
  <c r="H101" i="2" s="1"/>
  <c r="J101" i="2" s="1"/>
  <c r="F102" i="2"/>
  <c r="H102" i="2" s="1"/>
  <c r="J102" i="2" s="1"/>
  <c r="F103" i="2"/>
  <c r="H103" i="2" s="1"/>
  <c r="J103" i="2" s="1"/>
  <c r="F104" i="2"/>
  <c r="H104" i="2" s="1"/>
  <c r="J104" i="2" s="1"/>
  <c r="F105" i="2"/>
  <c r="H105" i="2" s="1"/>
  <c r="J105" i="2" s="1"/>
  <c r="F106" i="2"/>
  <c r="H106" i="2" s="1"/>
  <c r="J106" i="2" s="1"/>
  <c r="F107" i="2"/>
  <c r="F108" i="2"/>
  <c r="H108" i="2" s="1"/>
  <c r="J108" i="2" s="1"/>
  <c r="F109" i="2"/>
  <c r="H109" i="2" s="1"/>
  <c r="J109" i="2" s="1"/>
  <c r="F110" i="2"/>
  <c r="H110" i="2" s="1"/>
  <c r="J110" i="2" s="1"/>
  <c r="F111" i="2"/>
  <c r="H111" i="2" s="1"/>
  <c r="J111" i="2" s="1"/>
  <c r="F112" i="2"/>
  <c r="H112" i="2" s="1"/>
  <c r="J112" i="2" s="1"/>
  <c r="F113" i="2"/>
  <c r="H113" i="2" s="1"/>
  <c r="J113" i="2" s="1"/>
  <c r="F114" i="2"/>
  <c r="H114" i="2" s="1"/>
  <c r="J114" i="2" s="1"/>
  <c r="F115" i="2"/>
  <c r="H115" i="2" s="1"/>
  <c r="J115" i="2" s="1"/>
  <c r="F116" i="2"/>
  <c r="H116" i="2" s="1"/>
  <c r="J116" i="2" s="1"/>
  <c r="F117" i="2"/>
  <c r="H117" i="2" s="1"/>
  <c r="J117" i="2" s="1"/>
  <c r="F118" i="2"/>
  <c r="H118" i="2" s="1"/>
  <c r="J118" i="2" s="1"/>
  <c r="F4" i="2"/>
  <c r="H4" i="2" s="1"/>
  <c r="J4" i="2" s="1"/>
  <c r="H91" i="2" l="1"/>
  <c r="J91" i="2" s="1"/>
  <c r="E20" i="16"/>
  <c r="H107" i="2"/>
  <c r="J107" i="2" s="1"/>
  <c r="E20" i="4"/>
  <c r="E23" i="4" s="1"/>
  <c r="H55" i="2"/>
  <c r="J55" i="2" s="1"/>
  <c r="E20" i="10"/>
  <c r="H82" i="2"/>
  <c r="J82" i="2" s="1"/>
  <c r="H61" i="2"/>
  <c r="J61" i="2" s="1"/>
  <c r="H48" i="2"/>
  <c r="J48" i="2" s="1"/>
  <c r="H32" i="2"/>
  <c r="J32" i="2" s="1"/>
  <c r="H16" i="2"/>
  <c r="J16" i="2" s="1"/>
  <c r="H44" i="2"/>
  <c r="J44" i="2" s="1"/>
  <c r="H28" i="2"/>
  <c r="J28" i="2" s="1"/>
  <c r="H12" i="2"/>
  <c r="J12" i="2" s="1"/>
  <c r="H83" i="2"/>
  <c r="J83" i="2" s="1"/>
  <c r="H8" i="2"/>
  <c r="J8" i="2" s="1"/>
  <c r="E23" i="16" s="1"/>
  <c r="E23" i="10" l="1"/>
</calcChain>
</file>

<file path=xl/sharedStrings.xml><?xml version="1.0" encoding="utf-8"?>
<sst xmlns="http://schemas.openxmlformats.org/spreadsheetml/2006/main" count="3760" uniqueCount="1030">
  <si>
    <t>child ID</t>
  </si>
  <si>
    <t>First_name</t>
  </si>
  <si>
    <t>middle_name</t>
  </si>
  <si>
    <t>last_name</t>
  </si>
  <si>
    <t>grade</t>
  </si>
  <si>
    <t>CHILD DETAILS</t>
  </si>
  <si>
    <t>PHONE</t>
  </si>
  <si>
    <t>ID Number</t>
  </si>
  <si>
    <t>FATHER</t>
  </si>
  <si>
    <t>MOTHER</t>
  </si>
  <si>
    <t xml:space="preserve"> </t>
  </si>
  <si>
    <t>CELESTE</t>
  </si>
  <si>
    <t>BIRUNDU</t>
  </si>
  <si>
    <t>RWENYO</t>
  </si>
  <si>
    <t>PG</t>
  </si>
  <si>
    <t>Y.O.B</t>
  </si>
  <si>
    <t>CONDRAD</t>
  </si>
  <si>
    <t>OKINDO</t>
  </si>
  <si>
    <t>JANET</t>
  </si>
  <si>
    <t>KERUBO</t>
  </si>
  <si>
    <t xml:space="preserve">ADRIEL </t>
  </si>
  <si>
    <t>MOGUCHE</t>
  </si>
  <si>
    <t>26/09/2019</t>
  </si>
  <si>
    <t>MANG'ERA</t>
  </si>
  <si>
    <t>SAMUEL</t>
  </si>
  <si>
    <t>JUDYS</t>
  </si>
  <si>
    <t>NYABOE</t>
  </si>
  <si>
    <t>NYAMBANE</t>
  </si>
  <si>
    <t xml:space="preserve">GRACE </t>
  </si>
  <si>
    <t>NYAMOKAMI</t>
  </si>
  <si>
    <t>KAMANDA</t>
  </si>
  <si>
    <t>PP1</t>
  </si>
  <si>
    <t>BENARD</t>
  </si>
  <si>
    <t>MWEMA</t>
  </si>
  <si>
    <t xml:space="preserve">NAOM </t>
  </si>
  <si>
    <t>BOSIBORI</t>
  </si>
  <si>
    <t>MOREBU</t>
  </si>
  <si>
    <t>BRENT</t>
  </si>
  <si>
    <t>ISRAEL</t>
  </si>
  <si>
    <t>OCHARO</t>
  </si>
  <si>
    <t>23/5/2019</t>
  </si>
  <si>
    <t>EVANS</t>
  </si>
  <si>
    <t>ARUMBA</t>
  </si>
  <si>
    <t xml:space="preserve">OLPHAH </t>
  </si>
  <si>
    <t>ONSONGO</t>
  </si>
  <si>
    <t>KWAMBOKA</t>
  </si>
  <si>
    <t>JASON</t>
  </si>
  <si>
    <t>BUNDI</t>
  </si>
  <si>
    <t>MOGESI</t>
  </si>
  <si>
    <t xml:space="preserve">VINCENT </t>
  </si>
  <si>
    <t>OBWOCHA</t>
  </si>
  <si>
    <t>MARY</t>
  </si>
  <si>
    <t>MATHEW</t>
  </si>
  <si>
    <t>GICHANA</t>
  </si>
  <si>
    <t>NYABERI</t>
  </si>
  <si>
    <t>PP2</t>
  </si>
  <si>
    <t>RONALD</t>
  </si>
  <si>
    <t>HYLINE</t>
  </si>
  <si>
    <t>MORAA</t>
  </si>
  <si>
    <t>RILEY</t>
  </si>
  <si>
    <t>OKEMWA</t>
  </si>
  <si>
    <t>OMWANSA</t>
  </si>
  <si>
    <t>DESMOND</t>
  </si>
  <si>
    <t xml:space="preserve">DOREEN </t>
  </si>
  <si>
    <t>KEMUNTO</t>
  </si>
  <si>
    <t>OMOTE</t>
  </si>
  <si>
    <t>LYDIAH</t>
  </si>
  <si>
    <t>MARGY</t>
  </si>
  <si>
    <t>JOSEPH</t>
  </si>
  <si>
    <t>MOKAYA</t>
  </si>
  <si>
    <t xml:space="preserve">JUDY </t>
  </si>
  <si>
    <t>MOKEIRA</t>
  </si>
  <si>
    <t>ONCHARI</t>
  </si>
  <si>
    <t xml:space="preserve">WAYLAN </t>
  </si>
  <si>
    <t>KOIYA</t>
  </si>
  <si>
    <t>KENYANSA</t>
  </si>
  <si>
    <t>CLARA</t>
  </si>
  <si>
    <t>JEPKOECH</t>
  </si>
  <si>
    <t>MARYA</t>
  </si>
  <si>
    <t>MONGINA</t>
  </si>
  <si>
    <t>BITANGE</t>
  </si>
  <si>
    <t>JONES</t>
  </si>
  <si>
    <t>NYABIO</t>
  </si>
  <si>
    <t>PURITY</t>
  </si>
  <si>
    <t>NYANDUKO</t>
  </si>
  <si>
    <t>MOCHAMA</t>
  </si>
  <si>
    <t>NOLAN</t>
  </si>
  <si>
    <t>NYABWENGI</t>
  </si>
  <si>
    <t>NYAWENCHA</t>
  </si>
  <si>
    <t>BONFACE</t>
  </si>
  <si>
    <t>IVY</t>
  </si>
  <si>
    <t>OKARA</t>
  </si>
  <si>
    <t>FARIDAH</t>
  </si>
  <si>
    <t>HADIYA</t>
  </si>
  <si>
    <t>TARIBA</t>
  </si>
  <si>
    <t>22/12/2018</t>
  </si>
  <si>
    <t>RAMATHEN</t>
  </si>
  <si>
    <t>A00085443</t>
  </si>
  <si>
    <t>IRINE</t>
  </si>
  <si>
    <t>NYABOKA</t>
  </si>
  <si>
    <t>TRINAH</t>
  </si>
  <si>
    <t>NYANCHOKA</t>
  </si>
  <si>
    <t>MIKAYE</t>
  </si>
  <si>
    <t>30/07/2016</t>
  </si>
  <si>
    <t>KEBATI</t>
  </si>
  <si>
    <t>TIMON</t>
  </si>
  <si>
    <t>NYOTEYO</t>
  </si>
  <si>
    <t>MORDECAI</t>
  </si>
  <si>
    <t>ORINA</t>
  </si>
  <si>
    <t>MISATI</t>
  </si>
  <si>
    <t>27/12/2017</t>
  </si>
  <si>
    <t>DANIEL</t>
  </si>
  <si>
    <t xml:space="preserve">EMILY </t>
  </si>
  <si>
    <t>NYAITONDI</t>
  </si>
  <si>
    <t>MOMANYI</t>
  </si>
  <si>
    <t>JOHN</t>
  </si>
  <si>
    <t>ORIAGO</t>
  </si>
  <si>
    <t>MOI</t>
  </si>
  <si>
    <t>CLEON</t>
  </si>
  <si>
    <t>DORIS</t>
  </si>
  <si>
    <t xml:space="preserve">YVETTE </t>
  </si>
  <si>
    <t>OMOI</t>
  </si>
  <si>
    <t>JAMES</t>
  </si>
  <si>
    <t>AGWATA</t>
  </si>
  <si>
    <t>VERAH</t>
  </si>
  <si>
    <t>KENNEDY</t>
  </si>
  <si>
    <t>SHAN</t>
  </si>
  <si>
    <t>OENGA</t>
  </si>
  <si>
    <t>OCHUKA</t>
  </si>
  <si>
    <t>17/02/2016</t>
  </si>
  <si>
    <t>ELIAKIM</t>
  </si>
  <si>
    <t>BRYLE</t>
  </si>
  <si>
    <t>CHARLES</t>
  </si>
  <si>
    <t>ISHMAEL</t>
  </si>
  <si>
    <t>LOCIAN</t>
  </si>
  <si>
    <t>OGEMBO</t>
  </si>
  <si>
    <t>BRENDAH</t>
  </si>
  <si>
    <t>BENJAMIN</t>
  </si>
  <si>
    <t>OMWOYO</t>
  </si>
  <si>
    <t>OSESE</t>
  </si>
  <si>
    <t>HAPPINESS</t>
  </si>
  <si>
    <t>BWARI</t>
  </si>
  <si>
    <t>EDISON</t>
  </si>
  <si>
    <t>MILCA</t>
  </si>
  <si>
    <t>MAGOMA</t>
  </si>
  <si>
    <t>MACHUKA</t>
  </si>
  <si>
    <t>MICHAEL</t>
  </si>
  <si>
    <t>OGECHI</t>
  </si>
  <si>
    <t>ATAMBO</t>
  </si>
  <si>
    <t>SAMSON</t>
  </si>
  <si>
    <t>GLADYS</t>
  </si>
  <si>
    <t>BIYAKI</t>
  </si>
  <si>
    <t>AYDEN</t>
  </si>
  <si>
    <t>AMINGA</t>
  </si>
  <si>
    <t>OCHOKI</t>
  </si>
  <si>
    <t>DAVIS</t>
  </si>
  <si>
    <t>BOERA</t>
  </si>
  <si>
    <t>LINET</t>
  </si>
  <si>
    <t>OGEGA</t>
  </si>
  <si>
    <t>AIDA</t>
  </si>
  <si>
    <t>ASHLEY</t>
  </si>
  <si>
    <t>ALIVSTA</t>
  </si>
  <si>
    <t>ELDAH</t>
  </si>
  <si>
    <t>OKENYURI</t>
  </si>
  <si>
    <t>MORANGA</t>
  </si>
  <si>
    <t>LAMAR</t>
  </si>
  <si>
    <t>NYANGENA</t>
  </si>
  <si>
    <t>ONDEYO</t>
  </si>
  <si>
    <t>JOB</t>
  </si>
  <si>
    <t>ABOKI</t>
  </si>
  <si>
    <t>MARTHA</t>
  </si>
  <si>
    <t>ONDIEKI</t>
  </si>
  <si>
    <t>MARTIAL</t>
  </si>
  <si>
    <t>OSOSI</t>
  </si>
  <si>
    <t>MOSOTI</t>
  </si>
  <si>
    <t>27/02/2017</t>
  </si>
  <si>
    <t>PETER</t>
  </si>
  <si>
    <t>OMORO</t>
  </si>
  <si>
    <t>TERESA</t>
  </si>
  <si>
    <t>PAUL</t>
  </si>
  <si>
    <t>ANGELINE</t>
  </si>
  <si>
    <t>MOMANYI/OMAE</t>
  </si>
  <si>
    <t>ESTHER</t>
  </si>
  <si>
    <t>22/04/2017</t>
  </si>
  <si>
    <t>BOSIBOI</t>
  </si>
  <si>
    <t>NYANCHAMA</t>
  </si>
  <si>
    <t>CONRAD</t>
  </si>
  <si>
    <t>KERORE</t>
  </si>
  <si>
    <t>AMANDA</t>
  </si>
  <si>
    <t>RIOBA</t>
  </si>
  <si>
    <t>ELIZABETH</t>
  </si>
  <si>
    <t>ISAAC</t>
  </si>
  <si>
    <t>ABIGAEL</t>
  </si>
  <si>
    <t>MOTURI</t>
  </si>
  <si>
    <t>CHRISTINE</t>
  </si>
  <si>
    <t>NYATICHI</t>
  </si>
  <si>
    <t>ISABOKE</t>
  </si>
  <si>
    <t xml:space="preserve">JOHN </t>
  </si>
  <si>
    <t>GABRIEL</t>
  </si>
  <si>
    <t>CARLSON</t>
  </si>
  <si>
    <t>ONGECHI</t>
  </si>
  <si>
    <t>RATEMO</t>
  </si>
  <si>
    <t>17/04/2016</t>
  </si>
  <si>
    <t>DR. DONALD</t>
  </si>
  <si>
    <t>NYAMACHE</t>
  </si>
  <si>
    <t>MBOGANI</t>
  </si>
  <si>
    <t>ERICK</t>
  </si>
  <si>
    <t>AMWOMA</t>
  </si>
  <si>
    <t xml:space="preserve">JACKLINE </t>
  </si>
  <si>
    <t>GECHEMBA</t>
  </si>
  <si>
    <t>NYAGAKA</t>
  </si>
  <si>
    <t>RYAN</t>
  </si>
  <si>
    <t>FRANCIS</t>
  </si>
  <si>
    <t>NYAMAO</t>
  </si>
  <si>
    <t>ROBERT</t>
  </si>
  <si>
    <t>NYABWANGA</t>
  </si>
  <si>
    <t>NYAGOTO</t>
  </si>
  <si>
    <t>YABES</t>
  </si>
  <si>
    <t>MAYIEKO</t>
  </si>
  <si>
    <t>VERONICA</t>
  </si>
  <si>
    <t>WILLY</t>
  </si>
  <si>
    <t>0/0/2016</t>
  </si>
  <si>
    <t>GIANA</t>
  </si>
  <si>
    <t>BELLA</t>
  </si>
  <si>
    <t>15/11/2015</t>
  </si>
  <si>
    <t>TRANSLENSOR</t>
  </si>
  <si>
    <t>MORAGWA</t>
  </si>
  <si>
    <t>19/05/2015</t>
  </si>
  <si>
    <t>GISEMBA</t>
  </si>
  <si>
    <t>RAEL</t>
  </si>
  <si>
    <t>ONTUNE</t>
  </si>
  <si>
    <t>OKIAMBA</t>
  </si>
  <si>
    <t>EVERLINE</t>
  </si>
  <si>
    <t>NYAMOSI</t>
  </si>
  <si>
    <t>LEVI</t>
  </si>
  <si>
    <t>ONDIBA</t>
  </si>
  <si>
    <t>MORARA</t>
  </si>
  <si>
    <t>27/09/2015</t>
  </si>
  <si>
    <t>GEORGE</t>
  </si>
  <si>
    <t>NYAMBATI</t>
  </si>
  <si>
    <t>GESARE</t>
  </si>
  <si>
    <t>B</t>
  </si>
  <si>
    <t>OMWENGA</t>
  </si>
  <si>
    <t>31/11/2016</t>
  </si>
  <si>
    <t>T</t>
  </si>
  <si>
    <t>NANCY</t>
  </si>
  <si>
    <t>OIRIGA</t>
  </si>
  <si>
    <t>NYANGAU</t>
  </si>
  <si>
    <t>NANCYKYLA</t>
  </si>
  <si>
    <t>KEMUMA</t>
  </si>
  <si>
    <t>OMBASA</t>
  </si>
  <si>
    <t>MIGIRO</t>
  </si>
  <si>
    <t>GILBERT</t>
  </si>
  <si>
    <t>MILCENT</t>
  </si>
  <si>
    <t>OMAORE</t>
  </si>
  <si>
    <t xml:space="preserve">KEITH </t>
  </si>
  <si>
    <t>NEEMA</t>
  </si>
  <si>
    <t>16/2/2016</t>
  </si>
  <si>
    <t xml:space="preserve">MICHAEL </t>
  </si>
  <si>
    <t>ORANGI</t>
  </si>
  <si>
    <t>FRIDAH</t>
  </si>
  <si>
    <t>ENOSH</t>
  </si>
  <si>
    <t>DAEL</t>
  </si>
  <si>
    <t>19/07/2015</t>
  </si>
  <si>
    <t>KEFAH</t>
  </si>
  <si>
    <t>KEBWARO</t>
  </si>
  <si>
    <t>JUDITH</t>
  </si>
  <si>
    <t>OMAYIO</t>
  </si>
  <si>
    <t>EDGAR</t>
  </si>
  <si>
    <t>APIRI</t>
  </si>
  <si>
    <t>OPRAH</t>
  </si>
  <si>
    <t>NYANGATE</t>
  </si>
  <si>
    <t>BRIAN</t>
  </si>
  <si>
    <t>SIKO</t>
  </si>
  <si>
    <t>NAOMI</t>
  </si>
  <si>
    <t>OGACHI</t>
  </si>
  <si>
    <t>DANBRAVO</t>
  </si>
  <si>
    <t>OKERO</t>
  </si>
  <si>
    <t>ONYANCHA</t>
  </si>
  <si>
    <t>HENRY</t>
  </si>
  <si>
    <t>OMARIBA</t>
  </si>
  <si>
    <t>NDEGE</t>
  </si>
  <si>
    <t>DAMIAN</t>
  </si>
  <si>
    <t>BOSIRE</t>
  </si>
  <si>
    <t>GIFT</t>
  </si>
  <si>
    <t>MAGWARO</t>
  </si>
  <si>
    <t>OMAE</t>
  </si>
  <si>
    <t>JACKSON</t>
  </si>
  <si>
    <t>MWIKALI</t>
  </si>
  <si>
    <t>NDUTO</t>
  </si>
  <si>
    <t>HYD</t>
  </si>
  <si>
    <t>OMANGA</t>
  </si>
  <si>
    <t>GECHUKI</t>
  </si>
  <si>
    <t>MATHIAS</t>
  </si>
  <si>
    <t>GWARO</t>
  </si>
  <si>
    <t>GESIRE</t>
  </si>
  <si>
    <t>13/05/2015</t>
  </si>
  <si>
    <t>LABAN</t>
  </si>
  <si>
    <t>RACHAEL</t>
  </si>
  <si>
    <t>ORUTA</t>
  </si>
  <si>
    <t>JOSELINE</t>
  </si>
  <si>
    <t>NYAMWARO</t>
  </si>
  <si>
    <t>29/11/2014</t>
  </si>
  <si>
    <t>HELLEN</t>
  </si>
  <si>
    <t>ARAMA</t>
  </si>
  <si>
    <t>BRITNEY</t>
  </si>
  <si>
    <t>MWANGO</t>
  </si>
  <si>
    <t>22/7/2014</t>
  </si>
  <si>
    <t>DENNIS</t>
  </si>
  <si>
    <t>KIBAYWA</t>
  </si>
  <si>
    <t>MOSE</t>
  </si>
  <si>
    <t>PHANICE</t>
  </si>
  <si>
    <t>NYANDONDI</t>
  </si>
  <si>
    <t>MUKHISA</t>
  </si>
  <si>
    <t>RAMATHAN</t>
  </si>
  <si>
    <t>NYABAKE</t>
  </si>
  <si>
    <t>ELLA</t>
  </si>
  <si>
    <t>MAY</t>
  </si>
  <si>
    <t>ONGERI</t>
  </si>
  <si>
    <t xml:space="preserve">DOUGLAS </t>
  </si>
  <si>
    <t>OCHORA</t>
  </si>
  <si>
    <t>LILIAN</t>
  </si>
  <si>
    <t>NYANCHINE</t>
  </si>
  <si>
    <t>MORACHA</t>
  </si>
  <si>
    <t>TATIANAH</t>
  </si>
  <si>
    <t>ANYONA</t>
  </si>
  <si>
    <t>13/11/2013</t>
  </si>
  <si>
    <t>GETENGAH</t>
  </si>
  <si>
    <t>NYABATE</t>
  </si>
  <si>
    <t>NYASINGA</t>
  </si>
  <si>
    <t>FLAVIAN</t>
  </si>
  <si>
    <t>AWINO</t>
  </si>
  <si>
    <t>OKOTH</t>
  </si>
  <si>
    <t>LEONARD</t>
  </si>
  <si>
    <t>ONGATI</t>
  </si>
  <si>
    <t>ROSEMARY</t>
  </si>
  <si>
    <t>JARED</t>
  </si>
  <si>
    <t>MASESE</t>
  </si>
  <si>
    <t>PATRIC</t>
  </si>
  <si>
    <t>MARK</t>
  </si>
  <si>
    <t>NYANG'AU</t>
  </si>
  <si>
    <t>ETHAN</t>
  </si>
  <si>
    <t>ONDERI</t>
  </si>
  <si>
    <t>ATANDI</t>
  </si>
  <si>
    <t>BARONGO</t>
  </si>
  <si>
    <t>VALENTINE</t>
  </si>
  <si>
    <t>NYANCHERA</t>
  </si>
  <si>
    <t>RABERA</t>
  </si>
  <si>
    <t>NYAMWAMU</t>
  </si>
  <si>
    <t>HALTON</t>
  </si>
  <si>
    <t>BAHATI</t>
  </si>
  <si>
    <t>13/01/2014</t>
  </si>
  <si>
    <t>BLESSING</t>
  </si>
  <si>
    <t>ONYANGO</t>
  </si>
  <si>
    <t>ODERA</t>
  </si>
  <si>
    <t>24/07/2013</t>
  </si>
  <si>
    <t>ABSALOM</t>
  </si>
  <si>
    <t>NYANGOLO</t>
  </si>
  <si>
    <t>AMONDI</t>
  </si>
  <si>
    <t>MBAJA</t>
  </si>
  <si>
    <t>LUSHELE</t>
  </si>
  <si>
    <t>ACHIEL</t>
  </si>
  <si>
    <t>NANDWA</t>
  </si>
  <si>
    <t>23/12/2013</t>
  </si>
  <si>
    <t>FRED</t>
  </si>
  <si>
    <t>MOGAKA</t>
  </si>
  <si>
    <t>AUNGA</t>
  </si>
  <si>
    <t>ANITA</t>
  </si>
  <si>
    <t>27/02/2014</t>
  </si>
  <si>
    <t>SILVESTER</t>
  </si>
  <si>
    <t>OKIOGA</t>
  </si>
  <si>
    <t>CALEB</t>
  </si>
  <si>
    <t>BERYL</t>
  </si>
  <si>
    <t>PENNY</t>
  </si>
  <si>
    <t>NYAKUNDI</t>
  </si>
  <si>
    <t>KEN</t>
  </si>
  <si>
    <t>OMARE</t>
  </si>
  <si>
    <t>ANN</t>
  </si>
  <si>
    <t>KANGINA</t>
  </si>
  <si>
    <t>SHELVINE</t>
  </si>
  <si>
    <t>OMURWA</t>
  </si>
  <si>
    <t>DINNAH</t>
  </si>
  <si>
    <t>ORARE</t>
  </si>
  <si>
    <t>CHENELLE</t>
  </si>
  <si>
    <t>28/11/2010</t>
  </si>
  <si>
    <t>STELLAH</t>
  </si>
  <si>
    <t>NYAKERARIO</t>
  </si>
  <si>
    <t>RUTH</t>
  </si>
  <si>
    <t>18/06/2013</t>
  </si>
  <si>
    <t>ASETA</t>
  </si>
  <si>
    <t>MEKENYE</t>
  </si>
  <si>
    <t>JANE</t>
  </si>
  <si>
    <t>NYANGARISA</t>
  </si>
  <si>
    <t>GISELLE</t>
  </si>
  <si>
    <t>AKINYI</t>
  </si>
  <si>
    <t>31/10/2012</t>
  </si>
  <si>
    <t>DESLY</t>
  </si>
  <si>
    <t>OGAMBA</t>
  </si>
  <si>
    <t>13/05/2012</t>
  </si>
  <si>
    <t>OBURE</t>
  </si>
  <si>
    <t>ALOIS</t>
  </si>
  <si>
    <t>MOGENDI</t>
  </si>
  <si>
    <t>KIMBERLY</t>
  </si>
  <si>
    <t>NYABOKE</t>
  </si>
  <si>
    <t>CRYSTAL</t>
  </si>
  <si>
    <t>MARIERA</t>
  </si>
  <si>
    <t>FENNY</t>
  </si>
  <si>
    <t>ACHIENG</t>
  </si>
  <si>
    <t>25/04/2010</t>
  </si>
  <si>
    <t>MOSTEXCELLENT</t>
  </si>
  <si>
    <t>THEOPHILUS</t>
  </si>
  <si>
    <t>KARANJA</t>
  </si>
  <si>
    <t>27/12/2009</t>
  </si>
  <si>
    <t>JEFFERSON</t>
  </si>
  <si>
    <t>MBURU</t>
  </si>
  <si>
    <t>CECELIA</t>
  </si>
  <si>
    <t>WAMBUI</t>
  </si>
  <si>
    <t>NDERITU</t>
  </si>
  <si>
    <t>EZRA</t>
  </si>
  <si>
    <t>OMBUKI</t>
  </si>
  <si>
    <t>GRIVEN</t>
  </si>
  <si>
    <t>EUNICE</t>
  </si>
  <si>
    <t>ROXY</t>
  </si>
  <si>
    <t>NIKITA</t>
  </si>
  <si>
    <t>FARAJA</t>
  </si>
  <si>
    <t>ABUTA</t>
  </si>
  <si>
    <t>GRACE</t>
  </si>
  <si>
    <t>JEANIE</t>
  </si>
  <si>
    <t>MANWA</t>
  </si>
  <si>
    <t>SHELTON</t>
  </si>
  <si>
    <t>DINAH</t>
  </si>
  <si>
    <t>PRINCE</t>
  </si>
  <si>
    <t>LEAKEY</t>
  </si>
  <si>
    <t>IRENE</t>
  </si>
  <si>
    <t>OBRENO</t>
  </si>
  <si>
    <t>NATALIA</t>
  </si>
  <si>
    <t>CHELANGAT</t>
  </si>
  <si>
    <t>CHEPKOECH</t>
  </si>
  <si>
    <t>ONSERIO</t>
  </si>
  <si>
    <t>NELKA</t>
  </si>
  <si>
    <t>VINICK</t>
  </si>
  <si>
    <t>OGOTI</t>
  </si>
  <si>
    <t>STELLIN</t>
  </si>
  <si>
    <t>JOY</t>
  </si>
  <si>
    <t>STUDENT ID</t>
  </si>
  <si>
    <t>NAME</t>
  </si>
  <si>
    <t xml:space="preserve">MOSTEXCELLENT THEOPHILUS KARANJA
</t>
  </si>
  <si>
    <t>CLASS</t>
  </si>
  <si>
    <t>SESSION</t>
  </si>
  <si>
    <t>PAYMENT CATEGORY</t>
  </si>
  <si>
    <t>AMOUNT PAYABLE</t>
  </si>
  <si>
    <t>CUMMULATIVE PAYMENT</t>
  </si>
  <si>
    <t>OUTSTANDING</t>
  </si>
  <si>
    <t>GIFT ACHIENG ODERA</t>
  </si>
  <si>
    <t>ELIZABETH NYANCHOKA OMWENGA</t>
  </si>
  <si>
    <t>HEER PATEL</t>
  </si>
  <si>
    <t>SAMANTHA NYANGAU</t>
  </si>
  <si>
    <t>VIOLA EXCELLENT</t>
  </si>
  <si>
    <t>RM-0001</t>
  </si>
  <si>
    <t>RM-0002</t>
  </si>
  <si>
    <t>RM-0003</t>
  </si>
  <si>
    <t>RM-0004</t>
  </si>
  <si>
    <t>RM-0005</t>
  </si>
  <si>
    <t>RM-0006</t>
  </si>
  <si>
    <t>Term 2 2023</t>
  </si>
  <si>
    <t>RM-0009</t>
  </si>
  <si>
    <t>RM-0010</t>
  </si>
  <si>
    <t>RM-0011</t>
  </si>
  <si>
    <t>RM-0012</t>
  </si>
  <si>
    <t>RM-0013</t>
  </si>
  <si>
    <t>RM-0014</t>
  </si>
  <si>
    <t>RM-0015</t>
  </si>
  <si>
    <t>RM-0016</t>
  </si>
  <si>
    <t>RM-0017</t>
  </si>
  <si>
    <t>RM-0018</t>
  </si>
  <si>
    <t>RM-0019</t>
  </si>
  <si>
    <t>RM-0020</t>
  </si>
  <si>
    <t>RM-0021</t>
  </si>
  <si>
    <t>RM-0022</t>
  </si>
  <si>
    <t>RM-0023</t>
  </si>
  <si>
    <t>RM-0024</t>
  </si>
  <si>
    <t>RM-0025</t>
  </si>
  <si>
    <t>RM-0026</t>
  </si>
  <si>
    <t>RM-0027</t>
  </si>
  <si>
    <t>RM-0028</t>
  </si>
  <si>
    <t>NIVEAH KWAMBOKA</t>
  </si>
  <si>
    <t>VIVIAN OSIRI</t>
  </si>
  <si>
    <t>KAVYA PATEL</t>
  </si>
  <si>
    <t>HILLARY ONCHOKA</t>
  </si>
  <si>
    <t>Grade 6</t>
  </si>
  <si>
    <t>JANE PRECIOUS NYAMBURA</t>
  </si>
  <si>
    <t>ALOIS MOGENDI</t>
  </si>
  <si>
    <t>DESLY KWAMBOKA OGAMBA</t>
  </si>
  <si>
    <t>GISELLE AKINYI NANDWA</t>
  </si>
  <si>
    <t>JOSEPH ASETA MOCHAMA</t>
  </si>
  <si>
    <t>RUTH KEMUNTO NYABERI</t>
  </si>
  <si>
    <t>CHENELLE MORAGWA NYAKUNDI</t>
  </si>
  <si>
    <t>GODFFREY OYARO</t>
  </si>
  <si>
    <t>SHANTEL NYAMWEYA</t>
  </si>
  <si>
    <t>MELISA AWOUR</t>
  </si>
  <si>
    <t>Grade 5</t>
  </si>
  <si>
    <t>SHELVINE NYANCHERA OMURWA</t>
  </si>
  <si>
    <t>BERYL PENNY NYAKUNDI</t>
  </si>
  <si>
    <t>SILVESTER ANYONA OKIOGA</t>
  </si>
  <si>
    <t>GEORGE OMORO MOSOTI</t>
  </si>
  <si>
    <t>LUSHELE ACHIEL NANDWA</t>
  </si>
  <si>
    <t>BLESSING ONYANGO ODERA</t>
  </si>
  <si>
    <t>HALTON BAHATI MANG'ERA</t>
  </si>
  <si>
    <t>ETHAN ONDERI ATANDI</t>
  </si>
  <si>
    <t>MARK NYANG'AU GESIRE</t>
  </si>
  <si>
    <t>RM-0029</t>
  </si>
  <si>
    <t>RM-0030</t>
  </si>
  <si>
    <t>RM-0031</t>
  </si>
  <si>
    <t>RM-0032</t>
  </si>
  <si>
    <t>RM-0033</t>
  </si>
  <si>
    <t>RM-0034</t>
  </si>
  <si>
    <t>RM-0035</t>
  </si>
  <si>
    <t>RM-0036</t>
  </si>
  <si>
    <t>RM-0037</t>
  </si>
  <si>
    <t>RM-0038</t>
  </si>
  <si>
    <t>RM-0039</t>
  </si>
  <si>
    <t>RM-0040</t>
  </si>
  <si>
    <t>RM-0041</t>
  </si>
  <si>
    <t>RM-0042</t>
  </si>
  <si>
    <t>RM-0043</t>
  </si>
  <si>
    <t>RM-0044</t>
  </si>
  <si>
    <t>RM-0045</t>
  </si>
  <si>
    <t>RM-0046</t>
  </si>
  <si>
    <t>RM-0047</t>
  </si>
  <si>
    <t>RM-0048</t>
  </si>
  <si>
    <t>RM-0049</t>
  </si>
  <si>
    <t>RM-0050</t>
  </si>
  <si>
    <t>RM-0051</t>
  </si>
  <si>
    <t>RM-0052</t>
  </si>
  <si>
    <t>RM-0053</t>
  </si>
  <si>
    <t>RM-0054</t>
  </si>
  <si>
    <t>RM-0055</t>
  </si>
  <si>
    <t>RM-0056</t>
  </si>
  <si>
    <t>RM-0057</t>
  </si>
  <si>
    <t>RM-0059</t>
  </si>
  <si>
    <t>RM-0060</t>
  </si>
  <si>
    <t>RM-0061</t>
  </si>
  <si>
    <t>RM-0062</t>
  </si>
  <si>
    <t>RM-0063</t>
  </si>
  <si>
    <t>RM-0064</t>
  </si>
  <si>
    <t>RM-0065</t>
  </si>
  <si>
    <t>RM-0066</t>
  </si>
  <si>
    <t>RM-0067</t>
  </si>
  <si>
    <t>RM-0068</t>
  </si>
  <si>
    <t>RM-0069</t>
  </si>
  <si>
    <t>RM-0070</t>
  </si>
  <si>
    <t>RM-0071</t>
  </si>
  <si>
    <t>RM-0072</t>
  </si>
  <si>
    <t>RM-0073</t>
  </si>
  <si>
    <t>RM-0074</t>
  </si>
  <si>
    <t>RM-0075</t>
  </si>
  <si>
    <t>RM-0076</t>
  </si>
  <si>
    <t>RM-0077</t>
  </si>
  <si>
    <t>RM-0078</t>
  </si>
  <si>
    <t>RM-0079</t>
  </si>
  <si>
    <t>RM-0080</t>
  </si>
  <si>
    <t>RM-0081</t>
  </si>
  <si>
    <t>RM-0082</t>
  </si>
  <si>
    <t>RM-0083</t>
  </si>
  <si>
    <t>RM-0084</t>
  </si>
  <si>
    <t>RM-0085</t>
  </si>
  <si>
    <t>RM-0086</t>
  </si>
  <si>
    <t>RM-0087</t>
  </si>
  <si>
    <t>RM-0088</t>
  </si>
  <si>
    <t>RM-0089</t>
  </si>
  <si>
    <t>RM-0090</t>
  </si>
  <si>
    <t>RM-0091</t>
  </si>
  <si>
    <t>RM-0092</t>
  </si>
  <si>
    <t>RM-0093</t>
  </si>
  <si>
    <t>RM-0094</t>
  </si>
  <si>
    <t>RM-0095</t>
  </si>
  <si>
    <t>RM-0096</t>
  </si>
  <si>
    <t>RM-0097</t>
  </si>
  <si>
    <t>RM-0098</t>
  </si>
  <si>
    <t>RM-0099</t>
  </si>
  <si>
    <t>RM-0100</t>
  </si>
  <si>
    <t>RM-0101</t>
  </si>
  <si>
    <t>RM-0102</t>
  </si>
  <si>
    <t>RM-0103</t>
  </si>
  <si>
    <t>RM-0104</t>
  </si>
  <si>
    <t>RM-0105</t>
  </si>
  <si>
    <t>RM-0106</t>
  </si>
  <si>
    <t>RM-0107</t>
  </si>
  <si>
    <t>RM-0108</t>
  </si>
  <si>
    <t>RM-0109</t>
  </si>
  <si>
    <t>RM-0110</t>
  </si>
  <si>
    <t>RM-0111</t>
  </si>
  <si>
    <t>RM-0112</t>
  </si>
  <si>
    <t>RM-0113</t>
  </si>
  <si>
    <t>RM-0114</t>
  </si>
  <si>
    <t>RM-0115</t>
  </si>
  <si>
    <t>RM-0116</t>
  </si>
  <si>
    <t>RM-0117</t>
  </si>
  <si>
    <t>RM-0118</t>
  </si>
  <si>
    <t>RM-0119</t>
  </si>
  <si>
    <t>JESSEKYLE MAKORI</t>
  </si>
  <si>
    <t>DOMICIANO OMARI</t>
  </si>
  <si>
    <t>THEOPHILUS ATUKE</t>
  </si>
  <si>
    <t>BELINDA KINGOINA</t>
  </si>
  <si>
    <t>LAURA KEMUNTO</t>
  </si>
  <si>
    <t>JOSEPHINE BAKHITA</t>
  </si>
  <si>
    <t>RUTH ANN</t>
  </si>
  <si>
    <t>PAUL OMARI</t>
  </si>
  <si>
    <t>Grade 4</t>
  </si>
  <si>
    <t>JARED MASESE</t>
  </si>
  <si>
    <t>FLAVIAN AWINO OKOTH</t>
  </si>
  <si>
    <t>AMOUNT PAID</t>
  </si>
  <si>
    <t>TATIANAH BOSIBORI ANYONA</t>
  </si>
  <si>
    <t>ELLA MAY ONGERI</t>
  </si>
  <si>
    <t>RAMATHAN MUKHISA</t>
  </si>
  <si>
    <t>BRITNEY MWANGO KIBAYWA</t>
  </si>
  <si>
    <t>JOSELINE MOKEIRA NYAMWARO</t>
  </si>
  <si>
    <t>MATHIAS GWARO GESIRE</t>
  </si>
  <si>
    <t>HYD MORAA BOSIRE</t>
  </si>
  <si>
    <t>GIFT MAGWARO OMAE</t>
  </si>
  <si>
    <t>DAMIAN BOSIRE ONYANCHA</t>
  </si>
  <si>
    <t>DANBRAVO OKERO ONYANCHA</t>
  </si>
  <si>
    <t>OPRAH NYANGATE RATEMO</t>
  </si>
  <si>
    <t>EDGAR APIRI MOGESI</t>
  </si>
  <si>
    <t>DAEL MORAA NYAMBANE</t>
  </si>
  <si>
    <t>JOSEPH MOMANYI</t>
  </si>
  <si>
    <t>BRITANY SANDY</t>
  </si>
  <si>
    <t>Grade 3</t>
  </si>
  <si>
    <t>KEITH NEEMA</t>
  </si>
  <si>
    <t>NANCYKYLA KEMUMA OMBASA</t>
  </si>
  <si>
    <t>MARY ABIGAEL MOKAYA</t>
  </si>
  <si>
    <t>ABIGAEL B OMWENGA</t>
  </si>
  <si>
    <t>LEVI ONDIBA MORARA</t>
  </si>
  <si>
    <t>RAEL ONTUNE SAMUEL</t>
  </si>
  <si>
    <t>TRANSLENSOR MORAGWA MOMANYI</t>
  </si>
  <si>
    <t>GIANA BELLA</t>
  </si>
  <si>
    <t>WILLY MOCHAMA BITANGE</t>
  </si>
  <si>
    <t>YABES MAYIEKO GICHANA</t>
  </si>
  <si>
    <t>RYAN FRANCIS NYAMAO</t>
  </si>
  <si>
    <t>ADRIEL JAMES MBOGANI</t>
  </si>
  <si>
    <t>CARLSON ONGECHI RATEMO</t>
  </si>
  <si>
    <t>JOHN GABRIEL MISATI</t>
  </si>
  <si>
    <t>NATALIA CHELANGAT</t>
  </si>
  <si>
    <t>ISAAC ONSERIO</t>
  </si>
  <si>
    <t>VINICK OGOTI</t>
  </si>
  <si>
    <t>Grade 2</t>
  </si>
  <si>
    <t>ABIGAEL ISAAC</t>
  </si>
  <si>
    <t>ELIZABETH ISAAC</t>
  </si>
  <si>
    <t>AMANDA RIOBA</t>
  </si>
  <si>
    <t>CLARA NYANCHAMA RWENYO</t>
  </si>
  <si>
    <t>ESTHER MORAA KAMANDA</t>
  </si>
  <si>
    <t>PETER PAUL MOMANYI</t>
  </si>
  <si>
    <t>MARTIAL OSOSI MOSOTI</t>
  </si>
  <si>
    <t>LAMAR NYANGENA ONDEYO</t>
  </si>
  <si>
    <t>ASHLEY ALIVSTA</t>
  </si>
  <si>
    <t>AIDA KEMUNTO OCHOKI</t>
  </si>
  <si>
    <t>AYDEN AMINGA OCHOKI</t>
  </si>
  <si>
    <t>MICHAEL OGECHI ATAMBO</t>
  </si>
  <si>
    <t>EDISON ONSONGO</t>
  </si>
  <si>
    <t>BENJAMIN OMWOYO OSESE</t>
  </si>
  <si>
    <t>BRYLE CHARLES OKEMWA</t>
  </si>
  <si>
    <t>SHAN OENGA OCHUKA</t>
  </si>
  <si>
    <t>YVETTE KEMUNTO OMOI</t>
  </si>
  <si>
    <t>JOHN ORIAGO MOI</t>
  </si>
  <si>
    <t>MORDECAI ORINA MISATI</t>
  </si>
  <si>
    <t>TIMON NYOTEYO MIKAYE</t>
  </si>
  <si>
    <t>TRINAH NYANCHOKA MIKAYE</t>
  </si>
  <si>
    <t>EZRA OMBUKI</t>
  </si>
  <si>
    <t>ISAAC OKIOGA</t>
  </si>
  <si>
    <t>Grade 1</t>
  </si>
  <si>
    <t>RM GUDKA SCHOOL</t>
  </si>
  <si>
    <t>P.O BOX 554 KISII</t>
  </si>
  <si>
    <t>TEL: 0721 330 801</t>
  </si>
  <si>
    <t>STUDENT NAME:</t>
  </si>
  <si>
    <t>GRADE:</t>
  </si>
  <si>
    <t>DATE:</t>
  </si>
  <si>
    <t>PAYMENT MODE:</t>
  </si>
  <si>
    <t>PAYMENT BY:</t>
  </si>
  <si>
    <t>SESSION:</t>
  </si>
  <si>
    <t>PARENT</t>
  </si>
  <si>
    <t>RECEIPT NO:</t>
  </si>
  <si>
    <t>AMOUNT(KSHS)</t>
  </si>
  <si>
    <t>(Student Copy)</t>
  </si>
  <si>
    <t>DATE</t>
  </si>
  <si>
    <t>FARIDAH HADIYA TARIBA</t>
  </si>
  <si>
    <t>NOLAN NYABWENGI NYAWENCHA</t>
  </si>
  <si>
    <t>MARYA MONGINA BITANGE</t>
  </si>
  <si>
    <t>WAYLAN KOIYA KENYANSA</t>
  </si>
  <si>
    <t>LYDIAH MARGY JOSEPH</t>
  </si>
  <si>
    <t>RILEY OKEMWA OMWANSA</t>
  </si>
  <si>
    <t>MATHEW GICHANA NYABERI</t>
  </si>
  <si>
    <t>GRIVEN MOTURI</t>
  </si>
  <si>
    <t>ROXY NIKITA</t>
  </si>
  <si>
    <t>JASON BUNDI MOGESI</t>
  </si>
  <si>
    <t>BRENT ISRAEL OCHARO</t>
  </si>
  <si>
    <t>GRACE NYAMOKAMI KAMANDA</t>
  </si>
  <si>
    <t>ELDAH FARAJA ABUTA</t>
  </si>
  <si>
    <t>JEANIE MANWA</t>
  </si>
  <si>
    <t>SHELTON OMURWA</t>
  </si>
  <si>
    <t>PRINCE LEAKEY</t>
  </si>
  <si>
    <t>ADRIEL MOGUCHE MANG'ERA</t>
  </si>
  <si>
    <t>CELESTE BIRUNDU RWENYO</t>
  </si>
  <si>
    <t>PLAYGROUP</t>
  </si>
  <si>
    <t>Class 8</t>
  </si>
  <si>
    <t>KYLA NYAMOSI</t>
  </si>
  <si>
    <t>KYLIE NYAMOITA</t>
  </si>
  <si>
    <t>GRADE 2</t>
  </si>
  <si>
    <t>FEE</t>
  </si>
  <si>
    <t>RCT-0001</t>
  </si>
  <si>
    <t>RCT-0002</t>
  </si>
  <si>
    <t>Class</t>
  </si>
  <si>
    <t>Class Fee</t>
  </si>
  <si>
    <t>NO.</t>
  </si>
  <si>
    <t>GRADE 1</t>
  </si>
  <si>
    <t>GRADE 3</t>
  </si>
  <si>
    <t>GRADE 4</t>
  </si>
  <si>
    <t>GRADE 5</t>
  </si>
  <si>
    <t>GRADE 6</t>
  </si>
  <si>
    <t>CLASS 8</t>
  </si>
  <si>
    <t xml:space="preserve"> JSS-7</t>
  </si>
  <si>
    <t>DERRICK ASOTI MOCHAMA</t>
  </si>
  <si>
    <t>BANK</t>
  </si>
  <si>
    <t>Signature:</t>
  </si>
  <si>
    <t>STUDENT ID:</t>
  </si>
  <si>
    <t>CATEGORY:</t>
  </si>
  <si>
    <t>RM-0120</t>
  </si>
  <si>
    <t>BRIANNAH KERUBO MASASI</t>
  </si>
  <si>
    <t>PAYMENT 1</t>
  </si>
  <si>
    <t>PAYMENT 2</t>
  </si>
  <si>
    <t>PAYMENT 3</t>
  </si>
  <si>
    <t>PAYMENT 4</t>
  </si>
  <si>
    <t>RCT-0003</t>
  </si>
  <si>
    <t>RM-0121</t>
  </si>
  <si>
    <t>AYDEN MWAMBA KIMEI</t>
  </si>
  <si>
    <t>RCT-0004</t>
  </si>
  <si>
    <t>ADMISSION</t>
  </si>
  <si>
    <t>TRANSPORT</t>
  </si>
  <si>
    <t>RCT-0005</t>
  </si>
  <si>
    <t>RCT-0006</t>
  </si>
  <si>
    <t>RCT-0007</t>
  </si>
  <si>
    <t>RCT-0008</t>
  </si>
  <si>
    <t>AMOUNT PAYABLE(FEE)</t>
  </si>
  <si>
    <t>OUTSTANDING(FEE)</t>
  </si>
  <si>
    <t>OTHER PAYMENTS</t>
  </si>
  <si>
    <t>RCT-0009</t>
  </si>
  <si>
    <t>RCT-0010</t>
  </si>
  <si>
    <t>RCT-0011</t>
  </si>
  <si>
    <t>RCT-0012</t>
  </si>
  <si>
    <t>NATLYA</t>
  </si>
  <si>
    <t>SAYO</t>
  </si>
  <si>
    <t>NATLYA SAYO ONDERI</t>
  </si>
  <si>
    <t>RM-0122</t>
  </si>
  <si>
    <t>JUSTUS</t>
  </si>
  <si>
    <t>RCT-0013</t>
  </si>
  <si>
    <t>RCT-0014</t>
  </si>
  <si>
    <t>RCT-0015</t>
  </si>
  <si>
    <t>RCT-0016</t>
  </si>
  <si>
    <t>PAYMMENT (FEE)</t>
  </si>
  <si>
    <t>CLUBS FEE</t>
  </si>
  <si>
    <t>COOKERY</t>
  </si>
  <si>
    <t>MUSIC</t>
  </si>
  <si>
    <t>ART</t>
  </si>
  <si>
    <t>SWIMMING</t>
  </si>
  <si>
    <t>DATE2</t>
  </si>
  <si>
    <t>DATE3</t>
  </si>
  <si>
    <t>DATE4</t>
  </si>
  <si>
    <t>RM-0123</t>
  </si>
  <si>
    <t>RCT-0017</t>
  </si>
  <si>
    <t>RECEIPT</t>
  </si>
  <si>
    <t>REF NO.</t>
  </si>
  <si>
    <t>RE861ZWM7E</t>
  </si>
  <si>
    <t>RE923N9PB6</t>
  </si>
  <si>
    <t>RE983NH09G</t>
  </si>
  <si>
    <t>CASH</t>
  </si>
  <si>
    <t>RE913TA1CB</t>
  </si>
  <si>
    <t>RE923QTF40</t>
  </si>
  <si>
    <t>RE993NMKGZ</t>
  </si>
  <si>
    <t>RE9241602E</t>
  </si>
  <si>
    <t>RE954G4N6H</t>
  </si>
  <si>
    <t>RCT-0018</t>
  </si>
  <si>
    <t>RE9756YX31</t>
  </si>
  <si>
    <t>RILEY OGETO</t>
  </si>
  <si>
    <t>RCT-0019</t>
  </si>
  <si>
    <t>RCT-0020</t>
  </si>
  <si>
    <t>CLUB</t>
  </si>
  <si>
    <t>PHOEBEAN</t>
  </si>
  <si>
    <t>DAVID</t>
  </si>
  <si>
    <t xml:space="preserve">ASOTI </t>
  </si>
  <si>
    <t xml:space="preserve">DERRICK </t>
  </si>
  <si>
    <t>RCT-0021</t>
  </si>
  <si>
    <t>RCT-0022</t>
  </si>
  <si>
    <t>RCT-0023</t>
  </si>
  <si>
    <t>RCT-0024</t>
  </si>
  <si>
    <t>REA86PZAEI</t>
  </si>
  <si>
    <t>REA86KJBZM</t>
  </si>
  <si>
    <t>RE964EQ7L4</t>
  </si>
  <si>
    <t>RCT-0025</t>
  </si>
  <si>
    <t>RCT-0026</t>
  </si>
  <si>
    <t>RCT-0027</t>
  </si>
  <si>
    <t>ALVIN</t>
  </si>
  <si>
    <t>ALVIN MAGARA OGEMBO</t>
  </si>
  <si>
    <t>RM-0124</t>
  </si>
  <si>
    <t>TANYA SASHA OGEMBO</t>
  </si>
  <si>
    <t>RM-0125</t>
  </si>
  <si>
    <t>RCT-0029</t>
  </si>
  <si>
    <t>TANYA</t>
  </si>
  <si>
    <t>SASHA</t>
  </si>
  <si>
    <t>ELIJAH</t>
  </si>
  <si>
    <t>MAGARA</t>
  </si>
  <si>
    <t>DIANA</t>
  </si>
  <si>
    <t>RCT-0030</t>
  </si>
  <si>
    <t>REB39I83BJ</t>
  </si>
  <si>
    <t>REA56ZPAKT</t>
  </si>
  <si>
    <t>CHRISTINE MORAA ARORI</t>
  </si>
  <si>
    <t>RM-0126</t>
  </si>
  <si>
    <t>RCT-0031</t>
  </si>
  <si>
    <t>RCT-0032</t>
  </si>
  <si>
    <t>RCT-0033</t>
  </si>
  <si>
    <t>RCT-0034</t>
  </si>
  <si>
    <t>RCT-0035</t>
  </si>
  <si>
    <t>REB69ML2SO</t>
  </si>
  <si>
    <t>REB49MLHAU</t>
  </si>
  <si>
    <t>NERIAH NCHOGU</t>
  </si>
  <si>
    <t>RM-0127</t>
  </si>
  <si>
    <t>RCT-0036</t>
  </si>
  <si>
    <t>TOTAL</t>
  </si>
  <si>
    <t>CLUBS</t>
  </si>
  <si>
    <t>FEE (CLASSWISE)</t>
  </si>
  <si>
    <t>TOTAL FEE</t>
  </si>
  <si>
    <t>Total</t>
  </si>
  <si>
    <t>KEITH NEEMA MORARA</t>
  </si>
  <si>
    <t>REC8COI0TA</t>
  </si>
  <si>
    <t>DISCOUNT</t>
  </si>
  <si>
    <t>PAYMENTS SUMMARY REPORT</t>
  </si>
  <si>
    <t>RCT-0037</t>
  </si>
  <si>
    <t>RCT-0038</t>
  </si>
  <si>
    <t>RCT-0039</t>
  </si>
  <si>
    <t>REC4CSIKHO</t>
  </si>
  <si>
    <t>RCT-0040</t>
  </si>
  <si>
    <t>ESTHER BLESSING MARAGA</t>
  </si>
  <si>
    <t>RM-0128</t>
  </si>
  <si>
    <t>RCT-0041</t>
  </si>
  <si>
    <t>REB1BHYGWB</t>
  </si>
  <si>
    <t>ANNALYSA KERUBO</t>
  </si>
  <si>
    <t>JEREMY ARERI</t>
  </si>
  <si>
    <t>MIKE NOBERT</t>
  </si>
  <si>
    <t>RM-0129</t>
  </si>
  <si>
    <t>RM-0130</t>
  </si>
  <si>
    <t>RM-0131</t>
  </si>
  <si>
    <t>RM-0132</t>
  </si>
  <si>
    <t>GREGORY WANGA SIMBA</t>
  </si>
  <si>
    <t>RM-0133</t>
  </si>
  <si>
    <t>RCT-0042</t>
  </si>
  <si>
    <t>REF4KQBJYO</t>
  </si>
  <si>
    <t>HYDE MORAA BOSIRE</t>
  </si>
  <si>
    <t>JAMAL LYON</t>
  </si>
  <si>
    <t>JEREMY ARERI OWINO</t>
  </si>
  <si>
    <t>ZEMIRAH ISAAC</t>
  </si>
  <si>
    <t>SHANELLE BOSIBORI</t>
  </si>
  <si>
    <t>KEHL OGARO NYANDWARO</t>
  </si>
  <si>
    <t>DEBORAH MOGONA</t>
  </si>
  <si>
    <t>GIFTON MAYORA</t>
  </si>
  <si>
    <t>EUSTACE MORAA</t>
  </si>
  <si>
    <t>CHARITY MOKEIRA</t>
  </si>
  <si>
    <t>RM-0134</t>
  </si>
  <si>
    <t>RM-0135</t>
  </si>
  <si>
    <t>RM-0136</t>
  </si>
  <si>
    <t>RM-0137</t>
  </si>
  <si>
    <t>RM-0138</t>
  </si>
  <si>
    <t>RM-0139</t>
  </si>
  <si>
    <t>RM-0140</t>
  </si>
  <si>
    <t>ISRAEL BWARINGA</t>
  </si>
  <si>
    <t>RM-0141</t>
  </si>
  <si>
    <t>LESLEY NYANDWARO</t>
  </si>
  <si>
    <t>JAYLEEN KEMUNTO</t>
  </si>
  <si>
    <t>RM-0142</t>
  </si>
  <si>
    <t>GRACIOUS MUTHONI</t>
  </si>
  <si>
    <t>LUPITAH KERUBO</t>
  </si>
  <si>
    <t>GERALDINE MOCHECHE</t>
  </si>
  <si>
    <t>DENISE KEMUMA</t>
  </si>
  <si>
    <t>BENADETE MOKORA</t>
  </si>
  <si>
    <t>JAYDEN ONDIEKI</t>
  </si>
  <si>
    <t>DAVID CALEB</t>
  </si>
  <si>
    <t>XEBLON AMINI</t>
  </si>
  <si>
    <t>ARTHUR OTIENO</t>
  </si>
  <si>
    <t>GAMALIEL KAMBUNI</t>
  </si>
  <si>
    <t>ENOCK NYAKWARO</t>
  </si>
  <si>
    <t>RM-0143</t>
  </si>
  <si>
    <t>RM-0144</t>
  </si>
  <si>
    <t>RM-0145</t>
  </si>
  <si>
    <t>RM-0146</t>
  </si>
  <si>
    <t>RM-0147</t>
  </si>
  <si>
    <t>RM-0148</t>
  </si>
  <si>
    <t>RM-0149</t>
  </si>
  <si>
    <t>RM-0150</t>
  </si>
  <si>
    <t>RM-0151</t>
  </si>
  <si>
    <t>RM-0152</t>
  </si>
  <si>
    <t>RM-0153</t>
  </si>
  <si>
    <t>RM-0154</t>
  </si>
  <si>
    <t>PAID</t>
  </si>
  <si>
    <t>RCT-0043</t>
  </si>
  <si>
    <t>RCT-0044</t>
  </si>
  <si>
    <t xml:space="preserve">MOST EXCELLENT THEOPHILUS KARANJA
</t>
  </si>
  <si>
    <t>GIFT ACHIENG' ODERA</t>
  </si>
  <si>
    <t>SAMANTHA NYANG'AU</t>
  </si>
  <si>
    <t>RCT-0045</t>
  </si>
  <si>
    <t>RCT-0046</t>
  </si>
  <si>
    <t>RCT-0047</t>
  </si>
  <si>
    <t>RCT-0048</t>
  </si>
  <si>
    <t>RCT-0049</t>
  </si>
  <si>
    <t>RCT-0050</t>
  </si>
  <si>
    <t>RCT-0051</t>
  </si>
  <si>
    <t>ENOCK NYAKWARA</t>
  </si>
  <si>
    <t>RCT-0052</t>
  </si>
  <si>
    <t>RCT-0053</t>
  </si>
  <si>
    <t>RCT-0054</t>
  </si>
  <si>
    <t>MPESA</t>
  </si>
  <si>
    <t>RCT-0055</t>
  </si>
  <si>
    <t>RCT-0056</t>
  </si>
  <si>
    <t>RCT-0057</t>
  </si>
  <si>
    <t>RCT-0058</t>
  </si>
  <si>
    <t>CUMMULATIVE PAYMENT(FEE)</t>
  </si>
  <si>
    <t>RCT-0059</t>
  </si>
  <si>
    <t>RCT-0060</t>
  </si>
  <si>
    <t>RCT-0061</t>
  </si>
  <si>
    <t>RCT-0062</t>
  </si>
  <si>
    <t>RCT-0063</t>
  </si>
  <si>
    <t>CLUBS SUBSCRIPTIONS</t>
  </si>
  <si>
    <t>CLUB FEE</t>
  </si>
  <si>
    <t>BALANCE</t>
  </si>
  <si>
    <t>GRADE</t>
  </si>
  <si>
    <t>RCT-0064</t>
  </si>
  <si>
    <t>REJ5WSUHGH</t>
  </si>
  <si>
    <t>REI3U2FIFN</t>
  </si>
  <si>
    <t>REI5THLQ2Z</t>
  </si>
  <si>
    <t>DATES</t>
  </si>
  <si>
    <t>TO</t>
  </si>
  <si>
    <t>JAZLYNE RABERA KANGWANA</t>
  </si>
  <si>
    <t>RCT-0065</t>
  </si>
  <si>
    <t>LIBRARY</t>
  </si>
  <si>
    <t>ASSESSMENT</t>
  </si>
  <si>
    <t>REM651SRIM</t>
  </si>
  <si>
    <t>RCT-0066</t>
  </si>
  <si>
    <t>RCT-0067</t>
  </si>
  <si>
    <t>RCT-0068</t>
  </si>
  <si>
    <t>RCT-0069</t>
  </si>
  <si>
    <t>RCT-0070</t>
  </si>
  <si>
    <t>RCT-0071</t>
  </si>
  <si>
    <t>RCT-0072</t>
  </si>
  <si>
    <t>RCT-0074</t>
  </si>
  <si>
    <t>FEE PAYMENT REMINDER</t>
  </si>
  <si>
    <t>Dear parent/guardian,</t>
  </si>
  <si>
    <t>RCT-0075</t>
  </si>
  <si>
    <t>RCT-0076</t>
  </si>
  <si>
    <t>Your kind co-operation is highly appreciated at our end.</t>
  </si>
  <si>
    <t>R.M GUDKA MEMORIAL SCHOOL</t>
  </si>
  <si>
    <t>This is to inform you that the school fee for term two 2023 is due. Kindly settle your account by</t>
  </si>
  <si>
    <t>29th May, 2023. You are also encouraged to subscribe to any of  the following clubs</t>
  </si>
  <si>
    <t>(MUSIC@1000, ART@1000, COOKERY@1000, SWIMMING@3500).</t>
  </si>
  <si>
    <t>Name:</t>
  </si>
  <si>
    <t>Grade:</t>
  </si>
  <si>
    <t>Date:</t>
  </si>
  <si>
    <t>ID:</t>
  </si>
  <si>
    <t>RCT-0077</t>
  </si>
  <si>
    <t>RCT-0078</t>
  </si>
  <si>
    <t>RCT-0079</t>
  </si>
  <si>
    <t>RCT-0080</t>
  </si>
  <si>
    <t>RCT-0081</t>
  </si>
  <si>
    <t>RCT-0082</t>
  </si>
  <si>
    <t>RCT-0083</t>
  </si>
  <si>
    <t>RCT-0084</t>
  </si>
  <si>
    <t>RCT-0085</t>
  </si>
  <si>
    <t>RCT-0086</t>
  </si>
  <si>
    <t>RCT-0087</t>
  </si>
  <si>
    <t>RCT-0088</t>
  </si>
  <si>
    <t>RCT-0089</t>
  </si>
  <si>
    <t>RUTH ANN KEMUNTO</t>
  </si>
  <si>
    <t>DEBORAH MOGINA</t>
  </si>
  <si>
    <t>LESLEY NYANDWARO OGAKE</t>
  </si>
  <si>
    <t>ARREARS (PREV)</t>
  </si>
  <si>
    <t>ARREARS(TOTAL)</t>
  </si>
  <si>
    <t>RCT-0090</t>
  </si>
  <si>
    <t>AMOUNT PAYABLE(TERM 2)</t>
  </si>
  <si>
    <t>RCT-0091</t>
  </si>
  <si>
    <t>RCT-0092</t>
  </si>
  <si>
    <t>RCT-0093</t>
  </si>
  <si>
    <t>RCT-0094</t>
  </si>
  <si>
    <t>RCT-0095</t>
  </si>
  <si>
    <t xml:space="preserve">MOST EXCELLENT THEOPHILUS </t>
  </si>
  <si>
    <t>RCT-0096</t>
  </si>
  <si>
    <t>RCT-0097</t>
  </si>
  <si>
    <t>RCT-0098</t>
  </si>
  <si>
    <t>RCT-0099</t>
  </si>
  <si>
    <t>RCT-0100</t>
  </si>
  <si>
    <t>RCT-0101</t>
  </si>
  <si>
    <t>RCT-0102</t>
  </si>
  <si>
    <t>RCT-0103</t>
  </si>
  <si>
    <t>Term 1 2023</t>
  </si>
  <si>
    <t>RCT-0104</t>
  </si>
  <si>
    <t>RCT-0105</t>
  </si>
  <si>
    <t>RCT-0106</t>
  </si>
  <si>
    <t>RCT-0107</t>
  </si>
  <si>
    <t>RCT-0108</t>
  </si>
  <si>
    <t>RCT-0109</t>
  </si>
  <si>
    <t>RCT-0110</t>
  </si>
  <si>
    <t>RCT-0111</t>
  </si>
  <si>
    <t>RCT-0112</t>
  </si>
  <si>
    <t>RCT-0113</t>
  </si>
  <si>
    <t>RCT-0114</t>
  </si>
  <si>
    <t>RCT-0115</t>
  </si>
  <si>
    <t>RCT-0116</t>
  </si>
  <si>
    <t>RCT-0117</t>
  </si>
  <si>
    <t>YABESH MAYIEKO GICHANA</t>
  </si>
  <si>
    <t>RCT-0118</t>
  </si>
  <si>
    <t>RCT-0119</t>
  </si>
  <si>
    <t>RCT-0120</t>
  </si>
  <si>
    <t>RCT-0121</t>
  </si>
  <si>
    <t>RCT-0122</t>
  </si>
  <si>
    <t>RCT-0123</t>
  </si>
  <si>
    <t>RCT-0124</t>
  </si>
  <si>
    <t>RCT-0125</t>
  </si>
  <si>
    <t>RCT-0126</t>
  </si>
  <si>
    <t>RCT-0127</t>
  </si>
  <si>
    <t>RCT-0128</t>
  </si>
  <si>
    <t>RCT-0129</t>
  </si>
  <si>
    <t>RCT-0130</t>
  </si>
  <si>
    <t>TRANSLENSOR MORAGWA</t>
  </si>
  <si>
    <t xml:space="preserve">TRANSLENSOR MORAGWA </t>
  </si>
  <si>
    <t>RCT-0131</t>
  </si>
  <si>
    <t>RCT-0132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</si>
</sst>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Ksh&quot;#,##0.00"/>
    <numFmt numFmtId="165" formatCode="m/d/yyyy"/>
  </numFmts>
  <fonts count="4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Bahnschrift Condensed"/>
      <family val="2"/>
    </font>
    <font>
      <b/>
      <sz val="11"/>
      <color theme="5" tint="-0.249977111117893"/>
      <name val="Calibri"/>
      <family val="2"/>
      <scheme val="minor"/>
    </font>
    <font>
      <sz val="11"/>
      <color theme="1"/>
      <name val="Arial Black"/>
      <family val="2"/>
    </font>
    <font>
      <sz val="9"/>
      <color theme="1"/>
      <name val="Arial"/>
      <family val="2"/>
    </font>
    <font>
      <sz val="11"/>
      <color theme="9" tint="-0.249977111117893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4"/>
      <color theme="1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color theme="1"/>
      <name val="Bahnschrift Condensed"/>
      <family val="2"/>
    </font>
    <font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scheme val="minor"/>
    </font>
    <font>
      <sz val="11"/>
      <color theme="9" tint="-0.249977111117893"/>
      <name val="Calibri"/>
      <scheme val="minor"/>
    </font>
    <font>
      <sz val="11"/>
      <color theme="8" tint="-0.499984740745262"/>
      <name val="Calibri"/>
      <scheme val="minor"/>
    </font>
    <font>
      <sz val="11"/>
      <color theme="1"/>
      <name val="Calibri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 Narrow"/>
      <family val="2"/>
    </font>
    <font>
      <sz val="11"/>
      <color theme="1"/>
      <name val="Bahnschrift Light Condensed"/>
      <family val="2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0" fontId="4" fillId="2" borderId="1" applyNumberFormat="0" applyFont="0" applyAlignment="0" applyProtection="0"/>
    <xf numFmtId="0" fontId="4" fillId="13" borderId="0" applyNumberFormat="0" applyBorder="0" applyAlignment="0" applyProtection="0"/>
  </cellStyleXfs>
  <cellXfs count="292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0" xfId="0" applyFill="1"/>
    <xf numFmtId="0" fontId="0" fillId="0" borderId="0" xfId="0" applyFill="1" applyAlignment="1">
      <alignment vertical="top" wrapText="1"/>
    </xf>
    <xf numFmtId="0" fontId="0" fillId="0" borderId="0" xfId="0"/>
    <xf numFmtId="0" fontId="0" fillId="0" borderId="0" xfId="0" applyAlignment="1"/>
    <xf numFmtId="0" fontId="6" fillId="0" borderId="0" xfId="0" applyFont="1" applyAlignment="1"/>
    <xf numFmtId="0" fontId="6" fillId="0" borderId="0" xfId="0" applyFont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0" fillId="0" borderId="0" xfId="0"/>
    <xf numFmtId="0" fontId="0" fillId="5" borderId="0" xfId="0" applyFill="1"/>
    <xf numFmtId="0" fontId="0" fillId="5" borderId="0" xfId="0" applyFill="1" applyAlignment="1"/>
    <xf numFmtId="0" fontId="9" fillId="6" borderId="0" xfId="0" applyFont="1" applyFill="1"/>
    <xf numFmtId="164" fontId="0" fillId="0" borderId="0" xfId="0" applyNumberFormat="1"/>
    <xf numFmtId="0" fontId="0" fillId="4" borderId="0" xfId="0" applyFill="1"/>
    <xf numFmtId="164" fontId="0" fillId="0" borderId="0" xfId="0" applyNumberFormat="1" applyFill="1"/>
    <xf numFmtId="164" fontId="12" fillId="0" borderId="0" xfId="0" applyNumberFormat="1" applyFont="1" applyFill="1"/>
    <xf numFmtId="164" fontId="12" fillId="0" borderId="0" xfId="0" applyNumberFormat="1" applyFont="1"/>
    <xf numFmtId="0" fontId="9" fillId="4" borderId="0" xfId="0" applyFont="1" applyFill="1"/>
    <xf numFmtId="0" fontId="6" fillId="0" borderId="0" xfId="0" applyFont="1" applyAlignment="1">
      <alignment horizontal="right"/>
    </xf>
    <xf numFmtId="0" fontId="13" fillId="6" borderId="0" xfId="0" applyFont="1" applyFill="1"/>
    <xf numFmtId="14" fontId="0" fillId="0" borderId="0" xfId="0" applyNumberFormat="1" applyFill="1"/>
    <xf numFmtId="164" fontId="14" fillId="7" borderId="0" xfId="0" applyNumberFormat="1" applyFont="1" applyFill="1"/>
    <xf numFmtId="0" fontId="0" fillId="0" borderId="0" xfId="0"/>
    <xf numFmtId="0" fontId="0" fillId="0" borderId="0" xfId="0"/>
    <xf numFmtId="164" fontId="0" fillId="5" borderId="0" xfId="0" applyNumberFormat="1" applyFill="1"/>
    <xf numFmtId="164" fontId="9" fillId="6" borderId="0" xfId="0" applyNumberFormat="1" applyFont="1" applyFill="1"/>
    <xf numFmtId="164" fontId="16" fillId="0" borderId="0" xfId="0" applyNumberFormat="1" applyFont="1" applyFill="1"/>
    <xf numFmtId="164" fontId="16" fillId="0" borderId="0" xfId="0" applyNumberFormat="1" applyFont="1"/>
    <xf numFmtId="164" fontId="8" fillId="0" borderId="12" xfId="0" applyNumberFormat="1" applyFont="1" applyBorder="1"/>
    <xf numFmtId="0" fontId="0" fillId="8" borderId="10" xfId="0" applyFill="1" applyBorder="1" applyAlignment="1"/>
    <xf numFmtId="0" fontId="0" fillId="8" borderId="6" xfId="0" applyFill="1" applyBorder="1" applyAlignment="1"/>
    <xf numFmtId="0" fontId="0" fillId="8" borderId="11" xfId="0" applyFill="1" applyBorder="1" applyAlignment="1"/>
    <xf numFmtId="14" fontId="0" fillId="5" borderId="0" xfId="0" applyNumberFormat="1" applyFill="1"/>
    <xf numFmtId="14" fontId="13" fillId="6" borderId="0" xfId="0" applyNumberFormat="1" applyFont="1" applyFill="1"/>
    <xf numFmtId="0" fontId="0" fillId="0" borderId="0" xfId="0"/>
    <xf numFmtId="0" fontId="0" fillId="4" borderId="0" xfId="0" applyFill="1" applyAlignment="1">
      <alignment horizontal="center"/>
    </xf>
    <xf numFmtId="0" fontId="0" fillId="10" borderId="0" xfId="0" applyFill="1"/>
    <xf numFmtId="0" fontId="0" fillId="9" borderId="0" xfId="0" applyFill="1"/>
    <xf numFmtId="0" fontId="0" fillId="3" borderId="0" xfId="0" applyFill="1"/>
    <xf numFmtId="0" fontId="0" fillId="0" borderId="0" xfId="0" applyFill="1" applyBorder="1"/>
    <xf numFmtId="0" fontId="0" fillId="0" borderId="0" xfId="1" applyFont="1" applyFill="1" applyBorder="1"/>
    <xf numFmtId="164" fontId="18" fillId="0" borderId="0" xfId="0" applyNumberFormat="1" applyFont="1" applyFill="1"/>
    <xf numFmtId="0" fontId="0" fillId="11" borderId="0" xfId="0" applyFont="1" applyFill="1" applyBorder="1"/>
    <xf numFmtId="0" fontId="0" fillId="0" borderId="0" xfId="0"/>
    <xf numFmtId="0" fontId="0" fillId="0" borderId="0" xfId="0" applyBorder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0" fillId="0" borderId="0" xfId="0"/>
    <xf numFmtId="0" fontId="6" fillId="0" borderId="0" xfId="0" applyFont="1"/>
    <xf numFmtId="0" fontId="0" fillId="0" borderId="0" xfId="0"/>
    <xf numFmtId="14" fontId="0" fillId="0" borderId="0" xfId="0" applyNumberFormat="1"/>
    <xf numFmtId="0" fontId="0" fillId="0" borderId="3" xfId="0" applyBorder="1" applyAlignment="1"/>
    <xf numFmtId="0" fontId="19" fillId="0" borderId="7" xfId="0" applyFont="1" applyBorder="1" applyAlignment="1"/>
    <xf numFmtId="0" fontId="0" fillId="0" borderId="0" xfId="0"/>
    <xf numFmtId="0" fontId="0" fillId="0" borderId="0" xfId="0"/>
    <xf numFmtId="164" fontId="8" fillId="0" borderId="7" xfId="0" applyNumberFormat="1" applyFont="1" applyBorder="1" applyAlignment="1"/>
    <xf numFmtId="0" fontId="0" fillId="0" borderId="0" xfId="0"/>
    <xf numFmtId="0" fontId="0" fillId="0" borderId="0" xfId="0"/>
    <xf numFmtId="164" fontId="20" fillId="0" borderId="0" xfId="0" applyNumberFormat="1" applyFont="1"/>
    <xf numFmtId="164" fontId="21" fillId="7" borderId="0" xfId="0" applyNumberFormat="1" applyFont="1" applyFill="1"/>
    <xf numFmtId="14" fontId="2" fillId="0" borderId="0" xfId="0" applyNumberFormat="1" applyFont="1"/>
    <xf numFmtId="14" fontId="3" fillId="0" borderId="0" xfId="0" applyNumberFormat="1" applyFont="1"/>
    <xf numFmtId="0" fontId="0" fillId="0" borderId="0" xfId="0"/>
    <xf numFmtId="0" fontId="5" fillId="0" borderId="0" xfId="0" applyFont="1"/>
    <xf numFmtId="0" fontId="0" fillId="0" borderId="0" xfId="0" applyAlignment="1">
      <alignment vertical="center"/>
    </xf>
    <xf numFmtId="0" fontId="22" fillId="0" borderId="0" xfId="0" applyFont="1"/>
    <xf numFmtId="0" fontId="0" fillId="10" borderId="7" xfId="0" applyFill="1" applyBorder="1"/>
    <xf numFmtId="0" fontId="5" fillId="0" borderId="7" xfId="0" applyFont="1" applyBorder="1"/>
    <xf numFmtId="164" fontId="5" fillId="0" borderId="7" xfId="0" applyNumberFormat="1" applyFont="1" applyBorder="1"/>
    <xf numFmtId="0" fontId="0" fillId="0" borderId="7" xfId="0" applyBorder="1"/>
    <xf numFmtId="0" fontId="0" fillId="12" borderId="0" xfId="0" applyFill="1"/>
    <xf numFmtId="0" fontId="22" fillId="12" borderId="0" xfId="0" applyFont="1" applyFill="1"/>
    <xf numFmtId="0" fontId="5" fillId="12" borderId="0" xfId="0" applyFont="1" applyFill="1"/>
    <xf numFmtId="0" fontId="0" fillId="0" borderId="7" xfId="0" applyFont="1" applyBorder="1"/>
    <xf numFmtId="164" fontId="8" fillId="0" borderId="7" xfId="0" applyNumberFormat="1" applyFont="1" applyBorder="1"/>
    <xf numFmtId="164" fontId="8" fillId="10" borderId="7" xfId="0" applyNumberFormat="1" applyFont="1" applyFill="1" applyBorder="1"/>
    <xf numFmtId="0" fontId="0" fillId="7" borderId="0" xfId="0" applyFill="1" applyBorder="1"/>
    <xf numFmtId="0" fontId="0" fillId="7" borderId="0" xfId="0" applyFill="1" applyBorder="1" applyAlignment="1">
      <alignment vertical="center"/>
    </xf>
    <xf numFmtId="0" fontId="22" fillId="7" borderId="7" xfId="0" applyFont="1" applyFill="1" applyBorder="1" applyAlignment="1">
      <alignment vertical="center"/>
    </xf>
    <xf numFmtId="0" fontId="25" fillId="0" borderId="0" xfId="0" applyFont="1" applyFill="1"/>
    <xf numFmtId="0" fontId="0" fillId="0" borderId="0" xfId="0"/>
    <xf numFmtId="164" fontId="26" fillId="0" borderId="0" xfId="0" applyNumberFormat="1" applyFont="1"/>
    <xf numFmtId="14" fontId="0" fillId="0" borderId="0" xfId="0" applyNumberFormat="1"/>
    <xf numFmtId="164" fontId="27" fillId="0" borderId="0" xfId="0" applyNumberFormat="1" applyFont="1" applyFill="1"/>
    <xf numFmtId="164" fontId="28" fillId="7" borderId="0" xfId="0" applyNumberFormat="1" applyFont="1" applyFill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6" fillId="0" borderId="0" xfId="0" applyFont="1" applyAlignment="1">
      <alignment horizontal="right"/>
    </xf>
    <xf numFmtId="0" fontId="0" fillId="0" borderId="0" xfId="0"/>
    <xf numFmtId="0" fontId="6" fillId="0" borderId="0" xfId="0" applyFont="1" applyAlignment="1"/>
    <xf numFmtId="0" fontId="6" fillId="0" borderId="0" xfId="0" applyFont="1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/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11" borderId="0" xfId="0" applyFont="1" applyFill="1"/>
    <xf numFmtId="164" fontId="0" fillId="11" borderId="0" xfId="0" applyNumberFormat="1" applyFont="1" applyFill="1"/>
    <xf numFmtId="0" fontId="0" fillId="11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15" xfId="0" applyFont="1" applyBorder="1"/>
    <xf numFmtId="164" fontId="0" fillId="0" borderId="15" xfId="0" applyNumberFormat="1" applyFont="1" applyBorder="1"/>
    <xf numFmtId="0" fontId="5" fillId="0" borderId="0" xfId="0" applyFont="1" applyAlignment="1"/>
    <xf numFmtId="0" fontId="0" fillId="3" borderId="0" xfId="0" applyFill="1" applyAlignment="1"/>
    <xf numFmtId="0" fontId="29" fillId="0" borderId="0" xfId="0" applyFont="1" applyFill="1"/>
    <xf numFmtId="0" fontId="29" fillId="0" borderId="0" xfId="0" applyFont="1"/>
    <xf numFmtId="164" fontId="29" fillId="0" borderId="0" xfId="0" applyNumberFormat="1" applyFont="1"/>
    <xf numFmtId="0" fontId="0" fillId="0" borderId="0" xfId="0"/>
    <xf numFmtId="0" fontId="0" fillId="0" borderId="2" xfId="0" applyBorder="1"/>
    <xf numFmtId="0" fontId="0" fillId="8" borderId="1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0" xfId="0" applyFill="1" applyBorder="1"/>
    <xf numFmtId="0" fontId="22" fillId="7" borderId="5" xfId="0" applyFont="1" applyFill="1" applyBorder="1" applyAlignment="1">
      <alignment vertical="center"/>
    </xf>
    <xf numFmtId="164" fontId="5" fillId="0" borderId="5" xfId="0" applyNumberFormat="1" applyFont="1" applyBorder="1"/>
    <xf numFmtId="0" fontId="5" fillId="8" borderId="0" xfId="0" applyFont="1" applyFill="1" applyBorder="1"/>
    <xf numFmtId="164" fontId="0" fillId="10" borderId="5" xfId="0" applyNumberFormat="1" applyFill="1" applyBorder="1"/>
    <xf numFmtId="164" fontId="0" fillId="10" borderId="7" xfId="0" applyNumberFormat="1" applyFill="1" applyBorder="1"/>
    <xf numFmtId="164" fontId="5" fillId="10" borderId="7" xfId="0" applyNumberFormat="1" applyFont="1" applyFill="1" applyBorder="1"/>
    <xf numFmtId="0" fontId="0" fillId="10" borderId="5" xfId="0" applyFill="1" applyBorder="1"/>
    <xf numFmtId="0" fontId="5" fillId="10" borderId="7" xfId="0" applyFont="1" applyFill="1" applyBorder="1"/>
    <xf numFmtId="14" fontId="30" fillId="8" borderId="0" xfId="0" applyNumberFormat="1" applyFont="1" applyFill="1" applyBorder="1"/>
    <xf numFmtId="14" fontId="5" fillId="8" borderId="0" xfId="0" applyNumberFormat="1" applyFont="1" applyFill="1" applyBorder="1" applyAlignment="1">
      <alignment horizontal="right"/>
    </xf>
    <xf numFmtId="0" fontId="0" fillId="0" borderId="0" xfId="0"/>
    <xf numFmtId="0" fontId="0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6" xfId="0" applyFont="1" applyBorder="1" applyAlignment="1">
      <alignment vertical="center"/>
    </xf>
    <xf numFmtId="14" fontId="0" fillId="0" borderId="6" xfId="0" applyNumberFormat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/>
    <xf numFmtId="164" fontId="36" fillId="0" borderId="0" xfId="0" applyNumberFormat="1" applyFont="1"/>
    <xf numFmtId="0" fontId="6" fillId="0" borderId="0" xfId="1" applyFont="1" applyFill="1" applyBorder="1"/>
    <xf numFmtId="0" fontId="4" fillId="13" borderId="0" xfId="2"/>
    <xf numFmtId="164" fontId="4" fillId="13" borderId="0" xfId="2" applyNumberFormat="1"/>
    <xf numFmtId="0" fontId="6" fillId="5" borderId="0" xfId="0" applyFont="1" applyFill="1"/>
    <xf numFmtId="0" fontId="37" fillId="6" borderId="0" xfId="0" applyFont="1" applyFill="1"/>
    <xf numFmtId="0" fontId="6" fillId="0" borderId="0" xfId="0" applyFont="1" applyFill="1" applyAlignment="1">
      <alignment vertical="top" wrapText="1"/>
    </xf>
    <xf numFmtId="0" fontId="6" fillId="0" borderId="0" xfId="0" applyFont="1" applyFill="1"/>
    <xf numFmtId="0" fontId="6" fillId="0" borderId="0" xfId="0" applyFont="1" applyFill="1" applyBorder="1"/>
    <xf numFmtId="164" fontId="36" fillId="0" borderId="0" xfId="0" applyNumberFormat="1" applyFont="1" applyFill="1"/>
    <xf numFmtId="164" fontId="6" fillId="0" borderId="0" xfId="0" applyNumberFormat="1" applyFont="1" applyFill="1"/>
    <xf numFmtId="0" fontId="0" fillId="0" borderId="0" xfId="0" applyFont="1" applyAlignment="1">
      <alignment vertical="top" wrapText="1"/>
    </xf>
    <xf numFmtId="164" fontId="14" fillId="0" borderId="0" xfId="0" applyNumberFormat="1" applyFont="1" applyFill="1"/>
    <xf numFmtId="0" fontId="38" fillId="0" borderId="0" xfId="0" applyFont="1"/>
    <xf numFmtId="0" fontId="6" fillId="0" borderId="0" xfId="0" applyFont="1" applyAlignment="1">
      <alignment horizontal="right"/>
    </xf>
    <xf numFmtId="0" fontId="0" fillId="0" borderId="0" xfId="0"/>
    <xf numFmtId="0" fontId="37" fillId="6" borderId="0" xfId="0" applyFont="1" applyFill="1" applyAlignment="1">
      <alignment horizontal="right"/>
    </xf>
    <xf numFmtId="0" fontId="9" fillId="6" borderId="0" xfId="0" applyFont="1" applyFill="1" applyAlignment="1">
      <alignment horizontal="right"/>
    </xf>
    <xf numFmtId="164" fontId="9" fillId="6" borderId="0" xfId="0" applyNumberFormat="1" applyFon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Alignment="1">
      <alignment vertical="top"/>
    </xf>
    <xf numFmtId="0" fontId="0" fillId="0" borderId="0" xfId="0"/>
    <xf numFmtId="0" fontId="7" fillId="0" borderId="2" xfId="0" applyFont="1" applyBorder="1"/>
    <xf numFmtId="0" fontId="0" fillId="0" borderId="0" xfId="0"/>
    <xf numFmtId="0" fontId="0" fillId="0" borderId="0" xfId="0"/>
    <xf numFmtId="0" fontId="6" fillId="0" borderId="0" xfId="0" applyFont="1" applyAlignment="1">
      <alignment horizontal="right"/>
    </xf>
    <xf numFmtId="0" fontId="0" fillId="0" borderId="0" xfId="0"/>
    <xf numFmtId="0" fontId="6" fillId="0" borderId="0" xfId="0" applyFont="1"/>
    <xf numFmtId="0" fontId="0" fillId="0" borderId="2" xfId="0" applyBorder="1"/>
    <xf numFmtId="0" fontId="6" fillId="0" borderId="0" xfId="0" applyFont="1" applyAlignment="1"/>
    <xf numFmtId="0" fontId="0" fillId="0" borderId="3" xfId="0" applyBorder="1" applyAlignment="1"/>
    <xf numFmtId="0" fontId="0" fillId="8" borderId="1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1" fillId="0" borderId="0" xfId="1" applyFont="1" applyFill="1" applyBorder="1"/>
    <xf numFmtId="0" fontId="1" fillId="5" borderId="0" xfId="0" applyFont="1" applyFill="1"/>
    <xf numFmtId="164" fontId="1" fillId="0" borderId="0" xfId="0" applyNumberFormat="1" applyFont="1"/>
    <xf numFmtId="164" fontId="1" fillId="0" borderId="0" xfId="0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14" fontId="0" fillId="0" borderId="0" xfId="0" applyNumberFormat="1" applyFont="1"/>
    <xf numFmtId="165" fontId="0" fillId="0" borderId="0" xfId="0" applyNumberFormat="1" applyFont="1"/>
    <xf numFmtId="0" fontId="39" fillId="0" borderId="0" xfId="0" applyFont="1" applyFill="1"/>
    <xf numFmtId="0" fontId="39" fillId="0" borderId="0" xfId="0" applyFont="1"/>
    <xf numFmtId="164" fontId="39" fillId="0" borderId="0" xfId="0" applyNumberFormat="1" applyFont="1" applyFill="1"/>
    <xf numFmtId="0" fontId="0" fillId="0" borderId="0" xfId="0"/>
    <xf numFmtId="0" fontId="0" fillId="11" borderId="0" xfId="1" applyFont="1" applyFill="1" applyBorder="1"/>
    <xf numFmtId="0" fontId="0" fillId="0" borderId="0" xfId="0" applyFont="1" applyFill="1" applyBorder="1"/>
    <xf numFmtId="164" fontId="0" fillId="11" borderId="0" xfId="0" applyNumberFormat="1" applyFont="1" applyFill="1" applyBorder="1"/>
    <xf numFmtId="14" fontId="0" fillId="11" borderId="0" xfId="0" applyNumberFormat="1" applyFont="1" applyFill="1" applyBorder="1"/>
    <xf numFmtId="165" fontId="0" fillId="11" borderId="0" xfId="0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right"/>
    </xf>
    <xf numFmtId="0" fontId="0" fillId="0" borderId="0" xfId="0"/>
    <xf numFmtId="0" fontId="6" fillId="0" borderId="0" xfId="0" applyFont="1" applyAlignment="1"/>
    <xf numFmtId="0" fontId="0" fillId="0" borderId="2" xfId="0" applyBorder="1"/>
    <xf numFmtId="0" fontId="6" fillId="0" borderId="0" xfId="0" applyFont="1"/>
    <xf numFmtId="0" fontId="0" fillId="0" borderId="3" xfId="0" applyBorder="1" applyAlignment="1"/>
    <xf numFmtId="0" fontId="0" fillId="8" borderId="1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7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0" xfId="0" applyFont="1" applyAlignment="1">
      <alignment horizontal="right"/>
    </xf>
    <xf numFmtId="0" fontId="0" fillId="0" borderId="0" xfId="0"/>
    <xf numFmtId="0" fontId="7" fillId="0" borderId="0" xfId="0" applyFont="1" applyAlignment="1">
      <alignment horizontal="right"/>
    </xf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164" fontId="8" fillId="0" borderId="3" xfId="0" applyNumberFormat="1" applyFont="1" applyBorder="1"/>
    <xf numFmtId="164" fontId="8" fillId="0" borderId="4" xfId="0" applyNumberFormat="1" applyFont="1" applyBorder="1"/>
    <xf numFmtId="164" fontId="8" fillId="0" borderId="5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2" xfId="0" applyBorder="1"/>
    <xf numFmtId="14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0" fillId="0" borderId="2" xfId="0" applyBorder="1" applyAlignment="1"/>
    <xf numFmtId="0" fontId="5" fillId="0" borderId="4" xfId="0" applyFont="1" applyBorder="1" applyAlignment="1"/>
    <xf numFmtId="0" fontId="0" fillId="0" borderId="5" xfId="0" applyBorder="1" applyAlignment="1"/>
    <xf numFmtId="0" fontId="0" fillId="0" borderId="6" xfId="0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3" xfId="0" applyFont="1" applyFill="1" applyBorder="1"/>
    <xf numFmtId="0" fontId="6" fillId="0" borderId="4" xfId="0" applyFont="1" applyFill="1" applyBorder="1"/>
    <xf numFmtId="0" fontId="6" fillId="0" borderId="5" xfId="0" applyFont="1" applyFill="1" applyBorder="1"/>
    <xf numFmtId="0" fontId="6" fillId="0" borderId="0" xfId="0" applyFont="1" applyAlignment="1"/>
    <xf numFmtId="14" fontId="0" fillId="0" borderId="0" xfId="0" applyNumberFormat="1" applyFont="1" applyAlignment="1">
      <alignment horizontal="right"/>
    </xf>
    <xf numFmtId="0" fontId="0" fillId="0" borderId="3" xfId="0" applyBorder="1" applyAlignment="1"/>
    <xf numFmtId="0" fontId="0" fillId="0" borderId="4" xfId="0" applyBorder="1" applyAlignment="1"/>
    <xf numFmtId="0" fontId="0" fillId="3" borderId="0" xfId="0" applyFill="1" applyAlignment="1">
      <alignment horizontal="center"/>
    </xf>
    <xf numFmtId="0" fontId="15" fillId="0" borderId="0" xfId="0" applyFont="1" applyAlignment="1">
      <alignment horizontal="center"/>
    </xf>
    <xf numFmtId="164" fontId="0" fillId="0" borderId="3" xfId="0" applyNumberFormat="1" applyFont="1" applyBorder="1"/>
    <xf numFmtId="0" fontId="0" fillId="0" borderId="7" xfId="0" applyBorder="1" applyAlignment="1"/>
    <xf numFmtId="0" fontId="0" fillId="8" borderId="1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5" fillId="8" borderId="7" xfId="0" applyFont="1" applyFill="1" applyBorder="1" applyAlignment="1">
      <alignment horizontal="center" vertical="top"/>
    </xf>
    <xf numFmtId="0" fontId="5" fillId="7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2" fillId="8" borderId="0" xfId="0" applyFont="1" applyFill="1" applyBorder="1" applyAlignment="1">
      <alignment horizontal="center"/>
    </xf>
  </cellXfs>
  <cellStyles count="3">
    <cellStyle name="40% - Accent1" xfId="2" builtinId="31"/>
    <cellStyle name="Normal" xfId="0" builtinId="0"/>
    <cellStyle name="Note" xfId="1" builtinId="10"/>
  </cellStyles>
  <dxfs count="50">
    <dxf>
      <numFmt numFmtId="164" formatCode="&quot;Ksh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Ksh&quot;#,##0.00"/>
    </dxf>
    <dxf>
      <numFmt numFmtId="164" formatCode="&quot;Ksh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m/d/yyyy"/>
    </dxf>
    <dxf>
      <numFmt numFmtId="19" formatCode="dd/mm/yyyy"/>
    </dxf>
    <dxf>
      <numFmt numFmtId="164" formatCode="&quot;Ksh&quot;#,##0.0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scheme val="minor"/>
      </font>
      <numFmt numFmtId="164" formatCode="&quot;Ksh&quot;#,##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numFmt numFmtId="164" formatCode="&quot;Ksh&quot;#,##0.00"/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scheme val="minor"/>
      </font>
      <numFmt numFmtId="164" formatCode="&quot;Ksh&quot;#,##0.00"/>
    </dxf>
    <dxf>
      <numFmt numFmtId="164" formatCode="&quot;Ksh&quot;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&quot;Ksh&quot;#,##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&quot;Ksh&quot;#,##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&quot;Ksh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164" formatCode="&quot;Ksh&quot;#,##0.00"/>
      <fill>
        <patternFill patternType="none">
          <fgColor indexed="64"/>
          <bgColor indexed="65"/>
        </patternFill>
      </fill>
    </dxf>
    <dxf>
      <numFmt numFmtId="164" formatCode="&quot;Ksh&quot;#,##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scheme val="minor"/>
      </font>
      <numFmt numFmtId="164" formatCode="&quot;Ksh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numFmt numFmtId="164" formatCode="&quot;Ksh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scheme val="minor"/>
      </font>
      <numFmt numFmtId="164" formatCode="&quot;Ksh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scheme val="minor"/>
      </font>
      <numFmt numFmtId="164" formatCode="&quot;Ksh&quot;#,##0.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&quot;Ksh&quot;#,##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0</xdr:rowOff>
    </xdr:from>
    <xdr:to>
      <xdr:col>7</xdr:col>
      <xdr:colOff>733425</xdr:colOff>
      <xdr:row>10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619125" y="1600200"/>
          <a:ext cx="3857625" cy="390525"/>
        </a:xfrm>
        <a:prstGeom prst="rect">
          <a:avLst/>
        </a:prstGeom>
        <a:solidFill>
          <a:schemeClr val="bg1"/>
        </a:solidFill>
        <a:ln w="19050"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Bahnschrift" panose="020B0502040204020203" pitchFamily="34" charset="0"/>
            </a:rPr>
            <a:t>FEE</a:t>
          </a:r>
          <a:r>
            <a:rPr lang="en-US" sz="20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RECEIPT</a:t>
          </a:r>
          <a:endParaRPr lang="en-US" sz="20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0</xdr:rowOff>
    </xdr:from>
    <xdr:to>
      <xdr:col>7</xdr:col>
      <xdr:colOff>733425</xdr:colOff>
      <xdr:row>10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523875" y="1600200"/>
          <a:ext cx="4048125" cy="390525"/>
        </a:xfrm>
        <a:prstGeom prst="rect">
          <a:avLst/>
        </a:prstGeom>
        <a:solidFill>
          <a:schemeClr val="bg1"/>
        </a:solidFill>
        <a:ln w="19050"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Bahnschrift" panose="020B0502040204020203" pitchFamily="34" charset="0"/>
            </a:rPr>
            <a:t>FEE</a:t>
          </a:r>
          <a:r>
            <a:rPr lang="en-US" sz="20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RECEIPT</a:t>
          </a:r>
          <a:endParaRPr lang="en-US" sz="20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0</xdr:rowOff>
    </xdr:from>
    <xdr:to>
      <xdr:col>7</xdr:col>
      <xdr:colOff>733425</xdr:colOff>
      <xdr:row>10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523875" y="1600200"/>
          <a:ext cx="4048125" cy="390525"/>
        </a:xfrm>
        <a:prstGeom prst="rect">
          <a:avLst/>
        </a:prstGeom>
        <a:solidFill>
          <a:schemeClr val="bg1"/>
        </a:solidFill>
        <a:ln w="19050"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Bahnschrift" panose="020B0502040204020203" pitchFamily="34" charset="0"/>
            </a:rPr>
            <a:t>FEE</a:t>
          </a:r>
          <a:r>
            <a:rPr lang="en-US" sz="20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RECEIPT</a:t>
          </a:r>
          <a:endParaRPr lang="en-US" sz="20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0</xdr:rowOff>
    </xdr:from>
    <xdr:to>
      <xdr:col>7</xdr:col>
      <xdr:colOff>733425</xdr:colOff>
      <xdr:row>10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523875" y="1600200"/>
          <a:ext cx="4048125" cy="390525"/>
        </a:xfrm>
        <a:prstGeom prst="rect">
          <a:avLst/>
        </a:prstGeom>
        <a:solidFill>
          <a:schemeClr val="bg1"/>
        </a:solidFill>
        <a:ln w="19050"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Bahnschrift" panose="020B0502040204020203" pitchFamily="34" charset="0"/>
            </a:rPr>
            <a:t>FEE</a:t>
          </a:r>
          <a:r>
            <a:rPr lang="en-US" sz="20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RECEIPT</a:t>
          </a:r>
          <a:endParaRPr lang="en-US" sz="20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0</xdr:rowOff>
    </xdr:from>
    <xdr:to>
      <xdr:col>7</xdr:col>
      <xdr:colOff>733425</xdr:colOff>
      <xdr:row>10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619125" y="1600200"/>
          <a:ext cx="4048125" cy="390525"/>
        </a:xfrm>
        <a:prstGeom prst="rect">
          <a:avLst/>
        </a:prstGeom>
        <a:solidFill>
          <a:schemeClr val="bg1"/>
        </a:solidFill>
        <a:ln w="19050"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Bahnschrift" panose="020B0502040204020203" pitchFamily="34" charset="0"/>
            </a:rPr>
            <a:t>FEE</a:t>
          </a:r>
          <a:r>
            <a:rPr lang="en-US" sz="20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RECEIPT</a:t>
          </a:r>
          <a:endParaRPr lang="en-US" sz="20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24" displayName="Table24" ref="B3:M149" totalsRowShown="0" headerRowDxfId="49" dataDxfId="48">
  <autoFilter ref="B3:M149">
    <filterColumn colId="2">
      <filters>
        <filter val="Grade 1"/>
      </filters>
    </filterColumn>
  </autoFilter>
  <tableColumns count="12">
    <tableColumn id="1" name="STUDENT ID" dataDxfId="47"/>
    <tableColumn id="2" name="NAME" dataDxfId="46"/>
    <tableColumn id="3" name="CLASS" dataDxfId="45"/>
    <tableColumn id="4" name="SESSION" dataDxfId="44"/>
    <tableColumn id="16" name="DISCOUNT" dataDxfId="43"/>
    <tableColumn id="5" name="FEE" dataDxfId="42">
      <calculatedColumnFormula>IF(D4="Class 8",18000,IF(D4="Grade 6",18000,IF(D4="Grade 5",18000,IF(D4="Grade 4",18000,IF(D4="Grade 3",16000,IF(D4="Grade 2",16000,IF(D4="Grade 1",16000,IF(D4="PP2",16000,IF(D4="PP1",16000,IF(D4="PLAYGROUP",16000,0))))))))))</calculatedColumnFormula>
    </tableColumn>
    <tableColumn id="6" name="PAYMENT 1" dataDxfId="41"/>
    <tableColumn id="18" name="PAYMENT 2" dataDxfId="40"/>
    <tableColumn id="8" name="PAYMENT 3" dataDxfId="39"/>
    <tableColumn id="20" name="PAYMENT 4" dataDxfId="38"/>
    <tableColumn id="14" name="TOTAL" dataDxfId="37">
      <calculatedColumnFormula>SUM(Table24[[#This Row],[PAYMENT 1]]:Table24[[#This Row],[PAYMENT 4]])</calculatedColumnFormula>
    </tableColumn>
    <tableColumn id="15" name="BALANCE" dataDxfId="36">
      <calculatedColumnFormula>Table24[[#This Row],[FEE]]-(Table24[[#This Row],[TOTAL]]+Table24[[#This Row],[DISCOUNT]])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:J154" totalsRowShown="0" headerRowDxfId="35">
  <autoFilter ref="B3:J154"/>
  <tableColumns count="9">
    <tableColumn id="1" name="STUDENT ID" dataDxfId="34"/>
    <tableColumn id="2" name="NAME" dataDxfId="33"/>
    <tableColumn id="3" name="CLASS" dataDxfId="32"/>
    <tableColumn id="4" name="SESSION" dataDxfId="31"/>
    <tableColumn id="5" name="AMOUNT PAYABLE" dataDxfId="30">
      <calculatedColumnFormula>IF(D4='FEE STRUCTURE'!$C$5,'FEE STRUCTURE'!$D$5,IF(D4='FEE STRUCTURE'!$C$6,'FEE STRUCTURE'!$D$6,IF(D4='FEE STRUCTURE'!$C$7,'FEE STRUCTURE'!$D$7,IF(D4='FEE STRUCTURE'!$C$8,'FEE STRUCTURE'!$D$8,IF(D4='FEE STRUCTURE'!$C$9,'FEE STRUCTURE'!$D$9,IF(D4='FEE STRUCTURE'!$C$10,'FEE STRUCTURE'!$D$10,IF(D4='FEE STRUCTURE'!$C$11,'FEE STRUCTURE'!$D$11,IF(D4='FEE STRUCTURE'!$C$12,'FEE STRUCTURE'!$D$12,IF(D4='FEE STRUCTURE'!$C$13,'FEE STRUCTURE'!$D$13,IF(D4='FEE STRUCTURE'!$C$14,'FEE STRUCTURE'!$D$14,IF(D4='FEE STRUCTURE'!$C$15,'FEE STRUCTURE'!$D$15)))))))))))</calculatedColumnFormula>
    </tableColumn>
    <tableColumn id="6" name="PAID" dataDxfId="29">
      <calculatedColumnFormula>IF(B4=Table2[[#This Row],[STUDENT ID]],Table2[[#This Row],[CUMMULATIVE PAYMENT]],"")</calculatedColumnFormula>
    </tableColumn>
    <tableColumn id="7" name="OUTSTANDING" dataDxfId="28">
      <calculatedColumnFormula>F4-G4</calculatedColumnFormula>
    </tableColumn>
    <tableColumn id="8" name="ARREARS (PREV)" dataDxfId="27">
      <calculatedColumnFormula>IFERROR(VLOOKUP(Table1[[#This Row],[STUDENT ID]],Table24[],12,0),0)</calculatedColumnFormula>
    </tableColumn>
    <tableColumn id="9" name="ARREARS(TOTAL)" dataDxfId="26">
      <calculatedColumnFormula>SUM(SUM(Table1[[#This Row],[OUTSTANDING]],Table1[[#This Row],[ARREARS (PREV)]]))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3:Q154" totalsRowShown="0" headerRowDxfId="25">
  <autoFilter ref="B3:Q154"/>
  <tableColumns count="16">
    <tableColumn id="1" name="STUDENT ID" dataDxfId="24"/>
    <tableColumn id="2" name="NAME"/>
    <tableColumn id="3" name="CLASS"/>
    <tableColumn id="4" name="SESSION" dataDxfId="23"/>
    <tableColumn id="16" name="DISCOUNT" dataDxfId="22"/>
    <tableColumn id="5" name="AMOUNT PAYABLE" dataDxfId="21"/>
    <tableColumn id="6" name="PAYMENT 1" dataDxfId="20"/>
    <tableColumn id="7" name="DATE" dataDxfId="19"/>
    <tableColumn id="8" name="PAYMENT 2" dataDxfId="18"/>
    <tableColumn id="9" name="DATE2" dataDxfId="17"/>
    <tableColumn id="10" name="PAYMENT 3" dataDxfId="16"/>
    <tableColumn id="11" name="DATE3" dataDxfId="15"/>
    <tableColumn id="12" name="PAYMENT 4"/>
    <tableColumn id="13" name="DATE4" dataDxfId="14"/>
    <tableColumn id="14" name="CUMMULATIVE PAYMENT" dataDxfId="13">
      <calculatedColumnFormula>SUM(H4,J4,L4,N4)</calculatedColumnFormula>
    </tableColumn>
    <tableColumn id="15" name="OUTSTANDING" dataDxfId="12">
      <calculatedColumnFormula>G4-P4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I148" totalsRowShown="0" headerRowDxfId="11">
  <autoFilter ref="B3:I148"/>
  <tableColumns count="8">
    <tableColumn id="1" name="STUDENT ID" dataDxfId="10"/>
    <tableColumn id="2" name="NAME"/>
    <tableColumn id="3" name="CLASS"/>
    <tableColumn id="4" name="AMOUNT PAID" dataDxfId="9"/>
    <tableColumn id="5" name="PAYMENT CATEGORY"/>
    <tableColumn id="6" name="DATE" dataDxfId="8"/>
    <tableColumn id="7" name="RECEIPT"/>
    <tableColumn id="8" name="REF NO." dataDxfId="7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4:H12" totalsRowShown="0" headerRowDxfId="6">
  <autoFilter ref="B4:H12"/>
  <tableColumns count="7">
    <tableColumn id="1" name="STUDENT ID" dataDxfId="5"/>
    <tableColumn id="2" name="NAME" dataDxfId="4"/>
    <tableColumn id="3" name="GRADE" dataDxfId="3"/>
    <tableColumn id="4" name="CLUB"/>
    <tableColumn id="5" name="CLUB FEE" dataDxfId="2">
      <calculatedColumnFormula>IF(E5='FEE STRUCTURE'!$C$19,'FEE STRUCTURE'!$D$19,IF(E5='FEE STRUCTURE'!$C$20,'FEE STRUCTURE'!$D$20,IF(E5='FEE STRUCTURE'!$C$21,'FEE STRUCTURE'!$D$21,IF(E5='FEE STRUCTURE'!$C$22,'FEE STRUCTURE'!$D$22,""))))</calculatedColumnFormula>
    </tableColumn>
    <tableColumn id="6" name="AMOUNT PAID" dataDxfId="1"/>
    <tableColumn id="7" name="BALANCE" dataDxfId="0">
      <calculatedColumnFormula>IF(F5-G5&gt;=0,F5-G5,"")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B64" workbookViewId="0">
      <selection activeCell="D4" sqref="D4"/>
    </sheetView>
  </sheetViews>
  <sheetFormatPr defaultRowHeight="15" x14ac:dyDescent="0.25"/>
  <cols>
    <col min="2" max="2" width="14.5703125" customWidth="1"/>
    <col min="3" max="3" width="13.5703125" customWidth="1"/>
    <col min="4" max="4" width="14.85546875" customWidth="1"/>
    <col min="6" max="6" width="10.5703125" style="2" customWidth="1"/>
    <col min="7" max="7" width="14.140625" customWidth="1"/>
    <col min="8" max="8" width="14.28515625" customWidth="1"/>
    <col min="9" max="9" width="14.140625" customWidth="1"/>
    <col min="10" max="10" width="13.42578125" customWidth="1"/>
    <col min="11" max="11" width="12.7109375" customWidth="1"/>
    <col min="12" max="12" width="13.28515625" customWidth="1"/>
    <col min="13" max="13" width="14.42578125" customWidth="1"/>
    <col min="14" max="14" width="16.28515625" customWidth="1"/>
    <col min="15" max="15" width="12.85546875" customWidth="1"/>
    <col min="16" max="16" width="14.28515625" customWidth="1"/>
  </cols>
  <sheetData>
    <row r="1" spans="1:16" s="1" customFormat="1" x14ac:dyDescent="0.25">
      <c r="B1" s="228" t="s">
        <v>5</v>
      </c>
      <c r="C1" s="228"/>
      <c r="D1" s="228"/>
      <c r="E1" s="228"/>
      <c r="F1" s="228"/>
      <c r="G1" s="228" t="s">
        <v>8</v>
      </c>
      <c r="H1" s="228"/>
      <c r="I1" s="228"/>
      <c r="J1" s="228"/>
      <c r="K1" s="228"/>
      <c r="L1" s="228" t="s">
        <v>9</v>
      </c>
      <c r="M1" s="228"/>
      <c r="N1" s="228"/>
      <c r="O1" s="228"/>
      <c r="P1" s="228"/>
    </row>
    <row r="2" spans="1:16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66" t="s">
        <v>15</v>
      </c>
      <c r="G2" s="1" t="s">
        <v>1</v>
      </c>
      <c r="H2" s="1" t="s">
        <v>2</v>
      </c>
      <c r="I2" s="1" t="s">
        <v>3</v>
      </c>
      <c r="J2" s="1" t="s">
        <v>6</v>
      </c>
      <c r="K2" s="1" t="s">
        <v>7</v>
      </c>
      <c r="L2" s="1" t="s">
        <v>1</v>
      </c>
      <c r="M2" s="1" t="s">
        <v>2</v>
      </c>
      <c r="N2" s="1" t="s">
        <v>3</v>
      </c>
      <c r="O2" s="1" t="s">
        <v>6</v>
      </c>
      <c r="P2" s="1" t="s">
        <v>7</v>
      </c>
    </row>
    <row r="3" spans="1:16" x14ac:dyDescent="0.25">
      <c r="B3" t="s">
        <v>190</v>
      </c>
      <c r="C3" t="s">
        <v>101</v>
      </c>
      <c r="D3" t="s">
        <v>242</v>
      </c>
      <c r="E3">
        <v>8</v>
      </c>
      <c r="F3" s="2">
        <v>2008</v>
      </c>
      <c r="G3" t="s">
        <v>132</v>
      </c>
      <c r="H3" t="s">
        <v>242</v>
      </c>
      <c r="I3" t="s">
        <v>292</v>
      </c>
      <c r="J3">
        <v>711217952</v>
      </c>
      <c r="K3">
        <v>664316</v>
      </c>
      <c r="L3" t="s">
        <v>391</v>
      </c>
      <c r="M3" t="s">
        <v>35</v>
      </c>
    </row>
    <row r="4" spans="1:16" x14ac:dyDescent="0.25">
      <c r="B4" s="99" t="s">
        <v>284</v>
      </c>
      <c r="C4" s="99" t="s">
        <v>407</v>
      </c>
      <c r="D4" s="99" t="s">
        <v>354</v>
      </c>
      <c r="E4">
        <v>8</v>
      </c>
      <c r="F4" s="2" t="s">
        <v>408</v>
      </c>
      <c r="G4" t="s">
        <v>356</v>
      </c>
      <c r="H4" t="s">
        <v>354</v>
      </c>
      <c r="I4" t="s">
        <v>357</v>
      </c>
      <c r="J4">
        <v>738952473</v>
      </c>
      <c r="K4" s="99">
        <v>21432443</v>
      </c>
      <c r="L4" t="s">
        <v>194</v>
      </c>
      <c r="M4" t="s">
        <v>359</v>
      </c>
      <c r="O4">
        <v>758477625</v>
      </c>
      <c r="P4" s="99">
        <v>22809593</v>
      </c>
    </row>
    <row r="5" spans="1:16" s="4" customFormat="1" x14ac:dyDescent="0.25">
      <c r="A5" s="99"/>
      <c r="B5" s="99" t="s">
        <v>409</v>
      </c>
      <c r="C5" s="99" t="s">
        <v>410</v>
      </c>
      <c r="D5" s="99" t="s">
        <v>411</v>
      </c>
      <c r="E5" s="99">
        <v>8</v>
      </c>
      <c r="F5" s="92" t="s">
        <v>412</v>
      </c>
      <c r="G5" s="99" t="s">
        <v>413</v>
      </c>
      <c r="H5" s="99" t="s">
        <v>414</v>
      </c>
      <c r="I5" s="99" t="s">
        <v>411</v>
      </c>
      <c r="J5" s="99">
        <v>721831828</v>
      </c>
      <c r="K5" s="99">
        <v>22221987</v>
      </c>
      <c r="L5" s="99" t="s">
        <v>415</v>
      </c>
      <c r="M5" s="99" t="s">
        <v>416</v>
      </c>
      <c r="N5" s="99" t="s">
        <v>417</v>
      </c>
      <c r="O5" s="99">
        <v>722493792</v>
      </c>
      <c r="P5" s="99"/>
    </row>
    <row r="6" spans="1:16" s="4" customFormat="1" x14ac:dyDescent="0.25">
      <c r="A6" s="99"/>
      <c r="B6" s="99" t="s">
        <v>402</v>
      </c>
      <c r="C6" s="99" t="s">
        <v>403</v>
      </c>
      <c r="D6" s="99" t="s">
        <v>343</v>
      </c>
      <c r="E6" s="99">
        <v>7</v>
      </c>
      <c r="F6" s="92">
        <v>2010</v>
      </c>
      <c r="G6" s="99" t="s">
        <v>336</v>
      </c>
      <c r="H6" s="99" t="s">
        <v>343</v>
      </c>
      <c r="I6" s="99" t="s">
        <v>344</v>
      </c>
      <c r="J6" s="99">
        <v>724299421</v>
      </c>
      <c r="K6" s="99">
        <v>21703084</v>
      </c>
      <c r="L6" s="99" t="s">
        <v>345</v>
      </c>
      <c r="M6" s="99" t="s">
        <v>347</v>
      </c>
      <c r="N6" s="99" t="s">
        <v>348</v>
      </c>
      <c r="O6" s="99">
        <v>724751109</v>
      </c>
      <c r="P6" s="99">
        <v>21685685</v>
      </c>
    </row>
    <row r="7" spans="1:16" x14ac:dyDescent="0.25">
      <c r="B7" t="s">
        <v>404</v>
      </c>
      <c r="C7" t="s">
        <v>405</v>
      </c>
      <c r="D7" t="s">
        <v>64</v>
      </c>
      <c r="E7">
        <v>7</v>
      </c>
      <c r="L7" t="s">
        <v>406</v>
      </c>
      <c r="M7" t="s">
        <v>44</v>
      </c>
      <c r="O7">
        <v>725538657</v>
      </c>
    </row>
    <row r="8" spans="1:16" x14ac:dyDescent="0.25">
      <c r="B8" t="s">
        <v>383</v>
      </c>
      <c r="C8" t="s">
        <v>226</v>
      </c>
      <c r="D8" t="s">
        <v>374</v>
      </c>
      <c r="E8">
        <v>5</v>
      </c>
      <c r="F8" s="2" t="s">
        <v>384</v>
      </c>
      <c r="L8" t="s">
        <v>385</v>
      </c>
      <c r="M8" t="s">
        <v>386</v>
      </c>
      <c r="N8" t="s">
        <v>374</v>
      </c>
      <c r="O8">
        <v>726499811</v>
      </c>
      <c r="P8">
        <v>26816115</v>
      </c>
    </row>
    <row r="9" spans="1:16" x14ac:dyDescent="0.25">
      <c r="B9" t="s">
        <v>387</v>
      </c>
      <c r="C9" t="s">
        <v>64</v>
      </c>
      <c r="D9" t="s">
        <v>54</v>
      </c>
      <c r="E9">
        <v>5</v>
      </c>
      <c r="F9" s="2" t="s">
        <v>388</v>
      </c>
      <c r="G9" t="s">
        <v>56</v>
      </c>
      <c r="I9" t="s">
        <v>54</v>
      </c>
      <c r="J9">
        <v>724752121</v>
      </c>
      <c r="K9">
        <v>21864497</v>
      </c>
      <c r="L9" t="s">
        <v>57</v>
      </c>
      <c r="N9" t="s">
        <v>58</v>
      </c>
      <c r="O9">
        <v>726531022</v>
      </c>
    </row>
    <row r="10" spans="1:16" x14ac:dyDescent="0.25">
      <c r="B10" t="s">
        <v>68</v>
      </c>
      <c r="C10" t="s">
        <v>389</v>
      </c>
      <c r="D10" t="s">
        <v>85</v>
      </c>
      <c r="E10">
        <v>5</v>
      </c>
      <c r="F10" s="2">
        <v>2012</v>
      </c>
      <c r="G10" t="s">
        <v>132</v>
      </c>
      <c r="H10" t="s">
        <v>85</v>
      </c>
      <c r="I10" t="s">
        <v>390</v>
      </c>
      <c r="J10">
        <v>732269958</v>
      </c>
      <c r="L10" t="s">
        <v>391</v>
      </c>
      <c r="M10" t="s">
        <v>392</v>
      </c>
      <c r="N10" t="s">
        <v>389</v>
      </c>
      <c r="O10">
        <v>713697451</v>
      </c>
      <c r="P10">
        <v>13078835</v>
      </c>
    </row>
    <row r="11" spans="1:16" x14ac:dyDescent="0.25">
      <c r="B11" t="s">
        <v>393</v>
      </c>
      <c r="C11" t="s">
        <v>394</v>
      </c>
      <c r="D11" t="s">
        <v>362</v>
      </c>
      <c r="E11">
        <v>5</v>
      </c>
      <c r="F11" s="2" t="s">
        <v>395</v>
      </c>
      <c r="G11" t="s">
        <v>364</v>
      </c>
      <c r="H11" t="s">
        <v>365</v>
      </c>
      <c r="I11" t="s">
        <v>366</v>
      </c>
      <c r="J11">
        <v>721962325</v>
      </c>
      <c r="K11">
        <v>23182380</v>
      </c>
      <c r="L11" t="s">
        <v>194</v>
      </c>
      <c r="M11" t="s">
        <v>367</v>
      </c>
      <c r="N11" t="s">
        <v>60</v>
      </c>
      <c r="O11">
        <v>722825981</v>
      </c>
      <c r="P11">
        <v>25510344</v>
      </c>
    </row>
    <row r="12" spans="1:16" x14ac:dyDescent="0.25">
      <c r="B12" t="s">
        <v>396</v>
      </c>
      <c r="C12" t="s">
        <v>45</v>
      </c>
      <c r="D12" t="s">
        <v>397</v>
      </c>
      <c r="E12">
        <v>5</v>
      </c>
      <c r="F12" s="2" t="s">
        <v>398</v>
      </c>
      <c r="G12" t="s">
        <v>308</v>
      </c>
      <c r="H12" t="s">
        <v>397</v>
      </c>
      <c r="I12" t="s">
        <v>399</v>
      </c>
      <c r="J12">
        <v>723779466</v>
      </c>
      <c r="K12">
        <v>12899762</v>
      </c>
      <c r="O12">
        <v>722454253</v>
      </c>
      <c r="P12">
        <v>24538206</v>
      </c>
    </row>
    <row r="13" spans="1:16" x14ac:dyDescent="0.25">
      <c r="B13" t="s">
        <v>400</v>
      </c>
      <c r="C13" t="s">
        <v>401</v>
      </c>
      <c r="E13">
        <v>5</v>
      </c>
      <c r="L13" t="s">
        <v>157</v>
      </c>
      <c r="M13" t="s">
        <v>386</v>
      </c>
      <c r="O13">
        <v>724576837</v>
      </c>
    </row>
    <row r="14" spans="1:16" x14ac:dyDescent="0.25">
      <c r="B14" t="s">
        <v>339</v>
      </c>
      <c r="C14" t="s">
        <v>340</v>
      </c>
      <c r="D14" t="s">
        <v>295</v>
      </c>
      <c r="E14">
        <v>4</v>
      </c>
      <c r="F14" s="2">
        <v>41612</v>
      </c>
      <c r="G14" t="s">
        <v>297</v>
      </c>
      <c r="H14" t="s">
        <v>295</v>
      </c>
      <c r="I14" t="s">
        <v>294</v>
      </c>
      <c r="J14">
        <v>724299241</v>
      </c>
      <c r="K14">
        <v>22023409</v>
      </c>
      <c r="L14" t="s">
        <v>298</v>
      </c>
      <c r="M14" t="s">
        <v>346</v>
      </c>
      <c r="N14" t="s">
        <v>299</v>
      </c>
      <c r="O14">
        <v>723151798</v>
      </c>
      <c r="P14">
        <v>27270646</v>
      </c>
    </row>
    <row r="15" spans="1:16" x14ac:dyDescent="0.25">
      <c r="B15" t="s">
        <v>341</v>
      </c>
      <c r="C15" t="s">
        <v>342</v>
      </c>
      <c r="D15" t="s">
        <v>343</v>
      </c>
      <c r="E15">
        <v>4</v>
      </c>
      <c r="F15" s="2">
        <v>2014</v>
      </c>
      <c r="G15" t="s">
        <v>336</v>
      </c>
      <c r="H15" t="s">
        <v>343</v>
      </c>
      <c r="I15" t="s">
        <v>344</v>
      </c>
      <c r="J15">
        <v>724299421</v>
      </c>
      <c r="K15">
        <v>21703084</v>
      </c>
      <c r="L15" t="s">
        <v>345</v>
      </c>
      <c r="M15" t="s">
        <v>347</v>
      </c>
      <c r="N15" t="s">
        <v>348</v>
      </c>
      <c r="O15">
        <v>724751109</v>
      </c>
      <c r="P15">
        <v>21685685</v>
      </c>
    </row>
    <row r="16" spans="1:16" x14ac:dyDescent="0.25">
      <c r="B16" t="s">
        <v>349</v>
      </c>
      <c r="C16" t="s">
        <v>350</v>
      </c>
      <c r="D16" t="s">
        <v>23</v>
      </c>
      <c r="E16">
        <v>4</v>
      </c>
      <c r="F16" s="2" t="s">
        <v>351</v>
      </c>
      <c r="G16" t="s">
        <v>24</v>
      </c>
      <c r="H16" t="s">
        <v>23</v>
      </c>
      <c r="I16" t="s">
        <v>21</v>
      </c>
      <c r="J16">
        <v>725125025</v>
      </c>
      <c r="K16">
        <v>22831714</v>
      </c>
      <c r="L16" t="s">
        <v>25</v>
      </c>
      <c r="M16" t="s">
        <v>26</v>
      </c>
      <c r="N16" t="s">
        <v>27</v>
      </c>
      <c r="O16">
        <v>724608779</v>
      </c>
      <c r="P16">
        <v>26748155</v>
      </c>
    </row>
    <row r="17" spans="2:16" x14ac:dyDescent="0.25">
      <c r="B17" t="s">
        <v>352</v>
      </c>
      <c r="C17" t="s">
        <v>353</v>
      </c>
      <c r="D17" t="s">
        <v>354</v>
      </c>
      <c r="E17">
        <v>4</v>
      </c>
      <c r="F17" s="2" t="s">
        <v>355</v>
      </c>
      <c r="G17" t="s">
        <v>356</v>
      </c>
      <c r="H17" t="s">
        <v>354</v>
      </c>
      <c r="I17" t="s">
        <v>357</v>
      </c>
      <c r="J17">
        <v>738952473</v>
      </c>
      <c r="K17">
        <v>21432443</v>
      </c>
      <c r="L17" t="s">
        <v>194</v>
      </c>
      <c r="M17" t="s">
        <v>358</v>
      </c>
      <c r="N17" t="s">
        <v>359</v>
      </c>
      <c r="O17">
        <v>758477625</v>
      </c>
      <c r="P17">
        <v>22809593</v>
      </c>
    </row>
    <row r="18" spans="2:16" x14ac:dyDescent="0.25">
      <c r="B18" t="s">
        <v>360</v>
      </c>
      <c r="C18" t="s">
        <v>361</v>
      </c>
      <c r="D18" t="s">
        <v>362</v>
      </c>
      <c r="E18">
        <v>4</v>
      </c>
      <c r="F18" s="2" t="s">
        <v>363</v>
      </c>
      <c r="G18" t="s">
        <v>364</v>
      </c>
      <c r="H18" t="s">
        <v>365</v>
      </c>
      <c r="I18" t="s">
        <v>366</v>
      </c>
      <c r="J18">
        <v>721962325</v>
      </c>
      <c r="K18">
        <v>23182380</v>
      </c>
      <c r="L18" t="s">
        <v>194</v>
      </c>
      <c r="M18" t="s">
        <v>367</v>
      </c>
      <c r="N18" t="s">
        <v>60</v>
      </c>
      <c r="O18">
        <v>722825981</v>
      </c>
      <c r="P18">
        <v>25510344</v>
      </c>
    </row>
    <row r="19" spans="2:16" x14ac:dyDescent="0.25">
      <c r="B19" t="s">
        <v>238</v>
      </c>
      <c r="C19" t="s">
        <v>177</v>
      </c>
      <c r="D19" t="s">
        <v>174</v>
      </c>
      <c r="E19">
        <v>4</v>
      </c>
      <c r="F19" s="2" t="s">
        <v>368</v>
      </c>
      <c r="G19" t="s">
        <v>176</v>
      </c>
      <c r="H19" t="s">
        <v>177</v>
      </c>
      <c r="I19" t="s">
        <v>174</v>
      </c>
      <c r="J19">
        <v>727417801</v>
      </c>
      <c r="K19">
        <v>27439808</v>
      </c>
      <c r="L19" t="s">
        <v>170</v>
      </c>
      <c r="M19" t="s">
        <v>178</v>
      </c>
      <c r="N19" t="s">
        <v>173</v>
      </c>
      <c r="O19">
        <v>726726004</v>
      </c>
      <c r="P19">
        <v>29586800</v>
      </c>
    </row>
    <row r="20" spans="2:16" x14ac:dyDescent="0.25">
      <c r="B20" t="s">
        <v>369</v>
      </c>
      <c r="C20" t="s">
        <v>325</v>
      </c>
      <c r="D20" t="s">
        <v>370</v>
      </c>
      <c r="E20">
        <v>4</v>
      </c>
      <c r="F20" s="2">
        <v>41760</v>
      </c>
      <c r="G20" t="s">
        <v>371</v>
      </c>
      <c r="H20" t="s">
        <v>370</v>
      </c>
      <c r="I20" t="s">
        <v>325</v>
      </c>
      <c r="J20">
        <v>726640812</v>
      </c>
      <c r="K20">
        <v>24453298</v>
      </c>
      <c r="L20" t="s">
        <v>266</v>
      </c>
      <c r="M20" t="s">
        <v>185</v>
      </c>
      <c r="O20">
        <v>727712663</v>
      </c>
    </row>
    <row r="21" spans="2:16" x14ac:dyDescent="0.25">
      <c r="B21" t="s">
        <v>372</v>
      </c>
      <c r="C21" t="s">
        <v>373</v>
      </c>
      <c r="D21" t="s">
        <v>374</v>
      </c>
      <c r="E21">
        <v>4</v>
      </c>
      <c r="F21" s="2">
        <v>2014</v>
      </c>
      <c r="G21" t="s">
        <v>375</v>
      </c>
      <c r="H21" t="s">
        <v>374</v>
      </c>
      <c r="I21" t="s">
        <v>376</v>
      </c>
      <c r="J21">
        <v>725141523</v>
      </c>
      <c r="L21" t="s">
        <v>377</v>
      </c>
      <c r="M21" t="s">
        <v>378</v>
      </c>
      <c r="N21" t="s">
        <v>53</v>
      </c>
      <c r="O21">
        <v>723731981</v>
      </c>
      <c r="P21">
        <v>22505749</v>
      </c>
    </row>
    <row r="22" spans="2:16" x14ac:dyDescent="0.25">
      <c r="B22" t="s">
        <v>379</v>
      </c>
      <c r="C22" t="s">
        <v>346</v>
      </c>
      <c r="D22" t="s">
        <v>380</v>
      </c>
      <c r="E22">
        <v>4</v>
      </c>
      <c r="F22" s="2">
        <v>2013</v>
      </c>
      <c r="G22" t="s">
        <v>214</v>
      </c>
      <c r="H22" t="s">
        <v>376</v>
      </c>
      <c r="I22" t="s">
        <v>380</v>
      </c>
      <c r="J22">
        <v>726340267</v>
      </c>
      <c r="K22">
        <v>25140706</v>
      </c>
      <c r="L22" t="s">
        <v>381</v>
      </c>
      <c r="M22" t="s">
        <v>71</v>
      </c>
      <c r="N22" t="s">
        <v>382</v>
      </c>
      <c r="O22">
        <v>715279330</v>
      </c>
      <c r="P22">
        <v>27614698</v>
      </c>
    </row>
    <row r="23" spans="2:16" x14ac:dyDescent="0.25">
      <c r="B23" t="s">
        <v>262</v>
      </c>
      <c r="C23" t="s">
        <v>58</v>
      </c>
      <c r="D23" t="s">
        <v>27</v>
      </c>
      <c r="E23">
        <v>3</v>
      </c>
      <c r="F23" s="2" t="s">
        <v>263</v>
      </c>
      <c r="G23" t="s">
        <v>264</v>
      </c>
      <c r="H23" t="s">
        <v>27</v>
      </c>
      <c r="I23" t="s">
        <v>265</v>
      </c>
      <c r="J23">
        <v>722447315</v>
      </c>
      <c r="K23">
        <v>22648708</v>
      </c>
      <c r="L23" t="s">
        <v>266</v>
      </c>
      <c r="M23" t="s">
        <v>19</v>
      </c>
      <c r="N23" t="s">
        <v>267</v>
      </c>
      <c r="O23">
        <v>711217615</v>
      </c>
      <c r="P23">
        <v>23572365</v>
      </c>
    </row>
    <row r="24" spans="2:16" x14ac:dyDescent="0.25">
      <c r="B24" t="s">
        <v>268</v>
      </c>
      <c r="C24" t="s">
        <v>269</v>
      </c>
      <c r="D24" t="s">
        <v>48</v>
      </c>
      <c r="E24">
        <v>3</v>
      </c>
      <c r="G24" t="s">
        <v>49</v>
      </c>
      <c r="H24" t="s">
        <v>48</v>
      </c>
      <c r="I24" t="s">
        <v>50</v>
      </c>
      <c r="J24">
        <v>721559793</v>
      </c>
      <c r="L24" t="s">
        <v>51</v>
      </c>
      <c r="M24" t="s">
        <v>35</v>
      </c>
      <c r="O24">
        <v>729960198</v>
      </c>
    </row>
    <row r="25" spans="2:16" x14ac:dyDescent="0.25">
      <c r="B25" t="s">
        <v>270</v>
      </c>
      <c r="C25" t="s">
        <v>271</v>
      </c>
      <c r="D25" t="s">
        <v>201</v>
      </c>
      <c r="E25">
        <v>3</v>
      </c>
      <c r="F25" s="2">
        <v>2013</v>
      </c>
      <c r="G25" t="s">
        <v>272</v>
      </c>
      <c r="H25" t="s">
        <v>201</v>
      </c>
      <c r="I25" t="s">
        <v>273</v>
      </c>
      <c r="J25">
        <v>729908157</v>
      </c>
      <c r="K25">
        <v>30402527</v>
      </c>
      <c r="L25" t="s">
        <v>274</v>
      </c>
      <c r="M25" t="s">
        <v>185</v>
      </c>
      <c r="N25" t="s">
        <v>275</v>
      </c>
      <c r="O25">
        <v>795600695</v>
      </c>
      <c r="P25">
        <v>36748980</v>
      </c>
    </row>
    <row r="26" spans="2:16" x14ac:dyDescent="0.25">
      <c r="B26" t="s">
        <v>276</v>
      </c>
      <c r="C26" t="s">
        <v>277</v>
      </c>
      <c r="D26" t="s">
        <v>278</v>
      </c>
      <c r="E26">
        <v>3</v>
      </c>
      <c r="F26" s="2">
        <v>42008</v>
      </c>
      <c r="G26" t="s">
        <v>279</v>
      </c>
      <c r="H26" t="s">
        <v>278</v>
      </c>
      <c r="I26" t="s">
        <v>280</v>
      </c>
      <c r="J26">
        <v>723545027</v>
      </c>
      <c r="K26">
        <v>22857014</v>
      </c>
      <c r="L26" t="s">
        <v>266</v>
      </c>
      <c r="M26" t="s">
        <v>281</v>
      </c>
      <c r="O26">
        <v>727927954</v>
      </c>
      <c r="P26">
        <v>27523611</v>
      </c>
    </row>
    <row r="27" spans="2:16" x14ac:dyDescent="0.25">
      <c r="B27" t="s">
        <v>282</v>
      </c>
      <c r="C27" t="s">
        <v>283</v>
      </c>
      <c r="D27" t="s">
        <v>278</v>
      </c>
      <c r="E27">
        <v>3</v>
      </c>
      <c r="F27" s="2">
        <v>42008</v>
      </c>
      <c r="G27" t="s">
        <v>279</v>
      </c>
      <c r="H27" t="s">
        <v>278</v>
      </c>
      <c r="I27" t="s">
        <v>280</v>
      </c>
      <c r="J27">
        <v>723545027</v>
      </c>
      <c r="K27">
        <v>22857014</v>
      </c>
      <c r="L27" t="s">
        <v>266</v>
      </c>
      <c r="M27" t="s">
        <v>281</v>
      </c>
      <c r="O27">
        <v>727927954</v>
      </c>
      <c r="P27">
        <v>27523611</v>
      </c>
    </row>
    <row r="28" spans="2:16" x14ac:dyDescent="0.25">
      <c r="B28" s="99" t="s">
        <v>284</v>
      </c>
      <c r="C28" s="99" t="s">
        <v>285</v>
      </c>
      <c r="D28" t="s">
        <v>286</v>
      </c>
      <c r="E28">
        <v>3</v>
      </c>
      <c r="F28" s="2">
        <v>42219</v>
      </c>
      <c r="G28" t="s">
        <v>286</v>
      </c>
      <c r="H28" t="s">
        <v>285</v>
      </c>
      <c r="I28" t="s">
        <v>287</v>
      </c>
      <c r="J28">
        <v>710925443</v>
      </c>
      <c r="K28">
        <v>22361404</v>
      </c>
      <c r="L28" t="s">
        <v>150</v>
      </c>
      <c r="M28" t="s">
        <v>288</v>
      </c>
      <c r="N28" t="s">
        <v>289</v>
      </c>
      <c r="O28">
        <v>710659318</v>
      </c>
      <c r="P28">
        <v>25645433</v>
      </c>
    </row>
    <row r="29" spans="2:16" x14ac:dyDescent="0.25">
      <c r="B29" s="99" t="s">
        <v>290</v>
      </c>
      <c r="C29" s="99" t="s">
        <v>58</v>
      </c>
      <c r="D29" t="s">
        <v>283</v>
      </c>
      <c r="E29">
        <v>3</v>
      </c>
      <c r="G29" t="s">
        <v>132</v>
      </c>
      <c r="H29" t="s">
        <v>291</v>
      </c>
      <c r="I29" t="s">
        <v>292</v>
      </c>
      <c r="J29">
        <v>711217950</v>
      </c>
    </row>
    <row r="30" spans="2:16" x14ac:dyDescent="0.25">
      <c r="B30" t="s">
        <v>293</v>
      </c>
      <c r="C30" t="s">
        <v>294</v>
      </c>
      <c r="D30" t="s">
        <v>295</v>
      </c>
      <c r="E30">
        <v>3</v>
      </c>
      <c r="F30" s="2" t="s">
        <v>296</v>
      </c>
      <c r="G30" t="s">
        <v>297</v>
      </c>
      <c r="H30" t="s">
        <v>295</v>
      </c>
      <c r="I30" t="s">
        <v>294</v>
      </c>
      <c r="J30">
        <v>724299241</v>
      </c>
      <c r="K30">
        <v>22023409</v>
      </c>
      <c r="L30" t="s">
        <v>298</v>
      </c>
      <c r="M30" t="s">
        <v>346</v>
      </c>
      <c r="N30" t="s">
        <v>299</v>
      </c>
      <c r="O30">
        <v>723151798</v>
      </c>
      <c r="P30">
        <v>27270646</v>
      </c>
    </row>
    <row r="31" spans="2:16" x14ac:dyDescent="0.25">
      <c r="B31" t="s">
        <v>300</v>
      </c>
      <c r="C31" t="s">
        <v>71</v>
      </c>
      <c r="D31" t="s">
        <v>301</v>
      </c>
      <c r="E31">
        <v>3</v>
      </c>
      <c r="F31" s="2" t="s">
        <v>302</v>
      </c>
      <c r="L31" t="s">
        <v>303</v>
      </c>
      <c r="M31" t="s">
        <v>304</v>
      </c>
      <c r="O31">
        <v>725300959</v>
      </c>
      <c r="P31">
        <v>1820601</v>
      </c>
    </row>
    <row r="32" spans="2:16" x14ac:dyDescent="0.25">
      <c r="B32" t="s">
        <v>305</v>
      </c>
      <c r="C32" t="s">
        <v>306</v>
      </c>
      <c r="D32" t="s">
        <v>309</v>
      </c>
      <c r="E32">
        <v>3</v>
      </c>
      <c r="F32" s="2" t="s">
        <v>307</v>
      </c>
      <c r="G32" t="s">
        <v>308</v>
      </c>
      <c r="H32" t="s">
        <v>309</v>
      </c>
      <c r="I32" t="s">
        <v>310</v>
      </c>
      <c r="J32">
        <v>724796686</v>
      </c>
      <c r="K32">
        <v>25185835</v>
      </c>
      <c r="L32" t="s">
        <v>311</v>
      </c>
      <c r="M32" t="s">
        <v>45</v>
      </c>
      <c r="N32" t="s">
        <v>312</v>
      </c>
      <c r="O32">
        <v>793942211</v>
      </c>
      <c r="P32">
        <v>24193718</v>
      </c>
    </row>
    <row r="33" spans="1:16" x14ac:dyDescent="0.25">
      <c r="B33" t="s">
        <v>314</v>
      </c>
      <c r="C33" t="s">
        <v>313</v>
      </c>
      <c r="E33">
        <v>3</v>
      </c>
      <c r="F33" s="2">
        <v>42102</v>
      </c>
      <c r="G33" t="s">
        <v>314</v>
      </c>
      <c r="J33">
        <v>711966295</v>
      </c>
      <c r="K33" t="s">
        <v>97</v>
      </c>
      <c r="L33" t="s">
        <v>98</v>
      </c>
      <c r="M33" t="s">
        <v>315</v>
      </c>
      <c r="O33">
        <v>71138160</v>
      </c>
      <c r="P33">
        <v>36377971</v>
      </c>
    </row>
    <row r="34" spans="1:16" x14ac:dyDescent="0.25">
      <c r="B34" t="s">
        <v>316</v>
      </c>
      <c r="C34" t="s">
        <v>317</v>
      </c>
      <c r="D34" t="s">
        <v>318</v>
      </c>
      <c r="E34">
        <v>3</v>
      </c>
      <c r="F34" s="2">
        <v>2016</v>
      </c>
      <c r="G34" t="s">
        <v>319</v>
      </c>
      <c r="H34" t="s">
        <v>318</v>
      </c>
      <c r="I34" t="s">
        <v>320</v>
      </c>
      <c r="J34">
        <v>724036366</v>
      </c>
      <c r="K34">
        <v>25303669</v>
      </c>
      <c r="L34" t="s">
        <v>321</v>
      </c>
      <c r="M34" t="s">
        <v>322</v>
      </c>
      <c r="N34" t="s">
        <v>323</v>
      </c>
      <c r="O34">
        <v>724292347</v>
      </c>
      <c r="P34">
        <v>28233564</v>
      </c>
    </row>
    <row r="35" spans="1:16" x14ac:dyDescent="0.25">
      <c r="B35" t="s">
        <v>324</v>
      </c>
      <c r="C35" t="s">
        <v>35</v>
      </c>
      <c r="D35" t="s">
        <v>325</v>
      </c>
      <c r="E35">
        <v>3</v>
      </c>
      <c r="F35" s="2" t="s">
        <v>326</v>
      </c>
      <c r="G35" t="s">
        <v>122</v>
      </c>
      <c r="H35" t="s">
        <v>325</v>
      </c>
      <c r="I35" t="s">
        <v>327</v>
      </c>
      <c r="J35">
        <v>720891342</v>
      </c>
      <c r="K35">
        <v>24067791</v>
      </c>
      <c r="L35" t="s">
        <v>51</v>
      </c>
      <c r="M35" t="s">
        <v>328</v>
      </c>
      <c r="N35" t="s">
        <v>329</v>
      </c>
      <c r="O35">
        <v>722170340</v>
      </c>
      <c r="P35">
        <v>23205103</v>
      </c>
    </row>
    <row r="36" spans="1:16" x14ac:dyDescent="0.25">
      <c r="B36" t="s">
        <v>330</v>
      </c>
      <c r="C36" t="s">
        <v>331</v>
      </c>
      <c r="D36" t="s">
        <v>332</v>
      </c>
      <c r="E36">
        <v>3</v>
      </c>
      <c r="G36" t="s">
        <v>333</v>
      </c>
      <c r="H36" t="s">
        <v>334</v>
      </c>
      <c r="I36" t="s">
        <v>251</v>
      </c>
      <c r="J36">
        <v>722680247</v>
      </c>
      <c r="K36">
        <v>21693236</v>
      </c>
      <c r="L36" t="s">
        <v>335</v>
      </c>
      <c r="M36" t="s">
        <v>332</v>
      </c>
      <c r="O36">
        <v>722680247</v>
      </c>
      <c r="P36">
        <v>21693236</v>
      </c>
    </row>
    <row r="37" spans="1:16" x14ac:dyDescent="0.25">
      <c r="B37" t="s">
        <v>336</v>
      </c>
      <c r="C37" t="s">
        <v>337</v>
      </c>
      <c r="E37">
        <v>3</v>
      </c>
      <c r="G37" t="s">
        <v>338</v>
      </c>
      <c r="H37" t="s">
        <v>61</v>
      </c>
      <c r="J37">
        <v>111711749</v>
      </c>
    </row>
    <row r="38" spans="1:16" x14ac:dyDescent="0.25">
      <c r="B38" t="s">
        <v>805</v>
      </c>
      <c r="C38" t="s">
        <v>806</v>
      </c>
      <c r="D38" t="s">
        <v>135</v>
      </c>
      <c r="E38">
        <v>3</v>
      </c>
      <c r="F38" s="2">
        <v>41540</v>
      </c>
      <c r="G38" t="s">
        <v>807</v>
      </c>
      <c r="H38" t="s">
        <v>135</v>
      </c>
      <c r="I38" t="s">
        <v>808</v>
      </c>
      <c r="J38">
        <v>723333244</v>
      </c>
      <c r="K38">
        <v>22253789</v>
      </c>
      <c r="L38" t="s">
        <v>809</v>
      </c>
      <c r="M38" t="s">
        <v>19</v>
      </c>
    </row>
    <row r="39" spans="1:16" x14ac:dyDescent="0.25">
      <c r="B39" t="s">
        <v>197</v>
      </c>
      <c r="C39" t="s">
        <v>198</v>
      </c>
      <c r="D39" t="s">
        <v>109</v>
      </c>
      <c r="E39">
        <v>2</v>
      </c>
      <c r="F39" s="2">
        <v>42556</v>
      </c>
      <c r="G39" t="s">
        <v>111</v>
      </c>
      <c r="H39" t="s">
        <v>109</v>
      </c>
      <c r="I39" t="s">
        <v>108</v>
      </c>
      <c r="J39">
        <v>729207602</v>
      </c>
      <c r="K39">
        <v>13806702</v>
      </c>
      <c r="L39" t="s">
        <v>112</v>
      </c>
      <c r="M39" t="s">
        <v>113</v>
      </c>
      <c r="N39" t="s">
        <v>114</v>
      </c>
      <c r="O39">
        <v>723411170</v>
      </c>
      <c r="P39">
        <v>27413965</v>
      </c>
    </row>
    <row r="40" spans="1:16" x14ac:dyDescent="0.25">
      <c r="B40" t="s">
        <v>199</v>
      </c>
      <c r="C40" t="s">
        <v>200</v>
      </c>
      <c r="D40" t="s">
        <v>201</v>
      </c>
      <c r="E40">
        <v>2</v>
      </c>
      <c r="F40" s="2" t="s">
        <v>202</v>
      </c>
      <c r="G40" t="s">
        <v>203</v>
      </c>
      <c r="H40" t="s">
        <v>201</v>
      </c>
      <c r="I40" t="s">
        <v>200</v>
      </c>
      <c r="J40">
        <v>717468552</v>
      </c>
      <c r="K40">
        <v>22156975</v>
      </c>
      <c r="L40" t="s">
        <v>170</v>
      </c>
      <c r="N40" t="s">
        <v>204</v>
      </c>
      <c r="O40">
        <v>715522398</v>
      </c>
      <c r="P40">
        <v>24604003</v>
      </c>
    </row>
    <row r="41" spans="1:16" x14ac:dyDescent="0.25">
      <c r="B41" t="s">
        <v>20</v>
      </c>
      <c r="C41" t="s">
        <v>122</v>
      </c>
      <c r="D41" t="s">
        <v>205</v>
      </c>
      <c r="E41">
        <v>2</v>
      </c>
      <c r="F41" s="2">
        <v>42378</v>
      </c>
      <c r="G41" t="s">
        <v>206</v>
      </c>
      <c r="H41" t="s">
        <v>205</v>
      </c>
      <c r="I41" t="s">
        <v>207</v>
      </c>
      <c r="J41">
        <v>782543053</v>
      </c>
      <c r="K41">
        <v>25943313</v>
      </c>
      <c r="L41" t="s">
        <v>208</v>
      </c>
      <c r="M41" t="s">
        <v>209</v>
      </c>
      <c r="N41" t="s">
        <v>210</v>
      </c>
      <c r="O41">
        <v>721543054</v>
      </c>
      <c r="P41">
        <v>24070294</v>
      </c>
    </row>
    <row r="42" spans="1:16" x14ac:dyDescent="0.25">
      <c r="B42" t="s">
        <v>211</v>
      </c>
      <c r="C42" t="s">
        <v>212</v>
      </c>
      <c r="D42" t="s">
        <v>213</v>
      </c>
      <c r="E42">
        <v>2</v>
      </c>
      <c r="F42" s="2">
        <v>42016</v>
      </c>
      <c r="G42" t="s">
        <v>214</v>
      </c>
      <c r="H42" t="s">
        <v>213</v>
      </c>
      <c r="I42" t="s">
        <v>215</v>
      </c>
      <c r="J42">
        <v>720811427</v>
      </c>
      <c r="K42">
        <v>13820522</v>
      </c>
      <c r="L42" t="s">
        <v>124</v>
      </c>
      <c r="N42" t="s">
        <v>216</v>
      </c>
      <c r="O42">
        <v>719203687</v>
      </c>
      <c r="P42">
        <v>23730239</v>
      </c>
    </row>
    <row r="43" spans="1:16" x14ac:dyDescent="0.25">
      <c r="B43" t="s">
        <v>217</v>
      </c>
      <c r="C43" t="s">
        <v>218</v>
      </c>
      <c r="D43" t="s">
        <v>53</v>
      </c>
      <c r="E43">
        <v>2</v>
      </c>
      <c r="F43" s="2" t="s">
        <v>221</v>
      </c>
      <c r="G43" t="s">
        <v>137</v>
      </c>
      <c r="I43" t="s">
        <v>53</v>
      </c>
      <c r="J43">
        <v>725404082</v>
      </c>
      <c r="K43">
        <v>506964</v>
      </c>
      <c r="L43" t="s">
        <v>219</v>
      </c>
      <c r="M43" t="s">
        <v>10</v>
      </c>
      <c r="N43" t="s">
        <v>53</v>
      </c>
    </row>
    <row r="44" spans="1:16" s="4" customFormat="1" x14ac:dyDescent="0.25">
      <c r="A44" s="99"/>
      <c r="B44" s="99" t="s">
        <v>220</v>
      </c>
      <c r="C44" s="99" t="s">
        <v>85</v>
      </c>
      <c r="D44" s="99" t="s">
        <v>80</v>
      </c>
      <c r="E44" s="99">
        <v>2</v>
      </c>
      <c r="F44" s="92" t="s">
        <v>221</v>
      </c>
      <c r="G44" s="99" t="s">
        <v>81</v>
      </c>
      <c r="H44" s="99" t="s">
        <v>80</v>
      </c>
      <c r="I44" s="99" t="s">
        <v>82</v>
      </c>
      <c r="J44" s="99">
        <v>704720636</v>
      </c>
      <c r="K44" s="99"/>
      <c r="L44" s="99" t="s">
        <v>83</v>
      </c>
      <c r="M44" s="99" t="s">
        <v>84</v>
      </c>
      <c r="N44" s="99" t="s">
        <v>85</v>
      </c>
      <c r="O44" s="99">
        <v>712194736</v>
      </c>
      <c r="P44" s="99"/>
    </row>
    <row r="45" spans="1:16" s="4" customFormat="1" x14ac:dyDescent="0.25">
      <c r="A45" s="99"/>
      <c r="B45" s="99" t="s">
        <v>222</v>
      </c>
      <c r="C45" s="99"/>
      <c r="D45" s="99" t="s">
        <v>223</v>
      </c>
      <c r="E45" s="99">
        <v>2</v>
      </c>
      <c r="F45" s="92" t="s">
        <v>224</v>
      </c>
      <c r="G45" s="99" t="s">
        <v>89</v>
      </c>
      <c r="H45" s="99" t="s">
        <v>88</v>
      </c>
      <c r="I45" s="99" t="s">
        <v>87</v>
      </c>
      <c r="J45" s="99">
        <v>723291135</v>
      </c>
      <c r="K45" s="99">
        <v>26029399</v>
      </c>
      <c r="L45" s="99" t="s">
        <v>90</v>
      </c>
      <c r="M45" s="99" t="s">
        <v>45</v>
      </c>
      <c r="N45" s="99" t="s">
        <v>91</v>
      </c>
      <c r="O45" s="99">
        <v>702658316</v>
      </c>
      <c r="P45" s="99">
        <v>36285351</v>
      </c>
    </row>
    <row r="46" spans="1:16" s="4" customFormat="1" x14ac:dyDescent="0.25">
      <c r="A46" s="99"/>
      <c r="B46" s="99" t="s">
        <v>225</v>
      </c>
      <c r="C46" s="99" t="s">
        <v>226</v>
      </c>
      <c r="D46" s="99" t="s">
        <v>114</v>
      </c>
      <c r="E46" s="99">
        <v>2</v>
      </c>
      <c r="F46" s="92" t="s">
        <v>227</v>
      </c>
      <c r="G46" s="99" t="s">
        <v>68</v>
      </c>
      <c r="H46" s="99" t="s">
        <v>114</v>
      </c>
      <c r="I46" s="99" t="s">
        <v>228</v>
      </c>
      <c r="J46" s="99">
        <v>701720858</v>
      </c>
      <c r="K46" s="99">
        <v>9709866</v>
      </c>
      <c r="L46" s="99" t="s">
        <v>182</v>
      </c>
      <c r="M46" s="99"/>
      <c r="N46" s="99" t="s">
        <v>58</v>
      </c>
      <c r="O46" s="99">
        <v>726512659</v>
      </c>
      <c r="P46" s="99">
        <v>14559953</v>
      </c>
    </row>
    <row r="47" spans="1:16" x14ac:dyDescent="0.25">
      <c r="B47" s="99" t="s">
        <v>229</v>
      </c>
      <c r="C47" s="99" t="s">
        <v>230</v>
      </c>
      <c r="D47" s="99" t="s">
        <v>24</v>
      </c>
      <c r="E47" s="99">
        <v>2</v>
      </c>
      <c r="F47" s="92">
        <v>2016</v>
      </c>
      <c r="G47" s="99" t="s">
        <v>24</v>
      </c>
      <c r="H47" s="99"/>
      <c r="I47" s="99" t="s">
        <v>231</v>
      </c>
      <c r="J47" s="99">
        <v>722330181</v>
      </c>
      <c r="K47" s="99">
        <v>11553654</v>
      </c>
      <c r="L47" s="99" t="s">
        <v>232</v>
      </c>
      <c r="M47" s="99" t="s">
        <v>101</v>
      </c>
      <c r="N47" s="99" t="s">
        <v>233</v>
      </c>
      <c r="O47" s="99">
        <v>726012037</v>
      </c>
      <c r="P47" s="99">
        <v>13329967</v>
      </c>
    </row>
    <row r="48" spans="1:16" x14ac:dyDescent="0.25">
      <c r="B48" s="99" t="s">
        <v>234</v>
      </c>
      <c r="C48" s="99" t="s">
        <v>235</v>
      </c>
      <c r="D48" s="99" t="s">
        <v>236</v>
      </c>
      <c r="E48" s="99">
        <v>2</v>
      </c>
      <c r="F48" s="92" t="s">
        <v>237</v>
      </c>
      <c r="G48" s="99" t="s">
        <v>238</v>
      </c>
      <c r="H48" s="99" t="s">
        <v>236</v>
      </c>
      <c r="I48" s="99" t="s">
        <v>239</v>
      </c>
      <c r="J48" s="99">
        <v>727369690</v>
      </c>
      <c r="K48" s="99">
        <v>12512729</v>
      </c>
      <c r="L48" s="99" t="s">
        <v>51</v>
      </c>
      <c r="M48" s="99" t="s">
        <v>240</v>
      </c>
      <c r="N48" s="99" t="s">
        <v>236</v>
      </c>
      <c r="O48" s="99">
        <v>728592951</v>
      </c>
      <c r="P48" s="99">
        <v>22067835</v>
      </c>
    </row>
    <row r="49" spans="1:16" x14ac:dyDescent="0.25">
      <c r="B49" s="99" t="s">
        <v>192</v>
      </c>
      <c r="C49" s="99" t="s">
        <v>241</v>
      </c>
      <c r="D49" s="99" t="s">
        <v>242</v>
      </c>
      <c r="E49" s="99">
        <v>2</v>
      </c>
      <c r="F49" s="92" t="s">
        <v>243</v>
      </c>
      <c r="G49" s="99" t="s">
        <v>68</v>
      </c>
      <c r="H49" s="99" t="s">
        <v>244</v>
      </c>
      <c r="I49" s="99" t="s">
        <v>242</v>
      </c>
      <c r="J49" s="99">
        <v>720836476</v>
      </c>
      <c r="K49" s="99">
        <v>22145240</v>
      </c>
      <c r="L49" s="99" t="s">
        <v>245</v>
      </c>
      <c r="M49" s="99" t="s">
        <v>45</v>
      </c>
      <c r="N49" s="99" t="s">
        <v>246</v>
      </c>
      <c r="O49" s="99">
        <v>114395300</v>
      </c>
      <c r="P49" s="99">
        <v>24541286</v>
      </c>
    </row>
    <row r="50" spans="1:16" x14ac:dyDescent="0.25">
      <c r="B50" t="s">
        <v>51</v>
      </c>
      <c r="C50" t="s">
        <v>192</v>
      </c>
      <c r="D50" t="s">
        <v>69</v>
      </c>
      <c r="E50">
        <v>2</v>
      </c>
      <c r="F50" s="2">
        <v>2014</v>
      </c>
      <c r="G50" t="s">
        <v>41</v>
      </c>
      <c r="H50" t="s">
        <v>247</v>
      </c>
      <c r="I50" t="s">
        <v>69</v>
      </c>
      <c r="J50">
        <v>722889581</v>
      </c>
      <c r="K50">
        <v>13483974</v>
      </c>
      <c r="L50" t="s">
        <v>229</v>
      </c>
      <c r="M50" t="s">
        <v>19</v>
      </c>
      <c r="N50" t="s">
        <v>108</v>
      </c>
      <c r="O50">
        <v>721790186</v>
      </c>
    </row>
    <row r="51" spans="1:16" x14ac:dyDescent="0.25">
      <c r="B51" t="s">
        <v>248</v>
      </c>
      <c r="C51" t="s">
        <v>249</v>
      </c>
      <c r="D51" t="s">
        <v>250</v>
      </c>
      <c r="E51">
        <v>2</v>
      </c>
      <c r="F51" s="2">
        <v>2016</v>
      </c>
      <c r="G51" t="s">
        <v>251</v>
      </c>
      <c r="H51" t="s">
        <v>250</v>
      </c>
      <c r="I51" t="s">
        <v>252</v>
      </c>
      <c r="J51">
        <v>725626115</v>
      </c>
      <c r="K51">
        <v>21388311</v>
      </c>
      <c r="L51" t="s">
        <v>253</v>
      </c>
      <c r="M51" t="s">
        <v>19</v>
      </c>
      <c r="N51" t="s">
        <v>254</v>
      </c>
      <c r="O51">
        <v>720471858</v>
      </c>
      <c r="P51">
        <v>23590100</v>
      </c>
    </row>
    <row r="52" spans="1:16" x14ac:dyDescent="0.25">
      <c r="B52" t="s">
        <v>255</v>
      </c>
      <c r="C52" t="s">
        <v>256</v>
      </c>
      <c r="E52">
        <v>2</v>
      </c>
      <c r="F52" s="2" t="s">
        <v>257</v>
      </c>
      <c r="G52" t="s">
        <v>258</v>
      </c>
      <c r="H52" t="s">
        <v>236</v>
      </c>
      <c r="I52" t="s">
        <v>259</v>
      </c>
      <c r="J52">
        <v>723788431</v>
      </c>
      <c r="K52">
        <v>13821952</v>
      </c>
      <c r="L52" t="s">
        <v>260</v>
      </c>
      <c r="M52" t="s">
        <v>185</v>
      </c>
      <c r="N52" t="s">
        <v>261</v>
      </c>
      <c r="O52">
        <v>724693258</v>
      </c>
      <c r="P52">
        <v>23149722</v>
      </c>
    </row>
    <row r="53" spans="1:16" x14ac:dyDescent="0.25">
      <c r="A53" s="4"/>
      <c r="B53" s="4" t="s">
        <v>435</v>
      </c>
      <c r="C53" s="4" t="s">
        <v>436</v>
      </c>
      <c r="D53" s="4"/>
      <c r="E53" s="4">
        <v>2</v>
      </c>
      <c r="F53" s="67"/>
      <c r="G53" s="4"/>
      <c r="H53" s="4"/>
      <c r="I53" s="4"/>
      <c r="J53" s="4"/>
      <c r="K53" s="4"/>
      <c r="L53" s="4" t="s">
        <v>245</v>
      </c>
      <c r="M53" s="4" t="s">
        <v>437</v>
      </c>
      <c r="N53" s="4"/>
      <c r="O53" s="4">
        <v>727499957</v>
      </c>
      <c r="P53" s="4"/>
    </row>
    <row r="54" spans="1:16" x14ac:dyDescent="0.25">
      <c r="A54" s="4"/>
      <c r="B54" s="4" t="s">
        <v>191</v>
      </c>
      <c r="C54" s="4" t="s">
        <v>438</v>
      </c>
      <c r="D54" s="4"/>
      <c r="E54" s="4">
        <v>2</v>
      </c>
      <c r="F54" s="67"/>
      <c r="G54" s="4"/>
      <c r="H54" s="4"/>
      <c r="I54" s="4"/>
      <c r="J54" s="4"/>
      <c r="K54" s="4"/>
      <c r="L54" s="4" t="s">
        <v>439</v>
      </c>
      <c r="M54" s="4" t="s">
        <v>403</v>
      </c>
      <c r="N54" s="4"/>
      <c r="O54" s="4">
        <v>728832395</v>
      </c>
      <c r="P54" s="4"/>
    </row>
    <row r="55" spans="1:16" x14ac:dyDescent="0.25">
      <c r="A55" s="4"/>
      <c r="B55" s="4" t="s">
        <v>440</v>
      </c>
      <c r="C55" s="4" t="s">
        <v>441</v>
      </c>
      <c r="D55" s="4"/>
      <c r="E55" s="4">
        <v>2</v>
      </c>
      <c r="F55" s="67"/>
      <c r="G55" s="4"/>
      <c r="H55" s="4"/>
      <c r="I55" s="4"/>
      <c r="J55" s="4"/>
      <c r="K55" s="4"/>
      <c r="L55" s="4" t="s">
        <v>442</v>
      </c>
      <c r="M55" s="4" t="s">
        <v>443</v>
      </c>
      <c r="N55" s="4" t="s">
        <v>441</v>
      </c>
      <c r="O55" s="4">
        <v>707719468</v>
      </c>
      <c r="P55" s="4"/>
    </row>
    <row r="56" spans="1:16" x14ac:dyDescent="0.25">
      <c r="B56" t="s">
        <v>748</v>
      </c>
      <c r="C56" t="s">
        <v>749</v>
      </c>
      <c r="D56" t="s">
        <v>342</v>
      </c>
      <c r="E56">
        <v>2</v>
      </c>
      <c r="F56" s="2">
        <v>42873</v>
      </c>
      <c r="G56" t="s">
        <v>752</v>
      </c>
      <c r="H56" t="s">
        <v>342</v>
      </c>
      <c r="I56" t="s">
        <v>114</v>
      </c>
      <c r="J56">
        <v>729663094</v>
      </c>
      <c r="K56">
        <v>24705096</v>
      </c>
      <c r="L56" t="s">
        <v>785</v>
      </c>
      <c r="M56" t="s">
        <v>58</v>
      </c>
      <c r="N56" t="s">
        <v>786</v>
      </c>
      <c r="P56">
        <v>29601022</v>
      </c>
    </row>
    <row r="57" spans="1:16" x14ac:dyDescent="0.25">
      <c r="B57" t="s">
        <v>799</v>
      </c>
      <c r="C57" t="s">
        <v>808</v>
      </c>
      <c r="D57" t="s">
        <v>135</v>
      </c>
      <c r="E57">
        <v>2</v>
      </c>
      <c r="F57" s="2">
        <v>42087</v>
      </c>
      <c r="G57" t="s">
        <v>807</v>
      </c>
      <c r="H57" t="s">
        <v>135</v>
      </c>
      <c r="I57" t="s">
        <v>808</v>
      </c>
      <c r="J57">
        <v>723333244</v>
      </c>
      <c r="K57">
        <v>22253789</v>
      </c>
    </row>
    <row r="58" spans="1:16" x14ac:dyDescent="0.25">
      <c r="B58" t="s">
        <v>100</v>
      </c>
      <c r="C58" t="s">
        <v>101</v>
      </c>
      <c r="D58" t="s">
        <v>102</v>
      </c>
      <c r="E58">
        <v>1</v>
      </c>
      <c r="F58" s="2" t="s">
        <v>103</v>
      </c>
      <c r="G58" t="s">
        <v>68</v>
      </c>
      <c r="H58" t="s">
        <v>102</v>
      </c>
      <c r="I58" t="s">
        <v>52</v>
      </c>
      <c r="J58">
        <v>724430075</v>
      </c>
      <c r="K58">
        <v>22926762</v>
      </c>
      <c r="L58" t="s">
        <v>66</v>
      </c>
      <c r="M58" t="s">
        <v>35</v>
      </c>
      <c r="N58" t="s">
        <v>104</v>
      </c>
      <c r="O58">
        <v>724847441</v>
      </c>
      <c r="P58">
        <v>22759577</v>
      </c>
    </row>
    <row r="59" spans="1:16" x14ac:dyDescent="0.25">
      <c r="B59" t="s">
        <v>105</v>
      </c>
      <c r="C59" t="s">
        <v>106</v>
      </c>
      <c r="D59" t="s">
        <v>102</v>
      </c>
      <c r="E59">
        <v>1</v>
      </c>
      <c r="F59" s="2" t="s">
        <v>103</v>
      </c>
      <c r="G59" t="s">
        <v>68</v>
      </c>
      <c r="H59" t="s">
        <v>102</v>
      </c>
      <c r="I59" t="s">
        <v>52</v>
      </c>
      <c r="J59">
        <v>724430075</v>
      </c>
      <c r="K59">
        <v>22926762</v>
      </c>
      <c r="L59" t="s">
        <v>66</v>
      </c>
      <c r="M59" t="s">
        <v>35</v>
      </c>
      <c r="N59" t="s">
        <v>104</v>
      </c>
      <c r="O59">
        <v>724847441</v>
      </c>
      <c r="P59">
        <v>22759577</v>
      </c>
    </row>
    <row r="60" spans="1:16" x14ac:dyDescent="0.25">
      <c r="B60" t="s">
        <v>107</v>
      </c>
      <c r="C60" t="s">
        <v>108</v>
      </c>
      <c r="D60" t="s">
        <v>109</v>
      </c>
      <c r="E60">
        <v>1</v>
      </c>
      <c r="F60" s="2" t="s">
        <v>110</v>
      </c>
      <c r="G60" t="s">
        <v>111</v>
      </c>
      <c r="H60" t="s">
        <v>109</v>
      </c>
      <c r="I60" t="s">
        <v>108</v>
      </c>
      <c r="J60">
        <v>729207602</v>
      </c>
      <c r="K60">
        <v>13806702</v>
      </c>
      <c r="L60" t="s">
        <v>112</v>
      </c>
      <c r="M60" t="s">
        <v>113</v>
      </c>
      <c r="N60" t="s">
        <v>114</v>
      </c>
      <c r="O60">
        <v>723411170</v>
      </c>
      <c r="P60">
        <v>27413965</v>
      </c>
    </row>
    <row r="61" spans="1:16" x14ac:dyDescent="0.25">
      <c r="B61" t="s">
        <v>115</v>
      </c>
      <c r="C61" t="s">
        <v>116</v>
      </c>
      <c r="D61" t="s">
        <v>117</v>
      </c>
      <c r="E61">
        <v>1</v>
      </c>
      <c r="F61" s="2">
        <v>2017</v>
      </c>
      <c r="G61" t="s">
        <v>118</v>
      </c>
      <c r="H61" t="s">
        <v>117</v>
      </c>
      <c r="I61" t="s">
        <v>116</v>
      </c>
      <c r="J61">
        <v>729662944</v>
      </c>
      <c r="K61">
        <v>28572702</v>
      </c>
      <c r="L61" t="s">
        <v>119</v>
      </c>
      <c r="N61" t="s">
        <v>19</v>
      </c>
      <c r="O61">
        <v>728607298</v>
      </c>
    </row>
    <row r="62" spans="1:16" x14ac:dyDescent="0.25">
      <c r="B62" t="s">
        <v>120</v>
      </c>
      <c r="C62" t="s">
        <v>64</v>
      </c>
      <c r="D62" t="s">
        <v>121</v>
      </c>
      <c r="E62">
        <v>1</v>
      </c>
      <c r="F62" s="2">
        <v>2017</v>
      </c>
      <c r="G62" t="s">
        <v>122</v>
      </c>
      <c r="H62" t="s">
        <v>121</v>
      </c>
      <c r="I62" t="s">
        <v>123</v>
      </c>
      <c r="J62">
        <v>723993421</v>
      </c>
      <c r="K62">
        <v>26216951</v>
      </c>
      <c r="L62" t="s">
        <v>124</v>
      </c>
      <c r="M62" t="s">
        <v>35</v>
      </c>
      <c r="N62" t="s">
        <v>125</v>
      </c>
      <c r="O62">
        <v>712641569</v>
      </c>
      <c r="P62">
        <v>28090125</v>
      </c>
    </row>
    <row r="63" spans="1:16" x14ac:dyDescent="0.25">
      <c r="B63" t="s">
        <v>126</v>
      </c>
      <c r="C63" t="s">
        <v>127</v>
      </c>
      <c r="D63" t="s">
        <v>128</v>
      </c>
      <c r="E63">
        <v>1</v>
      </c>
      <c r="F63" s="2" t="s">
        <v>129</v>
      </c>
      <c r="G63" t="s">
        <v>130</v>
      </c>
      <c r="H63" t="s">
        <v>128</v>
      </c>
      <c r="I63" t="s">
        <v>127</v>
      </c>
      <c r="J63">
        <v>729995152</v>
      </c>
      <c r="K63">
        <v>9738229</v>
      </c>
      <c r="L63" t="s">
        <v>119</v>
      </c>
      <c r="N63" t="s">
        <v>58</v>
      </c>
      <c r="O63">
        <v>711846524</v>
      </c>
      <c r="P63">
        <v>28776317</v>
      </c>
    </row>
    <row r="64" spans="1:16" x14ac:dyDescent="0.25">
      <c r="B64" t="s">
        <v>131</v>
      </c>
      <c r="C64" t="s">
        <v>132</v>
      </c>
      <c r="D64" t="s">
        <v>60</v>
      </c>
      <c r="E64">
        <v>1</v>
      </c>
      <c r="F64" s="2">
        <v>2017</v>
      </c>
      <c r="G64" t="s">
        <v>133</v>
      </c>
      <c r="H64" t="s">
        <v>134</v>
      </c>
      <c r="I64" t="s">
        <v>135</v>
      </c>
      <c r="J64">
        <v>725948833</v>
      </c>
      <c r="L64" t="s">
        <v>136</v>
      </c>
      <c r="M64" t="s">
        <v>45</v>
      </c>
      <c r="N64" t="s">
        <v>60</v>
      </c>
      <c r="O64">
        <v>700838148</v>
      </c>
      <c r="P64">
        <v>32720421</v>
      </c>
    </row>
    <row r="65" spans="2:16" x14ac:dyDescent="0.25">
      <c r="B65" t="s">
        <v>137</v>
      </c>
      <c r="C65" t="s">
        <v>138</v>
      </c>
      <c r="D65" t="s">
        <v>139</v>
      </c>
      <c r="E65">
        <v>1</v>
      </c>
      <c r="F65" s="2">
        <v>2016</v>
      </c>
      <c r="G65" t="s">
        <v>122</v>
      </c>
      <c r="H65" t="s">
        <v>139</v>
      </c>
      <c r="I65" t="s">
        <v>114</v>
      </c>
      <c r="J65">
        <v>721378678</v>
      </c>
      <c r="L65" t="s">
        <v>140</v>
      </c>
      <c r="M65" t="s">
        <v>10</v>
      </c>
      <c r="N65" t="s">
        <v>141</v>
      </c>
      <c r="O65">
        <v>727155007</v>
      </c>
      <c r="P65">
        <v>21135407</v>
      </c>
    </row>
    <row r="66" spans="2:16" x14ac:dyDescent="0.25">
      <c r="B66" t="s">
        <v>142</v>
      </c>
      <c r="D66" t="s">
        <v>44</v>
      </c>
      <c r="E66">
        <v>1</v>
      </c>
      <c r="F66" s="2">
        <v>42411</v>
      </c>
      <c r="L66" t="s">
        <v>143</v>
      </c>
      <c r="M66" t="s">
        <v>144</v>
      </c>
      <c r="N66" t="s">
        <v>145</v>
      </c>
      <c r="O66">
        <v>703548716</v>
      </c>
      <c r="P66">
        <v>28307012</v>
      </c>
    </row>
    <row r="67" spans="2:16" x14ac:dyDescent="0.25">
      <c r="B67" t="s">
        <v>146</v>
      </c>
      <c r="C67" t="s">
        <v>147</v>
      </c>
      <c r="D67" t="s">
        <v>148</v>
      </c>
      <c r="E67">
        <v>1</v>
      </c>
      <c r="F67" s="2">
        <v>42767</v>
      </c>
      <c r="G67" t="s">
        <v>149</v>
      </c>
      <c r="H67" t="s">
        <v>148</v>
      </c>
      <c r="I67" t="s">
        <v>147</v>
      </c>
      <c r="J67">
        <v>721660567</v>
      </c>
      <c r="L67" t="s">
        <v>150</v>
      </c>
      <c r="M67" t="s">
        <v>151</v>
      </c>
      <c r="N67" t="s">
        <v>108</v>
      </c>
      <c r="O67">
        <v>720938435</v>
      </c>
      <c r="P67">
        <v>22269748</v>
      </c>
    </row>
    <row r="68" spans="2:16" x14ac:dyDescent="0.25">
      <c r="B68" t="s">
        <v>152</v>
      </c>
      <c r="C68" t="s">
        <v>153</v>
      </c>
      <c r="D68" t="s">
        <v>154</v>
      </c>
      <c r="E68">
        <v>1</v>
      </c>
      <c r="F68" s="2">
        <v>2017</v>
      </c>
      <c r="G68" t="s">
        <v>155</v>
      </c>
      <c r="H68" t="s">
        <v>154</v>
      </c>
      <c r="I68" t="s">
        <v>156</v>
      </c>
      <c r="J68">
        <v>728413378</v>
      </c>
      <c r="L68" t="s">
        <v>157</v>
      </c>
      <c r="M68" t="s">
        <v>58</v>
      </c>
      <c r="N68" t="s">
        <v>158</v>
      </c>
      <c r="O68">
        <v>711517624</v>
      </c>
      <c r="P68">
        <v>24221710</v>
      </c>
    </row>
    <row r="69" spans="2:16" x14ac:dyDescent="0.25">
      <c r="B69" t="s">
        <v>159</v>
      </c>
      <c r="C69" t="s">
        <v>64</v>
      </c>
      <c r="D69" t="s">
        <v>154</v>
      </c>
      <c r="E69">
        <v>1</v>
      </c>
      <c r="F69" s="2">
        <v>2017</v>
      </c>
      <c r="G69" t="s">
        <v>155</v>
      </c>
      <c r="H69" t="s">
        <v>154</v>
      </c>
      <c r="I69" t="s">
        <v>156</v>
      </c>
      <c r="J69">
        <v>728413378</v>
      </c>
      <c r="L69" t="s">
        <v>157</v>
      </c>
      <c r="M69" t="s">
        <v>58</v>
      </c>
      <c r="N69" t="s">
        <v>158</v>
      </c>
      <c r="O69">
        <v>711517624</v>
      </c>
      <c r="P69">
        <v>24221710</v>
      </c>
    </row>
    <row r="70" spans="2:16" x14ac:dyDescent="0.25">
      <c r="B70" t="s">
        <v>160</v>
      </c>
      <c r="C70" t="s">
        <v>10</v>
      </c>
      <c r="D70" t="s">
        <v>161</v>
      </c>
      <c r="E70">
        <v>1</v>
      </c>
      <c r="F70" s="2">
        <v>2017</v>
      </c>
      <c r="L70" t="s">
        <v>162</v>
      </c>
      <c r="M70" t="s">
        <v>163</v>
      </c>
      <c r="N70" t="s">
        <v>164</v>
      </c>
      <c r="O70">
        <v>704015940</v>
      </c>
    </row>
    <row r="71" spans="2:16" x14ac:dyDescent="0.25">
      <c r="B71" s="99" t="s">
        <v>165</v>
      </c>
      <c r="C71" s="99" t="s">
        <v>166</v>
      </c>
      <c r="D71" t="s">
        <v>167</v>
      </c>
      <c r="E71">
        <v>1</v>
      </c>
      <c r="F71" s="2">
        <v>2017</v>
      </c>
      <c r="G71" t="s">
        <v>168</v>
      </c>
      <c r="H71" t="s">
        <v>166</v>
      </c>
      <c r="I71" t="s">
        <v>169</v>
      </c>
      <c r="J71">
        <v>718768190</v>
      </c>
      <c r="K71">
        <v>29237877</v>
      </c>
      <c r="L71" t="s">
        <v>170</v>
      </c>
      <c r="M71" t="s">
        <v>171</v>
      </c>
      <c r="N71" t="s">
        <v>167</v>
      </c>
      <c r="O71">
        <v>707840308</v>
      </c>
      <c r="P71">
        <v>30353591</v>
      </c>
    </row>
    <row r="72" spans="2:16" x14ac:dyDescent="0.25">
      <c r="B72" s="99" t="s">
        <v>172</v>
      </c>
      <c r="C72" s="99" t="s">
        <v>173</v>
      </c>
      <c r="D72" t="s">
        <v>174</v>
      </c>
      <c r="E72">
        <v>1</v>
      </c>
      <c r="F72" s="2" t="s">
        <v>175</v>
      </c>
      <c r="G72" t="s">
        <v>176</v>
      </c>
      <c r="H72" t="s">
        <v>177</v>
      </c>
      <c r="I72" t="s">
        <v>174</v>
      </c>
      <c r="J72">
        <v>727417801</v>
      </c>
      <c r="K72">
        <v>27439808</v>
      </c>
      <c r="L72" t="s">
        <v>170</v>
      </c>
      <c r="M72" t="s">
        <v>178</v>
      </c>
      <c r="N72" t="s">
        <v>173</v>
      </c>
      <c r="O72">
        <v>726926004</v>
      </c>
      <c r="P72">
        <v>29586800</v>
      </c>
    </row>
    <row r="73" spans="2:16" x14ac:dyDescent="0.25">
      <c r="B73" s="99" t="s">
        <v>176</v>
      </c>
      <c r="C73" s="99" t="s">
        <v>179</v>
      </c>
      <c r="D73" s="99" t="s">
        <v>114</v>
      </c>
      <c r="E73" s="99">
        <v>1</v>
      </c>
      <c r="F73" s="92">
        <v>2016</v>
      </c>
      <c r="G73" s="99" t="s">
        <v>132</v>
      </c>
      <c r="H73" s="99" t="s">
        <v>114</v>
      </c>
      <c r="I73" s="99" t="s">
        <v>108</v>
      </c>
      <c r="J73" s="99">
        <v>720050725</v>
      </c>
      <c r="K73" s="99">
        <v>22729844</v>
      </c>
      <c r="L73" s="99" t="s">
        <v>180</v>
      </c>
      <c r="M73" s="99" t="s">
        <v>19</v>
      </c>
      <c r="N73" s="99" t="s">
        <v>181</v>
      </c>
      <c r="O73" s="99">
        <v>718219405</v>
      </c>
      <c r="P73" s="99">
        <v>27524253</v>
      </c>
    </row>
    <row r="74" spans="2:16" x14ac:dyDescent="0.25">
      <c r="B74" s="99" t="s">
        <v>182</v>
      </c>
      <c r="C74" s="99" t="s">
        <v>58</v>
      </c>
      <c r="D74" s="99" t="s">
        <v>30</v>
      </c>
      <c r="E74" s="99">
        <v>1</v>
      </c>
      <c r="F74" s="92" t="s">
        <v>183</v>
      </c>
      <c r="G74" s="99" t="s">
        <v>32</v>
      </c>
      <c r="H74" s="99" t="s">
        <v>30</v>
      </c>
      <c r="I74" s="99" t="s">
        <v>33</v>
      </c>
      <c r="J74" s="99">
        <v>714482693</v>
      </c>
      <c r="K74" s="99">
        <v>25962021</v>
      </c>
      <c r="L74" s="99" t="s">
        <v>34</v>
      </c>
      <c r="M74" s="99" t="s">
        <v>184</v>
      </c>
      <c r="N74" s="99" t="s">
        <v>36</v>
      </c>
      <c r="O74" s="99">
        <v>706235266</v>
      </c>
      <c r="P74" s="99">
        <v>27873372</v>
      </c>
    </row>
    <row r="75" spans="2:16" x14ac:dyDescent="0.25">
      <c r="B75" s="99" t="s">
        <v>76</v>
      </c>
      <c r="C75" s="99" t="s">
        <v>185</v>
      </c>
      <c r="D75" s="99" t="s">
        <v>13</v>
      </c>
      <c r="E75" s="99">
        <v>1</v>
      </c>
      <c r="F75" s="92">
        <v>2017</v>
      </c>
      <c r="G75" s="99" t="s">
        <v>186</v>
      </c>
      <c r="H75" s="99" t="s">
        <v>13</v>
      </c>
      <c r="I75" s="99" t="s">
        <v>17</v>
      </c>
      <c r="J75" s="99">
        <v>722616337</v>
      </c>
      <c r="K75" s="99">
        <v>21696510</v>
      </c>
      <c r="L75" s="99" t="s">
        <v>18</v>
      </c>
      <c r="M75" s="99" t="s">
        <v>19</v>
      </c>
      <c r="N75" s="99" t="s">
        <v>187</v>
      </c>
      <c r="O75" s="99">
        <v>758813648</v>
      </c>
      <c r="P75" s="99">
        <v>31782453</v>
      </c>
    </row>
    <row r="76" spans="2:16" x14ac:dyDescent="0.25">
      <c r="B76" s="99" t="s">
        <v>188</v>
      </c>
      <c r="C76" s="99"/>
      <c r="D76" s="99" t="s">
        <v>189</v>
      </c>
      <c r="E76" s="99">
        <v>1</v>
      </c>
      <c r="F76" s="92">
        <v>2017</v>
      </c>
      <c r="G76" s="99" t="s">
        <v>24</v>
      </c>
      <c r="H76" s="99" t="s">
        <v>189</v>
      </c>
      <c r="I76" s="99" t="s">
        <v>193</v>
      </c>
      <c r="J76" s="99">
        <v>720593170</v>
      </c>
      <c r="K76" s="99">
        <v>24590012</v>
      </c>
      <c r="L76" s="99" t="s">
        <v>194</v>
      </c>
      <c r="M76" s="99" t="s">
        <v>195</v>
      </c>
      <c r="N76" s="99" t="s">
        <v>196</v>
      </c>
      <c r="O76" s="99">
        <v>719895399</v>
      </c>
      <c r="P76" s="99">
        <v>28219053</v>
      </c>
    </row>
    <row r="77" spans="2:16" x14ac:dyDescent="0.25">
      <c r="B77" t="s">
        <v>190</v>
      </c>
      <c r="D77" t="s">
        <v>191</v>
      </c>
      <c r="E77">
        <v>1</v>
      </c>
      <c r="F77" s="2">
        <v>2017</v>
      </c>
      <c r="G77" t="s">
        <v>24</v>
      </c>
      <c r="H77" t="s">
        <v>189</v>
      </c>
      <c r="I77" t="s">
        <v>193</v>
      </c>
      <c r="J77">
        <v>720593170</v>
      </c>
      <c r="K77">
        <v>24590012</v>
      </c>
      <c r="L77" t="s">
        <v>194</v>
      </c>
      <c r="M77" t="s">
        <v>195</v>
      </c>
      <c r="N77" t="s">
        <v>196</v>
      </c>
      <c r="O77">
        <v>719895399</v>
      </c>
      <c r="P77">
        <v>28219053</v>
      </c>
    </row>
    <row r="78" spans="2:16" x14ac:dyDescent="0.25">
      <c r="B78" t="s">
        <v>192</v>
      </c>
      <c r="D78" t="s">
        <v>191</v>
      </c>
      <c r="E78">
        <v>1</v>
      </c>
      <c r="F78" s="2">
        <v>2017</v>
      </c>
      <c r="G78" t="s">
        <v>24</v>
      </c>
      <c r="H78" t="s">
        <v>189</v>
      </c>
      <c r="I78" t="s">
        <v>193</v>
      </c>
      <c r="J78">
        <v>720593170</v>
      </c>
      <c r="K78">
        <v>24590012</v>
      </c>
      <c r="L78" t="s">
        <v>194</v>
      </c>
      <c r="M78" t="s">
        <v>195</v>
      </c>
      <c r="N78" t="s">
        <v>196</v>
      </c>
      <c r="O78">
        <v>719895399</v>
      </c>
      <c r="P78">
        <v>28219053</v>
      </c>
    </row>
    <row r="79" spans="2:16" x14ac:dyDescent="0.25">
      <c r="B79" s="4" t="s">
        <v>191</v>
      </c>
      <c r="C79" s="4" t="s">
        <v>370</v>
      </c>
      <c r="E79">
        <v>1</v>
      </c>
    </row>
    <row r="80" spans="2:16" x14ac:dyDescent="0.25">
      <c r="B80" s="4" t="s">
        <v>418</v>
      </c>
      <c r="C80" s="4" t="s">
        <v>419</v>
      </c>
      <c r="E80">
        <v>1</v>
      </c>
    </row>
    <row r="81" spans="1:16" x14ac:dyDescent="0.25">
      <c r="B81" t="s">
        <v>788</v>
      </c>
      <c r="C81" t="s">
        <v>787</v>
      </c>
      <c r="D81" t="s">
        <v>85</v>
      </c>
      <c r="E81">
        <v>1</v>
      </c>
    </row>
    <row r="82" spans="1:16" x14ac:dyDescent="0.25">
      <c r="A82" s="4"/>
      <c r="B82" s="4" t="s">
        <v>427</v>
      </c>
      <c r="C82" s="4" t="s">
        <v>428</v>
      </c>
      <c r="D82" s="4"/>
      <c r="E82" s="4"/>
      <c r="F82" s="67"/>
      <c r="G82" s="4"/>
      <c r="H82" s="4"/>
      <c r="I82" s="4"/>
      <c r="J82" s="4"/>
      <c r="K82" s="4"/>
      <c r="L82" s="4" t="s">
        <v>430</v>
      </c>
      <c r="M82" s="4" t="s">
        <v>382</v>
      </c>
      <c r="N82" s="4"/>
      <c r="O82" s="4">
        <v>715279330</v>
      </c>
      <c r="P82" s="4"/>
    </row>
    <row r="83" spans="1:16" x14ac:dyDescent="0.25">
      <c r="A83" s="4"/>
      <c r="B83" s="4" t="s">
        <v>429</v>
      </c>
      <c r="C83" s="4" t="s">
        <v>380</v>
      </c>
      <c r="D83" s="4"/>
      <c r="E83" s="4"/>
      <c r="F83" s="67"/>
      <c r="G83" s="4"/>
      <c r="H83" s="4"/>
      <c r="I83" s="4"/>
      <c r="J83" s="4"/>
      <c r="K83" s="4"/>
      <c r="L83" s="4" t="s">
        <v>430</v>
      </c>
      <c r="M83" s="4" t="s">
        <v>382</v>
      </c>
      <c r="N83" s="4"/>
      <c r="O83" s="4">
        <v>715279330</v>
      </c>
      <c r="P83" s="4"/>
    </row>
    <row r="84" spans="1:16" x14ac:dyDescent="0.25">
      <c r="A84" s="4"/>
      <c r="B84" s="4" t="s">
        <v>431</v>
      </c>
      <c r="C84" s="4" t="s">
        <v>432</v>
      </c>
      <c r="D84" s="4"/>
      <c r="E84" s="4"/>
      <c r="F84" s="67"/>
      <c r="G84" s="4"/>
      <c r="H84" s="4"/>
      <c r="I84" s="4"/>
      <c r="J84" s="4"/>
      <c r="K84" s="4"/>
      <c r="L84" s="4" t="s">
        <v>433</v>
      </c>
      <c r="M84" s="4" t="s">
        <v>434</v>
      </c>
      <c r="N84" s="4"/>
      <c r="O84" s="4">
        <v>795613830</v>
      </c>
      <c r="P84" s="4"/>
    </row>
    <row r="85" spans="1:16" x14ac:dyDescent="0.25">
      <c r="A85" s="4"/>
      <c r="B85" s="4" t="s">
        <v>422</v>
      </c>
      <c r="C85" s="4" t="s">
        <v>423</v>
      </c>
      <c r="D85" s="4"/>
      <c r="E85" s="4"/>
      <c r="F85" s="67"/>
      <c r="G85" s="4"/>
      <c r="H85" s="4"/>
      <c r="I85" s="4"/>
      <c r="J85" s="4"/>
      <c r="K85" s="4"/>
      <c r="L85" s="4"/>
      <c r="M85" s="4"/>
      <c r="N85" s="4"/>
      <c r="O85" s="4"/>
      <c r="P85" s="4"/>
    </row>
    <row r="87" spans="1:16" x14ac:dyDescent="0.25">
      <c r="B87" t="s">
        <v>52</v>
      </c>
      <c r="C87" t="s">
        <v>53</v>
      </c>
      <c r="D87" t="s">
        <v>54</v>
      </c>
      <c r="E87" t="s">
        <v>55</v>
      </c>
      <c r="F87" s="2">
        <v>2018</v>
      </c>
      <c r="G87" t="s">
        <v>56</v>
      </c>
      <c r="I87" t="s">
        <v>54</v>
      </c>
      <c r="J87">
        <v>724752121</v>
      </c>
      <c r="K87">
        <v>21864497</v>
      </c>
      <c r="L87" t="s">
        <v>57</v>
      </c>
      <c r="N87" t="s">
        <v>58</v>
      </c>
      <c r="O87">
        <v>726531022</v>
      </c>
    </row>
    <row r="88" spans="1:16" x14ac:dyDescent="0.25">
      <c r="B88" t="s">
        <v>59</v>
      </c>
      <c r="C88" t="s">
        <v>60</v>
      </c>
      <c r="D88" t="s">
        <v>61</v>
      </c>
      <c r="E88" t="s">
        <v>55</v>
      </c>
      <c r="F88" s="2">
        <v>43254</v>
      </c>
      <c r="G88" t="s">
        <v>62</v>
      </c>
      <c r="H88" t="s">
        <v>61</v>
      </c>
      <c r="I88" t="s">
        <v>60</v>
      </c>
      <c r="J88">
        <v>723206432</v>
      </c>
      <c r="K88">
        <v>23387214</v>
      </c>
      <c r="L88" t="s">
        <v>63</v>
      </c>
      <c r="M88" t="s">
        <v>64</v>
      </c>
      <c r="N88" t="s">
        <v>65</v>
      </c>
      <c r="O88">
        <v>726845230</v>
      </c>
      <c r="P88">
        <v>24830697</v>
      </c>
    </row>
    <row r="89" spans="1:16" x14ac:dyDescent="0.25">
      <c r="B89" t="s">
        <v>66</v>
      </c>
      <c r="C89" t="s">
        <v>67</v>
      </c>
      <c r="D89" t="s">
        <v>68</v>
      </c>
      <c r="E89" t="s">
        <v>55</v>
      </c>
      <c r="F89" s="2">
        <v>2018</v>
      </c>
      <c r="G89" t="s">
        <v>68</v>
      </c>
      <c r="H89" t="s">
        <v>10</v>
      </c>
      <c r="I89" t="s">
        <v>69</v>
      </c>
      <c r="J89">
        <v>720250584</v>
      </c>
      <c r="K89">
        <v>23049910</v>
      </c>
      <c r="L89" t="s">
        <v>70</v>
      </c>
      <c r="M89" t="s">
        <v>71</v>
      </c>
      <c r="N89" t="s">
        <v>72</v>
      </c>
      <c r="O89">
        <v>723861488</v>
      </c>
      <c r="P89">
        <v>24059804</v>
      </c>
    </row>
    <row r="90" spans="1:16" x14ac:dyDescent="0.25">
      <c r="B90" t="s">
        <v>73</v>
      </c>
      <c r="C90" t="s">
        <v>74</v>
      </c>
      <c r="D90" t="s">
        <v>75</v>
      </c>
      <c r="E90" t="s">
        <v>55</v>
      </c>
      <c r="F90" s="2">
        <v>2018</v>
      </c>
      <c r="G90" t="s">
        <v>49</v>
      </c>
      <c r="H90" t="s">
        <v>75</v>
      </c>
      <c r="I90" t="s">
        <v>27</v>
      </c>
      <c r="J90">
        <v>716497471</v>
      </c>
      <c r="K90">
        <v>22923755</v>
      </c>
      <c r="L90" t="s">
        <v>76</v>
      </c>
      <c r="M90" t="s">
        <v>77</v>
      </c>
      <c r="N90" t="s">
        <v>75</v>
      </c>
      <c r="O90">
        <v>724600074</v>
      </c>
      <c r="P90">
        <v>22481450</v>
      </c>
    </row>
    <row r="91" spans="1:16" x14ac:dyDescent="0.25">
      <c r="B91" t="s">
        <v>78</v>
      </c>
      <c r="C91" t="s">
        <v>79</v>
      </c>
      <c r="D91" t="s">
        <v>80</v>
      </c>
      <c r="E91" t="s">
        <v>55</v>
      </c>
      <c r="F91" s="2">
        <v>2018</v>
      </c>
      <c r="G91" t="s">
        <v>81</v>
      </c>
      <c r="H91" t="s">
        <v>80</v>
      </c>
      <c r="I91" t="s">
        <v>82</v>
      </c>
      <c r="J91">
        <v>704720636</v>
      </c>
      <c r="L91" t="s">
        <v>83</v>
      </c>
      <c r="M91" t="s">
        <v>84</v>
      </c>
      <c r="N91" t="s">
        <v>85</v>
      </c>
      <c r="O91">
        <v>712194736</v>
      </c>
    </row>
    <row r="92" spans="1:16" s="4" customFormat="1" x14ac:dyDescent="0.25">
      <c r="A92" s="99"/>
      <c r="B92" s="99" t="s">
        <v>86</v>
      </c>
      <c r="C92" s="99" t="s">
        <v>87</v>
      </c>
      <c r="D92" s="99" t="s">
        <v>88</v>
      </c>
      <c r="E92" s="99" t="s">
        <v>55</v>
      </c>
      <c r="F92" s="92">
        <v>43253</v>
      </c>
      <c r="G92" s="99" t="s">
        <v>89</v>
      </c>
      <c r="H92" s="99" t="s">
        <v>88</v>
      </c>
      <c r="I92" s="99" t="s">
        <v>87</v>
      </c>
      <c r="J92" s="99">
        <v>723291135</v>
      </c>
      <c r="K92" s="99">
        <v>26029399</v>
      </c>
      <c r="L92" s="99" t="s">
        <v>90</v>
      </c>
      <c r="M92" s="99" t="s">
        <v>45</v>
      </c>
      <c r="N92" s="99" t="s">
        <v>91</v>
      </c>
      <c r="O92" s="99">
        <v>702658316</v>
      </c>
      <c r="P92" s="99">
        <v>36285351</v>
      </c>
    </row>
    <row r="93" spans="1:16" s="4" customFormat="1" x14ac:dyDescent="0.25">
      <c r="A93" s="99"/>
      <c r="B93" s="99" t="s">
        <v>92</v>
      </c>
      <c r="C93" s="99" t="s">
        <v>93</v>
      </c>
      <c r="D93" s="3" t="s">
        <v>94</v>
      </c>
      <c r="E93" s="99" t="s">
        <v>55</v>
      </c>
      <c r="F93" s="92" t="s">
        <v>95</v>
      </c>
      <c r="G93" s="99" t="s">
        <v>96</v>
      </c>
      <c r="H93" s="99"/>
      <c r="I93" s="99"/>
      <c r="J93" s="99">
        <v>711960295</v>
      </c>
      <c r="K93" s="3" t="s">
        <v>97</v>
      </c>
      <c r="L93" s="99" t="s">
        <v>98</v>
      </c>
      <c r="M93" s="99"/>
      <c r="N93" s="99" t="s">
        <v>99</v>
      </c>
      <c r="O93" s="99">
        <v>790708623</v>
      </c>
      <c r="P93" s="3">
        <v>36377179</v>
      </c>
    </row>
    <row r="94" spans="1:16" s="4" customFormat="1" x14ac:dyDescent="0.25">
      <c r="B94" s="4" t="s">
        <v>420</v>
      </c>
      <c r="C94" s="4" t="s">
        <v>193</v>
      </c>
      <c r="E94" s="4" t="s">
        <v>55</v>
      </c>
      <c r="F94" s="67"/>
      <c r="L94" s="4" t="s">
        <v>421</v>
      </c>
      <c r="M94" s="4" t="s">
        <v>193</v>
      </c>
      <c r="O94" s="4">
        <v>722926793</v>
      </c>
    </row>
    <row r="95" spans="1:16" s="4" customFormat="1" x14ac:dyDescent="0.25">
      <c r="A95" s="99"/>
      <c r="B95" s="99" t="s">
        <v>28</v>
      </c>
      <c r="C95" s="99" t="s">
        <v>29</v>
      </c>
      <c r="D95" s="99" t="s">
        <v>30</v>
      </c>
      <c r="E95" s="99" t="s">
        <v>31</v>
      </c>
      <c r="F95" s="92">
        <v>43322</v>
      </c>
      <c r="G95" s="99" t="s">
        <v>32</v>
      </c>
      <c r="H95" s="99" t="s">
        <v>30</v>
      </c>
      <c r="I95" s="99" t="s">
        <v>33</v>
      </c>
      <c r="J95" s="99">
        <v>714482693</v>
      </c>
      <c r="K95" s="99">
        <v>25962021</v>
      </c>
      <c r="L95" s="99" t="s">
        <v>34</v>
      </c>
      <c r="M95" s="99" t="s">
        <v>35</v>
      </c>
      <c r="N95" s="99" t="s">
        <v>36</v>
      </c>
      <c r="O95" s="99">
        <v>706235266</v>
      </c>
      <c r="P95" s="99">
        <v>27873372</v>
      </c>
    </row>
    <row r="96" spans="1:16" x14ac:dyDescent="0.25">
      <c r="B96" t="s">
        <v>37</v>
      </c>
      <c r="C96" t="s">
        <v>38</v>
      </c>
      <c r="D96" t="s">
        <v>39</v>
      </c>
      <c r="E96" t="s">
        <v>31</v>
      </c>
      <c r="F96" s="2" t="s">
        <v>40</v>
      </c>
      <c r="G96" t="s">
        <v>41</v>
      </c>
      <c r="H96" t="s">
        <v>39</v>
      </c>
      <c r="I96" t="s">
        <v>42</v>
      </c>
      <c r="J96">
        <v>728505505</v>
      </c>
      <c r="L96" t="s">
        <v>43</v>
      </c>
      <c r="M96" t="s">
        <v>44</v>
      </c>
      <c r="N96" t="s">
        <v>45</v>
      </c>
      <c r="O96">
        <v>716965305</v>
      </c>
      <c r="P96">
        <v>28048576</v>
      </c>
    </row>
    <row r="97" spans="1:16" x14ac:dyDescent="0.25">
      <c r="B97" t="s">
        <v>46</v>
      </c>
      <c r="C97" t="s">
        <v>47</v>
      </c>
      <c r="D97" t="s">
        <v>48</v>
      </c>
      <c r="E97" t="s">
        <v>31</v>
      </c>
      <c r="G97" t="s">
        <v>49</v>
      </c>
      <c r="H97" t="s">
        <v>48</v>
      </c>
      <c r="I97" t="s">
        <v>50</v>
      </c>
      <c r="J97">
        <v>721559793</v>
      </c>
      <c r="L97" t="s">
        <v>51</v>
      </c>
      <c r="M97" t="s">
        <v>35</v>
      </c>
      <c r="N97" t="s">
        <v>47</v>
      </c>
      <c r="O97">
        <v>729960198</v>
      </c>
    </row>
    <row r="98" spans="1:16" x14ac:dyDescent="0.25">
      <c r="A98" s="4"/>
      <c r="B98" s="4" t="s">
        <v>162</v>
      </c>
      <c r="C98" s="4" t="s">
        <v>424</v>
      </c>
      <c r="D98" s="4" t="s">
        <v>425</v>
      </c>
      <c r="E98" s="4" t="s">
        <v>31</v>
      </c>
      <c r="F98" s="67"/>
      <c r="G98" s="4"/>
      <c r="H98" s="4"/>
      <c r="I98" s="4"/>
      <c r="J98" s="4"/>
      <c r="K98" s="4"/>
      <c r="L98" s="4"/>
      <c r="M98" s="4" t="s">
        <v>426</v>
      </c>
      <c r="N98" s="4" t="s">
        <v>425</v>
      </c>
      <c r="O98" s="4">
        <v>721563338</v>
      </c>
      <c r="P98" s="4"/>
    </row>
    <row r="99" spans="1:16" x14ac:dyDescent="0.25">
      <c r="B99" t="s">
        <v>11</v>
      </c>
      <c r="C99" t="s">
        <v>12</v>
      </c>
      <c r="D99" t="s">
        <v>13</v>
      </c>
      <c r="E99" t="s">
        <v>14</v>
      </c>
      <c r="F99" s="2">
        <v>2020</v>
      </c>
      <c r="G99" t="s">
        <v>16</v>
      </c>
      <c r="H99" t="s">
        <v>17</v>
      </c>
      <c r="I99" t="s">
        <v>13</v>
      </c>
      <c r="J99">
        <v>722616337</v>
      </c>
      <c r="K99">
        <v>21696510</v>
      </c>
      <c r="L99" t="s">
        <v>18</v>
      </c>
      <c r="M99" t="s">
        <v>19</v>
      </c>
      <c r="N99" t="s">
        <v>13</v>
      </c>
      <c r="O99">
        <v>758813648</v>
      </c>
      <c r="P99">
        <v>31782453</v>
      </c>
    </row>
    <row r="100" spans="1:16" x14ac:dyDescent="0.25">
      <c r="B100" t="s">
        <v>20</v>
      </c>
      <c r="C100" t="s">
        <v>21</v>
      </c>
      <c r="D100" t="s">
        <v>23</v>
      </c>
      <c r="E100" t="s">
        <v>14</v>
      </c>
      <c r="F100" s="2" t="s">
        <v>22</v>
      </c>
      <c r="G100" t="s">
        <v>24</v>
      </c>
      <c r="H100" t="s">
        <v>23</v>
      </c>
      <c r="I100" t="s">
        <v>21</v>
      </c>
      <c r="J100">
        <v>725125025</v>
      </c>
      <c r="K100">
        <v>22831714</v>
      </c>
      <c r="L100" t="s">
        <v>25</v>
      </c>
      <c r="M100" t="s">
        <v>26</v>
      </c>
      <c r="N100" t="s">
        <v>27</v>
      </c>
      <c r="O100">
        <v>724608779</v>
      </c>
      <c r="P100">
        <v>26748155</v>
      </c>
    </row>
  </sheetData>
  <sortState ref="A3:R102">
    <sortCondition descending="1" ref="E2"/>
  </sortState>
  <mergeCells count="3">
    <mergeCell ref="B1:F1"/>
    <mergeCell ref="G1:K1"/>
    <mergeCell ref="L1:P1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D13" sqref="D13:E13"/>
    </sheetView>
  </sheetViews>
  <sheetFormatPr defaultRowHeight="15" customHeight="1" zeroHeight="1" x14ac:dyDescent="0.25"/>
  <cols>
    <col min="1" max="1" width="7.7109375" style="8" customWidth="1"/>
    <col min="2" max="2" width="9.140625" style="220"/>
    <col min="3" max="3" width="4.140625" style="220" customWidth="1"/>
    <col min="4" max="4" width="16" style="220" customWidth="1"/>
    <col min="5" max="5" width="9.5703125" style="220" customWidth="1"/>
    <col min="6" max="6" width="9.85546875" style="220" customWidth="1"/>
    <col min="7" max="7" width="1.140625" style="220" customWidth="1"/>
    <col min="8" max="8" width="11.140625" style="220" customWidth="1"/>
    <col min="9" max="9" width="9.140625" style="220"/>
    <col min="10" max="8412" width="0" style="220" hidden="1" customWidth="1"/>
    <col min="8413" max="8413" width="0.140625" style="220" customWidth="1"/>
    <col min="8414" max="16384" width="0" style="220" hidden="1" customWidth="1"/>
  </cols>
  <sheetData>
    <row r="1" spans="1:10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ht="20.25" customHeight="1" x14ac:dyDescent="0.25">
      <c r="A4" s="16"/>
      <c r="B4" s="230"/>
      <c r="C4" s="230"/>
      <c r="D4" s="230"/>
      <c r="E4" s="230"/>
      <c r="F4" s="230"/>
      <c r="G4" s="230"/>
      <c r="H4" s="230"/>
      <c r="I4" s="16"/>
      <c r="J4" s="16"/>
    </row>
    <row r="5" spans="1:10" ht="18.75" x14ac:dyDescent="0.4">
      <c r="A5" s="16"/>
      <c r="B5" s="246" t="s">
        <v>670</v>
      </c>
      <c r="C5" s="246"/>
      <c r="D5" s="246"/>
      <c r="E5" s="246"/>
      <c r="F5" s="246"/>
      <c r="G5" s="246"/>
      <c r="H5" s="246"/>
      <c r="I5" s="16"/>
      <c r="J5" s="16"/>
    </row>
    <row r="6" spans="1:10" x14ac:dyDescent="0.25">
      <c r="A6" s="16"/>
      <c r="B6" s="247" t="s">
        <v>671</v>
      </c>
      <c r="C6" s="247"/>
      <c r="D6" s="247"/>
      <c r="E6" s="247"/>
      <c r="F6" s="247"/>
      <c r="G6" s="247"/>
      <c r="H6" s="247"/>
      <c r="I6" s="16"/>
      <c r="J6" s="16"/>
    </row>
    <row r="7" spans="1:10" ht="15.75" customHeight="1" x14ac:dyDescent="0.25">
      <c r="A7" s="16"/>
      <c r="B7" s="247" t="s">
        <v>672</v>
      </c>
      <c r="C7" s="247"/>
      <c r="D7" s="247"/>
      <c r="E7" s="247"/>
      <c r="F7" s="247"/>
      <c r="G7" s="247"/>
      <c r="H7" s="247"/>
      <c r="I7" s="16"/>
      <c r="J7" s="16"/>
    </row>
    <row r="8" spans="1:10" ht="11.25" customHeight="1" x14ac:dyDescent="0.25">
      <c r="A8" s="16"/>
      <c r="B8" s="230"/>
      <c r="C8" s="230"/>
      <c r="D8" s="230"/>
      <c r="E8" s="230"/>
      <c r="F8" s="230"/>
      <c r="G8" s="230"/>
      <c r="H8" s="230"/>
      <c r="I8" s="16"/>
      <c r="J8" s="16"/>
    </row>
    <row r="9" spans="1:10" x14ac:dyDescent="0.25">
      <c r="A9" s="16"/>
      <c r="B9" s="230"/>
      <c r="C9" s="230"/>
      <c r="D9" s="230"/>
      <c r="E9" s="230"/>
      <c r="F9" s="230"/>
      <c r="G9" s="230"/>
      <c r="H9" s="230"/>
      <c r="I9" s="16"/>
      <c r="J9" s="16"/>
    </row>
    <row r="10" spans="1:10" x14ac:dyDescent="0.25">
      <c r="A10" s="16"/>
      <c r="B10" s="230"/>
      <c r="C10" s="230"/>
      <c r="D10" s="230"/>
      <c r="E10" s="230"/>
      <c r="F10" s="230"/>
      <c r="G10" s="230"/>
      <c r="H10" s="230"/>
      <c r="I10" s="16"/>
      <c r="J10" s="16"/>
    </row>
    <row r="11" spans="1:10" ht="24" customHeight="1" x14ac:dyDescent="0.25">
      <c r="A11" s="16"/>
      <c r="B11" s="230"/>
      <c r="C11" s="230"/>
      <c r="D11" s="230"/>
      <c r="E11" s="230"/>
      <c r="F11" s="230"/>
      <c r="G11" s="230"/>
      <c r="H11" s="230"/>
      <c r="I11" s="16"/>
      <c r="J11" s="16"/>
    </row>
    <row r="12" spans="1:10" x14ac:dyDescent="0.25">
      <c r="A12" s="16"/>
      <c r="B12" s="233" t="s">
        <v>680</v>
      </c>
      <c r="C12" s="233"/>
      <c r="D12" s="244" t="str">
        <f>VLOOKUP(D13,'PAYMENT ENTRIES'!B4:I148,7,0)</f>
        <v>RCT-0098</v>
      </c>
      <c r="E12" s="245"/>
      <c r="F12" s="219" t="s">
        <v>675</v>
      </c>
      <c r="G12" s="267">
        <f ca="1">TODAY()</f>
        <v>45090</v>
      </c>
      <c r="H12" s="252"/>
      <c r="I12" s="16"/>
      <c r="J12" s="16"/>
    </row>
    <row r="13" spans="1:10" x14ac:dyDescent="0.25">
      <c r="A13" s="16"/>
      <c r="B13" s="233" t="s">
        <v>723</v>
      </c>
      <c r="C13" s="233"/>
      <c r="D13" s="245" t="s">
        <v>474</v>
      </c>
      <c r="E13" s="245"/>
      <c r="F13" s="219" t="s">
        <v>678</v>
      </c>
      <c r="G13" s="235" t="s">
        <v>464</v>
      </c>
      <c r="H13" s="235"/>
      <c r="I13" s="16"/>
      <c r="J13" s="16"/>
    </row>
    <row r="14" spans="1:10" x14ac:dyDescent="0.25">
      <c r="A14" s="16"/>
      <c r="B14" s="233" t="s">
        <v>673</v>
      </c>
      <c r="C14" s="233"/>
      <c r="D14" s="244" t="str">
        <f>VLOOKUP(D13,'PAYMENT ENTRIES'!B4:I148,2,0)</f>
        <v>RUTH KEMUNTO NYABERI</v>
      </c>
      <c r="E14" s="254"/>
      <c r="G14" s="230"/>
      <c r="H14" s="230"/>
      <c r="I14" s="16"/>
      <c r="J14" s="16"/>
    </row>
    <row r="15" spans="1:10" x14ac:dyDescent="0.25">
      <c r="A15" s="16"/>
      <c r="B15" s="233" t="s">
        <v>674</v>
      </c>
      <c r="C15" s="233"/>
      <c r="D15" s="244" t="str">
        <f>VLOOKUP(D13,'PAYMENT ENTRIES'!B4:I148,3,0)</f>
        <v>Grade 5</v>
      </c>
      <c r="E15" s="254"/>
      <c r="F15" s="221" t="s">
        <v>724</v>
      </c>
      <c r="G15" s="253" t="s">
        <v>707</v>
      </c>
      <c r="H15" s="253"/>
      <c r="I15" s="16"/>
      <c r="J15" s="16"/>
    </row>
    <row r="16" spans="1:10" ht="27" customHeight="1" x14ac:dyDescent="0.25">
      <c r="A16" s="16"/>
      <c r="B16" s="243"/>
      <c r="C16" s="243"/>
      <c r="D16" s="243"/>
      <c r="E16" s="243"/>
      <c r="F16" s="243"/>
      <c r="G16" s="243"/>
      <c r="H16" s="243"/>
      <c r="I16" s="16"/>
      <c r="J16" s="16"/>
    </row>
    <row r="17" spans="1:10" x14ac:dyDescent="0.25">
      <c r="A17" s="16"/>
      <c r="B17" s="266" t="s">
        <v>676</v>
      </c>
      <c r="C17" s="266"/>
      <c r="D17" s="255" t="s">
        <v>773</v>
      </c>
      <c r="E17" s="255"/>
      <c r="F17" s="242" t="s">
        <v>677</v>
      </c>
      <c r="G17" s="242"/>
      <c r="H17" s="11"/>
      <c r="I17" s="16"/>
      <c r="J17" s="16"/>
    </row>
    <row r="18" spans="1:10" x14ac:dyDescent="0.25">
      <c r="A18" s="16"/>
      <c r="B18" s="223"/>
      <c r="C18" s="223"/>
      <c r="D18" s="223"/>
      <c r="E18" s="223"/>
      <c r="F18" s="223"/>
      <c r="G18" s="223"/>
      <c r="H18" s="223"/>
      <c r="I18" s="16"/>
      <c r="J18" s="16"/>
    </row>
    <row r="19" spans="1:10" x14ac:dyDescent="0.25">
      <c r="A19" s="16"/>
      <c r="B19" s="236" t="s">
        <v>757</v>
      </c>
      <c r="C19" s="237"/>
      <c r="D19" s="238"/>
      <c r="E19" s="236" t="s">
        <v>681</v>
      </c>
      <c r="F19" s="237"/>
      <c r="G19" s="237"/>
      <c r="H19" s="238"/>
      <c r="I19" s="16"/>
      <c r="J19" s="16"/>
    </row>
    <row r="20" spans="1:10" ht="18" customHeight="1" x14ac:dyDescent="0.25">
      <c r="A20" s="16"/>
      <c r="B20" s="260" t="s">
        <v>982</v>
      </c>
      <c r="C20" s="261"/>
      <c r="D20" s="262"/>
      <c r="E20" s="239">
        <f>VLOOKUP(D13,'STUDENT REG AND PAYMENT STATUS'!B4:H1048576,5,0)</f>
        <v>18000</v>
      </c>
      <c r="F20" s="240"/>
      <c r="G20" s="240"/>
      <c r="H20" s="241"/>
      <c r="I20" s="16"/>
      <c r="J20" s="16"/>
    </row>
    <row r="21" spans="1:10" ht="18" customHeight="1" x14ac:dyDescent="0.25">
      <c r="A21" s="16"/>
      <c r="B21" s="260" t="s">
        <v>611</v>
      </c>
      <c r="C21" s="261"/>
      <c r="D21" s="262"/>
      <c r="E21" s="239">
        <v>10000</v>
      </c>
      <c r="F21" s="240"/>
      <c r="G21" s="240"/>
      <c r="H21" s="241"/>
      <c r="I21" s="16"/>
      <c r="J21" s="16"/>
    </row>
    <row r="22" spans="1:10" ht="18" customHeight="1" x14ac:dyDescent="0.25">
      <c r="A22" s="16"/>
      <c r="B22" s="263" t="s">
        <v>451</v>
      </c>
      <c r="C22" s="264"/>
      <c r="D22" s="265"/>
      <c r="E22" s="239">
        <f>VLOOKUP(D13,'STUDENT REG AND PAYMENT STATUS'!B4:H1048576,6,0)</f>
        <v>11020</v>
      </c>
      <c r="F22" s="240"/>
      <c r="G22" s="240"/>
      <c r="H22" s="241"/>
      <c r="I22" s="16"/>
      <c r="J22" s="16"/>
    </row>
    <row r="23" spans="1:10" ht="18" customHeight="1" x14ac:dyDescent="0.25">
      <c r="A23" s="16"/>
      <c r="B23" s="263" t="s">
        <v>742</v>
      </c>
      <c r="C23" s="264"/>
      <c r="D23" s="265"/>
      <c r="E23" s="239">
        <f>VLOOKUP(D13,'STUDENT REG AND PAYMENT STATUS'!B4:J1048576,9,0)</f>
        <v>6980</v>
      </c>
      <c r="F23" s="240"/>
      <c r="G23" s="240"/>
      <c r="H23" s="241"/>
      <c r="I23" s="16"/>
      <c r="J23" s="16"/>
    </row>
    <row r="24" spans="1:10" ht="18.75" customHeight="1" x14ac:dyDescent="0.25">
      <c r="A24" s="16"/>
      <c r="B24" s="248" t="s">
        <v>743</v>
      </c>
      <c r="C24" s="249"/>
      <c r="D24" s="250"/>
      <c r="E24" s="251" t="s">
        <v>736</v>
      </c>
      <c r="F24" s="251"/>
      <c r="H24" s="34"/>
      <c r="I24" s="16"/>
      <c r="J24" s="16"/>
    </row>
    <row r="25" spans="1:10" ht="18.75" customHeight="1" x14ac:dyDescent="0.25">
      <c r="A25" s="16"/>
      <c r="B25" s="225"/>
      <c r="C25" s="226"/>
      <c r="D25" s="227"/>
      <c r="E25" s="224" t="s">
        <v>784</v>
      </c>
      <c r="F25" s="183"/>
      <c r="H25" s="34"/>
      <c r="I25" s="16"/>
      <c r="J25" s="16"/>
    </row>
    <row r="26" spans="1:10" ht="18.75" customHeight="1" x14ac:dyDescent="0.25">
      <c r="A26" s="16"/>
      <c r="B26" s="225"/>
      <c r="C26" s="226"/>
      <c r="D26" s="227"/>
      <c r="E26" s="222" t="s">
        <v>939</v>
      </c>
      <c r="F26" s="222"/>
      <c r="H26" s="34"/>
      <c r="I26" s="16"/>
      <c r="J26" s="16"/>
    </row>
    <row r="27" spans="1:10" x14ac:dyDescent="0.25">
      <c r="A27" s="16"/>
      <c r="B27" s="35"/>
      <c r="C27" s="36"/>
      <c r="D27" s="37"/>
      <c r="E27" s="268" t="s">
        <v>940</v>
      </c>
      <c r="F27" s="269"/>
      <c r="G27" s="258"/>
      <c r="H27" s="61"/>
      <c r="I27" s="16"/>
      <c r="J27" s="16"/>
    </row>
    <row r="28" spans="1:10" x14ac:dyDescent="0.25">
      <c r="A28" s="16"/>
      <c r="B28" s="256"/>
      <c r="C28" s="256"/>
      <c r="D28" s="256"/>
      <c r="E28" s="256"/>
      <c r="F28" s="256"/>
      <c r="G28" s="256"/>
      <c r="H28" s="256"/>
      <c r="I28" s="16"/>
      <c r="J28" s="16"/>
    </row>
    <row r="29" spans="1:10" x14ac:dyDescent="0.25">
      <c r="A29" s="16"/>
      <c r="B29" s="234" t="s">
        <v>722</v>
      </c>
      <c r="C29" s="234"/>
      <c r="D29" s="234"/>
      <c r="E29" s="234"/>
      <c r="F29" s="234"/>
      <c r="G29" s="234"/>
      <c r="H29" s="234"/>
      <c r="I29" s="16"/>
      <c r="J29" s="16"/>
    </row>
    <row r="30" spans="1:10" ht="21" customHeight="1" x14ac:dyDescent="0.25">
      <c r="A30" s="16"/>
      <c r="B30" s="259"/>
      <c r="C30" s="259"/>
      <c r="D30" s="259"/>
      <c r="E30" s="234"/>
      <c r="F30" s="234"/>
      <c r="G30" s="234"/>
      <c r="H30" s="234"/>
      <c r="I30" s="16"/>
      <c r="J30" s="16"/>
    </row>
    <row r="31" spans="1:10" x14ac:dyDescent="0.25">
      <c r="A31" s="16"/>
      <c r="B31" s="234"/>
      <c r="C31" s="234"/>
      <c r="D31" s="234"/>
      <c r="E31" s="234"/>
      <c r="F31" s="234"/>
      <c r="G31" s="234"/>
      <c r="H31" s="234"/>
      <c r="I31" s="16"/>
      <c r="J31" s="16"/>
    </row>
    <row r="32" spans="1:10" x14ac:dyDescent="0.25">
      <c r="A32" s="16"/>
      <c r="B32" s="230" t="s">
        <v>682</v>
      </c>
      <c r="C32" s="230"/>
      <c r="D32" s="230"/>
      <c r="E32" s="230"/>
      <c r="F32" s="230"/>
      <c r="G32" s="230"/>
      <c r="H32" s="230"/>
      <c r="I32" s="16"/>
      <c r="J32" s="16"/>
    </row>
    <row r="33" spans="1:10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</row>
    <row r="34" spans="1:10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 spans="1:10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</row>
    <row r="36" spans="1:10" hidden="1" x14ac:dyDescent="0.25"/>
  </sheetData>
  <mergeCells count="42">
    <mergeCell ref="B29:H29"/>
    <mergeCell ref="B30:D30"/>
    <mergeCell ref="E30:H30"/>
    <mergeCell ref="B31:H31"/>
    <mergeCell ref="B32:H32"/>
    <mergeCell ref="B23:D23"/>
    <mergeCell ref="E23:H23"/>
    <mergeCell ref="B24:D24"/>
    <mergeCell ref="E24:F24"/>
    <mergeCell ref="E27:G27"/>
    <mergeCell ref="B28:H28"/>
    <mergeCell ref="B20:D20"/>
    <mergeCell ref="E20:H20"/>
    <mergeCell ref="B21:D21"/>
    <mergeCell ref="E21:H21"/>
    <mergeCell ref="B22:D22"/>
    <mergeCell ref="E22:H22"/>
    <mergeCell ref="B16:H16"/>
    <mergeCell ref="B17:C17"/>
    <mergeCell ref="D17:E17"/>
    <mergeCell ref="F17:G17"/>
    <mergeCell ref="B19:D19"/>
    <mergeCell ref="E19:H19"/>
    <mergeCell ref="B14:C14"/>
    <mergeCell ref="D14:E14"/>
    <mergeCell ref="G14:H14"/>
    <mergeCell ref="B15:C15"/>
    <mergeCell ref="D15:E15"/>
    <mergeCell ref="G15:H15"/>
    <mergeCell ref="B11:H11"/>
    <mergeCell ref="B12:C12"/>
    <mergeCell ref="D12:E12"/>
    <mergeCell ref="G12:H12"/>
    <mergeCell ref="B13:C13"/>
    <mergeCell ref="D13:E13"/>
    <mergeCell ref="G13:H13"/>
    <mergeCell ref="B4:H4"/>
    <mergeCell ref="B5:H5"/>
    <mergeCell ref="B6:H6"/>
    <mergeCell ref="B7:H7"/>
    <mergeCell ref="B8:H8"/>
    <mergeCell ref="B9:H10"/>
  </mergeCells>
  <pageMargins left="0.39370078740157483" right="0.39370078740157483" top="0.74803149606299213" bottom="0.74803149606299213" header="0.31496062992125984" footer="0.31496062992125984"/>
  <pageSetup paperSize="1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E22" sqref="E22:H22"/>
    </sheetView>
  </sheetViews>
  <sheetFormatPr defaultRowHeight="15" customHeight="1" zeroHeight="1" x14ac:dyDescent="0.25"/>
  <cols>
    <col min="1" max="1" width="7.7109375" style="8" customWidth="1"/>
    <col min="2" max="2" width="9.140625" style="96"/>
    <col min="3" max="3" width="4.140625" style="96" customWidth="1"/>
    <col min="4" max="4" width="16" style="96" customWidth="1"/>
    <col min="5" max="5" width="9.5703125" style="96" customWidth="1"/>
    <col min="6" max="6" width="9.85546875" style="96" customWidth="1"/>
    <col min="7" max="7" width="1.140625" style="96" customWidth="1"/>
    <col min="8" max="8" width="11.140625" style="96" customWidth="1"/>
    <col min="9" max="9" width="9.140625" style="96"/>
    <col min="10" max="8412" width="0" style="96" hidden="1" customWidth="1"/>
    <col min="8413" max="8413" width="0.140625" style="96" customWidth="1"/>
    <col min="8414" max="16384" width="0" style="96" hidden="1" customWidth="1"/>
  </cols>
  <sheetData>
    <row r="1" spans="1:10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ht="20.25" customHeight="1" x14ac:dyDescent="0.25">
      <c r="A4" s="16"/>
      <c r="B4" s="230"/>
      <c r="C4" s="230"/>
      <c r="D4" s="230"/>
      <c r="E4" s="230"/>
      <c r="F4" s="230"/>
      <c r="G4" s="230"/>
      <c r="H4" s="230"/>
      <c r="I4" s="16"/>
      <c r="J4" s="16"/>
    </row>
    <row r="5" spans="1:10" ht="18.75" x14ac:dyDescent="0.4">
      <c r="A5" s="16"/>
      <c r="B5" s="246" t="s">
        <v>670</v>
      </c>
      <c r="C5" s="246"/>
      <c r="D5" s="246"/>
      <c r="E5" s="246"/>
      <c r="F5" s="246"/>
      <c r="G5" s="246"/>
      <c r="H5" s="246"/>
      <c r="I5" s="16"/>
      <c r="J5" s="16"/>
    </row>
    <row r="6" spans="1:10" x14ac:dyDescent="0.25">
      <c r="A6" s="16"/>
      <c r="B6" s="247" t="s">
        <v>671</v>
      </c>
      <c r="C6" s="247"/>
      <c r="D6" s="247"/>
      <c r="E6" s="247"/>
      <c r="F6" s="247"/>
      <c r="G6" s="247"/>
      <c r="H6" s="247"/>
      <c r="I6" s="16"/>
      <c r="J6" s="16"/>
    </row>
    <row r="7" spans="1:10" ht="15.75" customHeight="1" x14ac:dyDescent="0.25">
      <c r="A7" s="16"/>
      <c r="B7" s="247" t="s">
        <v>672</v>
      </c>
      <c r="C7" s="247"/>
      <c r="D7" s="247"/>
      <c r="E7" s="247"/>
      <c r="F7" s="247"/>
      <c r="G7" s="247"/>
      <c r="H7" s="247"/>
      <c r="I7" s="16"/>
      <c r="J7" s="16"/>
    </row>
    <row r="8" spans="1:10" ht="11.25" customHeight="1" x14ac:dyDescent="0.25">
      <c r="A8" s="16"/>
      <c r="B8" s="230"/>
      <c r="C8" s="230"/>
      <c r="D8" s="230"/>
      <c r="E8" s="230"/>
      <c r="F8" s="230"/>
      <c r="G8" s="230"/>
      <c r="H8" s="230"/>
      <c r="I8" s="16"/>
      <c r="J8" s="16"/>
    </row>
    <row r="9" spans="1:10" x14ac:dyDescent="0.25">
      <c r="A9" s="16"/>
      <c r="B9" s="230"/>
      <c r="C9" s="230"/>
      <c r="D9" s="230"/>
      <c r="E9" s="230"/>
      <c r="F9" s="230"/>
      <c r="G9" s="230"/>
      <c r="H9" s="230"/>
      <c r="I9" s="16"/>
      <c r="J9" s="16"/>
    </row>
    <row r="10" spans="1:10" x14ac:dyDescent="0.25">
      <c r="A10" s="16"/>
      <c r="B10" s="230"/>
      <c r="C10" s="230"/>
      <c r="D10" s="230"/>
      <c r="E10" s="230"/>
      <c r="F10" s="230"/>
      <c r="G10" s="230"/>
      <c r="H10" s="230"/>
      <c r="I10" s="16"/>
      <c r="J10" s="16"/>
    </row>
    <row r="11" spans="1:10" ht="24" customHeight="1" x14ac:dyDescent="0.25">
      <c r="A11" s="16"/>
      <c r="B11" s="230"/>
      <c r="C11" s="230"/>
      <c r="D11" s="230"/>
      <c r="E11" s="230"/>
      <c r="F11" s="230"/>
      <c r="G11" s="230"/>
      <c r="H11" s="230"/>
      <c r="I11" s="16"/>
      <c r="J11" s="16"/>
    </row>
    <row r="12" spans="1:10" x14ac:dyDescent="0.25">
      <c r="A12" s="16"/>
      <c r="B12" s="233" t="s">
        <v>680</v>
      </c>
      <c r="C12" s="233"/>
      <c r="D12" s="244" t="str">
        <f>VLOOKUP(D13,'PAYMENT ENTRIES'!B4:I148,7,0)</f>
        <v>RCT-0063</v>
      </c>
      <c r="E12" s="245"/>
      <c r="F12" s="95" t="s">
        <v>675</v>
      </c>
      <c r="G12" s="267">
        <f ca="1">TODAY()</f>
        <v>45090</v>
      </c>
      <c r="H12" s="252"/>
      <c r="I12" s="16"/>
      <c r="J12" s="16"/>
    </row>
    <row r="13" spans="1:10" x14ac:dyDescent="0.25">
      <c r="A13" s="16"/>
      <c r="B13" s="233" t="s">
        <v>723</v>
      </c>
      <c r="C13" s="233"/>
      <c r="D13" s="245" t="s">
        <v>545</v>
      </c>
      <c r="E13" s="245"/>
      <c r="F13" s="174" t="s">
        <v>678</v>
      </c>
      <c r="G13" s="235" t="s">
        <v>464</v>
      </c>
      <c r="H13" s="235"/>
      <c r="I13" s="16"/>
      <c r="J13" s="16"/>
    </row>
    <row r="14" spans="1:10" x14ac:dyDescent="0.25">
      <c r="A14" s="16"/>
      <c r="B14" s="233" t="s">
        <v>673</v>
      </c>
      <c r="C14" s="233"/>
      <c r="D14" s="244" t="str">
        <f>VLOOKUP(D13,'PAYMENT ENTRIES'!B4:I148,2,0)</f>
        <v xml:space="preserve">TRANSLENSOR MORAGWA </v>
      </c>
      <c r="E14" s="254"/>
      <c r="G14" s="230"/>
      <c r="H14" s="230"/>
      <c r="I14" s="16"/>
      <c r="J14" s="16"/>
    </row>
    <row r="15" spans="1:10" x14ac:dyDescent="0.25">
      <c r="A15" s="16"/>
      <c r="B15" s="233" t="s">
        <v>674</v>
      </c>
      <c r="C15" s="233"/>
      <c r="D15" s="244" t="str">
        <f>VLOOKUP(D13,'PAYMENT ENTRIES'!B4:I148,3,0)</f>
        <v>Grade 2</v>
      </c>
      <c r="E15" s="254"/>
      <c r="F15" s="97" t="s">
        <v>724</v>
      </c>
      <c r="G15" s="253" t="s">
        <v>707</v>
      </c>
      <c r="H15" s="253"/>
      <c r="I15" s="16"/>
      <c r="J15" s="16"/>
    </row>
    <row r="16" spans="1:10" ht="27" customHeight="1" x14ac:dyDescent="0.25">
      <c r="A16" s="16"/>
      <c r="B16" s="243"/>
      <c r="C16" s="243"/>
      <c r="D16" s="243"/>
      <c r="E16" s="243"/>
      <c r="F16" s="243"/>
      <c r="G16" s="243"/>
      <c r="H16" s="243"/>
      <c r="I16" s="16"/>
      <c r="J16" s="16"/>
    </row>
    <row r="17" spans="1:10" x14ac:dyDescent="0.25">
      <c r="A17" s="16"/>
      <c r="B17" s="266" t="s">
        <v>676</v>
      </c>
      <c r="C17" s="266"/>
      <c r="D17" s="255" t="s">
        <v>773</v>
      </c>
      <c r="E17" s="255"/>
      <c r="F17" s="242" t="s">
        <v>677</v>
      </c>
      <c r="G17" s="242"/>
      <c r="H17" s="11"/>
      <c r="I17" s="16"/>
      <c r="J17" s="16"/>
    </row>
    <row r="18" spans="1:10" x14ac:dyDescent="0.25">
      <c r="A18" s="16"/>
      <c r="B18" s="98"/>
      <c r="C18" s="98"/>
      <c r="D18" s="98"/>
      <c r="E18" s="98"/>
      <c r="F18" s="98"/>
      <c r="G18" s="98"/>
      <c r="H18" s="98"/>
      <c r="I18" s="16"/>
      <c r="J18" s="16"/>
    </row>
    <row r="19" spans="1:10" x14ac:dyDescent="0.25">
      <c r="A19" s="16"/>
      <c r="B19" s="236" t="s">
        <v>757</v>
      </c>
      <c r="C19" s="237"/>
      <c r="D19" s="238"/>
      <c r="E19" s="236" t="s">
        <v>681</v>
      </c>
      <c r="F19" s="237"/>
      <c r="G19" s="237"/>
      <c r="H19" s="238"/>
      <c r="I19" s="16"/>
      <c r="J19" s="16"/>
    </row>
    <row r="20" spans="1:10" ht="18" customHeight="1" x14ac:dyDescent="0.25">
      <c r="A20" s="16"/>
      <c r="B20" s="260" t="s">
        <v>982</v>
      </c>
      <c r="C20" s="261"/>
      <c r="D20" s="262"/>
      <c r="E20" s="239">
        <f>VLOOKUP(D13,'STUDENT REG AND PAYMENT STATUS'!B4:H1048576,5,0)</f>
        <v>16000</v>
      </c>
      <c r="F20" s="240"/>
      <c r="G20" s="240"/>
      <c r="H20" s="241"/>
      <c r="I20" s="16"/>
      <c r="J20" s="16"/>
    </row>
    <row r="21" spans="1:10" ht="18" customHeight="1" x14ac:dyDescent="0.25">
      <c r="A21" s="16"/>
      <c r="B21" s="260" t="s">
        <v>611</v>
      </c>
      <c r="C21" s="261"/>
      <c r="D21" s="262"/>
      <c r="E21" s="239">
        <v>10000</v>
      </c>
      <c r="F21" s="240"/>
      <c r="G21" s="240"/>
      <c r="H21" s="241"/>
      <c r="I21" s="16"/>
      <c r="J21" s="16"/>
    </row>
    <row r="22" spans="1:10" ht="18" customHeight="1" x14ac:dyDescent="0.25">
      <c r="A22" s="16"/>
      <c r="B22" s="263" t="s">
        <v>451</v>
      </c>
      <c r="C22" s="264"/>
      <c r="D22" s="265"/>
      <c r="E22" s="239">
        <f>VLOOKUP(D13,'STUDENT REG AND PAYMENT STATUS'!B4:H1048576,6,0)</f>
        <v>16000</v>
      </c>
      <c r="F22" s="240"/>
      <c r="G22" s="240"/>
      <c r="H22" s="241"/>
      <c r="I22" s="16"/>
      <c r="J22" s="16"/>
    </row>
    <row r="23" spans="1:10" ht="18" customHeight="1" x14ac:dyDescent="0.25">
      <c r="A23" s="16"/>
      <c r="B23" s="263" t="s">
        <v>742</v>
      </c>
      <c r="C23" s="264"/>
      <c r="D23" s="265"/>
      <c r="E23" s="239">
        <f>VLOOKUP(D13,'STUDENT REG AND PAYMENT STATUS'!B4:J1048576,9,0)</f>
        <v>0</v>
      </c>
      <c r="F23" s="240"/>
      <c r="G23" s="240"/>
      <c r="H23" s="241"/>
      <c r="I23" s="16"/>
      <c r="J23" s="16"/>
    </row>
    <row r="24" spans="1:10" ht="18.75" customHeight="1" x14ac:dyDescent="0.25">
      <c r="A24" s="16"/>
      <c r="B24" s="248" t="s">
        <v>743</v>
      </c>
      <c r="C24" s="249"/>
      <c r="D24" s="250"/>
      <c r="E24" s="251" t="s">
        <v>736</v>
      </c>
      <c r="F24" s="251"/>
      <c r="H24" s="34"/>
      <c r="I24" s="16"/>
      <c r="J24" s="16"/>
    </row>
    <row r="25" spans="1:10" s="122" customFormat="1" ht="18.75" customHeight="1" x14ac:dyDescent="0.25">
      <c r="A25" s="16"/>
      <c r="B25" s="124"/>
      <c r="C25" s="125"/>
      <c r="D25" s="126"/>
      <c r="E25" s="57" t="s">
        <v>784</v>
      </c>
      <c r="F25" s="183"/>
      <c r="H25" s="34"/>
      <c r="I25" s="16"/>
      <c r="J25" s="16"/>
    </row>
    <row r="26" spans="1:10" s="122" customFormat="1" ht="18.75" customHeight="1" x14ac:dyDescent="0.25">
      <c r="A26" s="16"/>
      <c r="B26" s="124"/>
      <c r="C26" s="125"/>
      <c r="D26" s="126"/>
      <c r="E26" s="123" t="s">
        <v>939</v>
      </c>
      <c r="F26" s="123"/>
      <c r="H26" s="34"/>
      <c r="I26" s="16"/>
      <c r="J26" s="16"/>
    </row>
    <row r="27" spans="1:10" x14ac:dyDescent="0.25">
      <c r="A27" s="16"/>
      <c r="B27" s="35"/>
      <c r="C27" s="36"/>
      <c r="D27" s="37"/>
      <c r="E27" s="268" t="s">
        <v>940</v>
      </c>
      <c r="F27" s="269"/>
      <c r="G27" s="258"/>
      <c r="H27" s="61"/>
      <c r="I27" s="16"/>
      <c r="J27" s="16"/>
    </row>
    <row r="28" spans="1:10" x14ac:dyDescent="0.25">
      <c r="A28" s="16"/>
      <c r="B28" s="256"/>
      <c r="C28" s="256"/>
      <c r="D28" s="256"/>
      <c r="E28" s="256"/>
      <c r="F28" s="256"/>
      <c r="G28" s="256"/>
      <c r="H28" s="256"/>
      <c r="I28" s="16"/>
      <c r="J28" s="16"/>
    </row>
    <row r="29" spans="1:10" x14ac:dyDescent="0.25">
      <c r="A29" s="16"/>
      <c r="B29" s="234" t="s">
        <v>722</v>
      </c>
      <c r="C29" s="234"/>
      <c r="D29" s="234"/>
      <c r="E29" s="234"/>
      <c r="F29" s="234"/>
      <c r="G29" s="234"/>
      <c r="H29" s="234"/>
      <c r="I29" s="16"/>
      <c r="J29" s="16"/>
    </row>
    <row r="30" spans="1:10" ht="21" customHeight="1" x14ac:dyDescent="0.25">
      <c r="A30" s="16"/>
      <c r="B30" s="259"/>
      <c r="C30" s="259"/>
      <c r="D30" s="259"/>
      <c r="E30" s="234"/>
      <c r="F30" s="234"/>
      <c r="G30" s="234"/>
      <c r="H30" s="234"/>
      <c r="I30" s="16"/>
      <c r="J30" s="16"/>
    </row>
    <row r="31" spans="1:10" x14ac:dyDescent="0.25">
      <c r="A31" s="16"/>
      <c r="B31" s="234"/>
      <c r="C31" s="234"/>
      <c r="D31" s="234"/>
      <c r="E31" s="234"/>
      <c r="F31" s="234"/>
      <c r="G31" s="234"/>
      <c r="H31" s="234"/>
      <c r="I31" s="16"/>
      <c r="J31" s="16"/>
    </row>
    <row r="32" spans="1:10" x14ac:dyDescent="0.25">
      <c r="A32" s="16"/>
      <c r="B32" s="230" t="s">
        <v>682</v>
      </c>
      <c r="C32" s="230"/>
      <c r="D32" s="230"/>
      <c r="E32" s="230"/>
      <c r="F32" s="230"/>
      <c r="G32" s="230"/>
      <c r="H32" s="230"/>
      <c r="I32" s="16"/>
      <c r="J32" s="16"/>
    </row>
    <row r="33" spans="1:10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</row>
    <row r="34" spans="1:10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 spans="1:10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</row>
    <row r="36" spans="1:10" hidden="1" x14ac:dyDescent="0.25"/>
  </sheetData>
  <mergeCells count="42">
    <mergeCell ref="B29:H29"/>
    <mergeCell ref="B30:D30"/>
    <mergeCell ref="E30:H30"/>
    <mergeCell ref="B31:H31"/>
    <mergeCell ref="B32:H32"/>
    <mergeCell ref="B28:H28"/>
    <mergeCell ref="B20:D20"/>
    <mergeCell ref="E20:H20"/>
    <mergeCell ref="B21:D21"/>
    <mergeCell ref="E21:H21"/>
    <mergeCell ref="B22:D22"/>
    <mergeCell ref="E22:H22"/>
    <mergeCell ref="B23:D23"/>
    <mergeCell ref="E23:H23"/>
    <mergeCell ref="B24:D24"/>
    <mergeCell ref="E24:F24"/>
    <mergeCell ref="E27:G27"/>
    <mergeCell ref="B16:H16"/>
    <mergeCell ref="B17:C17"/>
    <mergeCell ref="D17:E17"/>
    <mergeCell ref="F17:G17"/>
    <mergeCell ref="B19:D19"/>
    <mergeCell ref="E19:H19"/>
    <mergeCell ref="B14:C14"/>
    <mergeCell ref="D14:E14"/>
    <mergeCell ref="G14:H14"/>
    <mergeCell ref="B15:C15"/>
    <mergeCell ref="D15:E15"/>
    <mergeCell ref="G15:H15"/>
    <mergeCell ref="B11:H11"/>
    <mergeCell ref="B12:C12"/>
    <mergeCell ref="D12:E12"/>
    <mergeCell ref="G12:H12"/>
    <mergeCell ref="B13:C13"/>
    <mergeCell ref="D13:E13"/>
    <mergeCell ref="G13:H13"/>
    <mergeCell ref="B9:H10"/>
    <mergeCell ref="B4:H4"/>
    <mergeCell ref="B5:H5"/>
    <mergeCell ref="B6:H6"/>
    <mergeCell ref="B7:H7"/>
    <mergeCell ref="B8:H8"/>
  </mergeCells>
  <pageMargins left="0.39370078740157483" right="0.39370078740157483" top="0.74803149606299213" bottom="0.74803149606299213" header="0.31496062992125984" footer="0.31496062992125984"/>
  <pageSetup paperSize="11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6" zoomScaleNormal="100" workbookViewId="0">
      <selection activeCell="D13" sqref="D13:E13"/>
    </sheetView>
  </sheetViews>
  <sheetFormatPr defaultRowHeight="15" customHeight="1" zeroHeight="1" x14ac:dyDescent="0.25"/>
  <cols>
    <col min="1" max="1" width="7.7109375" style="8" customWidth="1"/>
    <col min="2" max="2" width="9.140625" style="187"/>
    <col min="3" max="3" width="4.140625" style="187" customWidth="1"/>
    <col min="4" max="4" width="16" style="187" customWidth="1"/>
    <col min="5" max="5" width="9.5703125" style="187" customWidth="1"/>
    <col min="6" max="6" width="9.85546875" style="187" customWidth="1"/>
    <col min="7" max="7" width="1.140625" style="187" customWidth="1"/>
    <col min="8" max="8" width="11.140625" style="187" customWidth="1"/>
    <col min="9" max="9" width="9.140625" style="187"/>
    <col min="10" max="8412" width="0" style="187" hidden="1" customWidth="1"/>
    <col min="8413" max="8413" width="0.140625" style="187" customWidth="1"/>
    <col min="8414" max="16384" width="0" style="187" hidden="1" customWidth="1"/>
  </cols>
  <sheetData>
    <row r="1" spans="1:10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ht="20.25" customHeight="1" x14ac:dyDescent="0.25">
      <c r="A4" s="16"/>
      <c r="B4" s="230"/>
      <c r="C4" s="230"/>
      <c r="D4" s="230"/>
      <c r="E4" s="230"/>
      <c r="F4" s="230"/>
      <c r="G4" s="230"/>
      <c r="H4" s="230"/>
      <c r="I4" s="16"/>
      <c r="J4" s="16"/>
    </row>
    <row r="5" spans="1:10" ht="18.75" x14ac:dyDescent="0.4">
      <c r="A5" s="16"/>
      <c r="B5" s="246" t="s">
        <v>670</v>
      </c>
      <c r="C5" s="246"/>
      <c r="D5" s="246"/>
      <c r="E5" s="246"/>
      <c r="F5" s="246"/>
      <c r="G5" s="246"/>
      <c r="H5" s="246"/>
      <c r="I5" s="16"/>
      <c r="J5" s="16"/>
    </row>
    <row r="6" spans="1:10" x14ac:dyDescent="0.25">
      <c r="A6" s="16"/>
      <c r="B6" s="247" t="s">
        <v>671</v>
      </c>
      <c r="C6" s="247"/>
      <c r="D6" s="247"/>
      <c r="E6" s="247"/>
      <c r="F6" s="247"/>
      <c r="G6" s="247"/>
      <c r="H6" s="247"/>
      <c r="I6" s="16"/>
      <c r="J6" s="16"/>
    </row>
    <row r="7" spans="1:10" ht="15.75" customHeight="1" x14ac:dyDescent="0.25">
      <c r="A7" s="16"/>
      <c r="B7" s="247" t="s">
        <v>672</v>
      </c>
      <c r="C7" s="247"/>
      <c r="D7" s="247"/>
      <c r="E7" s="247"/>
      <c r="F7" s="247"/>
      <c r="G7" s="247"/>
      <c r="H7" s="247"/>
      <c r="I7" s="16"/>
      <c r="J7" s="16"/>
    </row>
    <row r="8" spans="1:10" ht="11.25" customHeight="1" x14ac:dyDescent="0.25">
      <c r="A8" s="16"/>
      <c r="B8" s="230"/>
      <c r="C8" s="230"/>
      <c r="D8" s="230"/>
      <c r="E8" s="230"/>
      <c r="F8" s="230"/>
      <c r="G8" s="230"/>
      <c r="H8" s="230"/>
      <c r="I8" s="16"/>
      <c r="J8" s="16"/>
    </row>
    <row r="9" spans="1:10" x14ac:dyDescent="0.25">
      <c r="A9" s="16"/>
      <c r="B9" s="230"/>
      <c r="C9" s="230"/>
      <c r="D9" s="230"/>
      <c r="E9" s="230"/>
      <c r="F9" s="230"/>
      <c r="G9" s="230"/>
      <c r="H9" s="230"/>
      <c r="I9" s="16"/>
      <c r="J9" s="16"/>
    </row>
    <row r="10" spans="1:10" x14ac:dyDescent="0.25">
      <c r="A10" s="16"/>
      <c r="B10" s="230"/>
      <c r="C10" s="230"/>
      <c r="D10" s="230"/>
      <c r="E10" s="230"/>
      <c r="F10" s="230"/>
      <c r="G10" s="230"/>
      <c r="H10" s="230"/>
      <c r="I10" s="16"/>
      <c r="J10" s="16"/>
    </row>
    <row r="11" spans="1:10" ht="24" customHeight="1" x14ac:dyDescent="0.25">
      <c r="A11" s="16"/>
      <c r="B11" s="230"/>
      <c r="C11" s="230"/>
      <c r="D11" s="230"/>
      <c r="E11" s="230"/>
      <c r="F11" s="230"/>
      <c r="G11" s="230"/>
      <c r="H11" s="230"/>
      <c r="I11" s="16"/>
      <c r="J11" s="16"/>
    </row>
    <row r="12" spans="1:10" x14ac:dyDescent="0.25">
      <c r="A12" s="16"/>
      <c r="B12" s="233" t="s">
        <v>680</v>
      </c>
      <c r="C12" s="233"/>
      <c r="D12" s="244" t="str">
        <f>VLOOKUP(D13,'PAYMENT ENTRIES'!B4:I148,7,0)</f>
        <v>RCT-0001</v>
      </c>
      <c r="E12" s="245"/>
      <c r="F12" s="186" t="s">
        <v>675</v>
      </c>
      <c r="G12" s="267">
        <f>VLOOKUP(D13,'PAYMENT ENTRIES'!B4:I148,6,0)</f>
        <v>45054</v>
      </c>
      <c r="H12" s="252"/>
      <c r="I12" s="16"/>
      <c r="J12" s="16"/>
    </row>
    <row r="13" spans="1:10" x14ac:dyDescent="0.25">
      <c r="A13" s="16"/>
      <c r="B13" s="233" t="s">
        <v>723</v>
      </c>
      <c r="C13" s="233"/>
      <c r="D13" s="245" t="s">
        <v>571</v>
      </c>
      <c r="E13" s="245"/>
      <c r="F13" s="186" t="s">
        <v>678</v>
      </c>
      <c r="G13" s="235" t="s">
        <v>464</v>
      </c>
      <c r="H13" s="235"/>
      <c r="I13" s="16"/>
      <c r="J13" s="16"/>
    </row>
    <row r="14" spans="1:10" x14ac:dyDescent="0.25">
      <c r="A14" s="16"/>
      <c r="B14" s="233" t="s">
        <v>673</v>
      </c>
      <c r="C14" s="233"/>
      <c r="D14" s="244" t="str">
        <f>VLOOKUP(D13,'PAYMENT ENTRIES'!B4:I148,2,0)</f>
        <v>SHAN OENGA OCHUKA</v>
      </c>
      <c r="E14" s="254"/>
      <c r="G14" s="230"/>
      <c r="H14" s="230"/>
      <c r="I14" s="16"/>
      <c r="J14" s="16"/>
    </row>
    <row r="15" spans="1:10" x14ac:dyDescent="0.25">
      <c r="A15" s="16"/>
      <c r="B15" s="233" t="s">
        <v>674</v>
      </c>
      <c r="C15" s="233"/>
      <c r="D15" s="244" t="str">
        <f>VLOOKUP(D13,'PAYMENT ENTRIES'!B4:I148,3,0)</f>
        <v>Grade 1</v>
      </c>
      <c r="E15" s="254"/>
      <c r="F15" s="190" t="s">
        <v>724</v>
      </c>
      <c r="G15" s="253" t="s">
        <v>707</v>
      </c>
      <c r="H15" s="253"/>
      <c r="I15" s="16"/>
      <c r="J15" s="16"/>
    </row>
    <row r="16" spans="1:10" ht="27" customHeight="1" x14ac:dyDescent="0.25">
      <c r="A16" s="16"/>
      <c r="B16" s="243"/>
      <c r="C16" s="243"/>
      <c r="D16" s="243"/>
      <c r="E16" s="243"/>
      <c r="F16" s="243"/>
      <c r="G16" s="243"/>
      <c r="H16" s="243"/>
      <c r="I16" s="16"/>
      <c r="J16" s="16"/>
    </row>
    <row r="17" spans="1:10" x14ac:dyDescent="0.25">
      <c r="A17" s="16"/>
      <c r="B17" s="266" t="s">
        <v>676</v>
      </c>
      <c r="C17" s="266"/>
      <c r="D17" s="255" t="s">
        <v>721</v>
      </c>
      <c r="E17" s="255"/>
      <c r="F17" s="242" t="s">
        <v>677</v>
      </c>
      <c r="G17" s="242"/>
      <c r="H17" s="11" t="s">
        <v>679</v>
      </c>
      <c r="I17" s="16"/>
      <c r="J17" s="16"/>
    </row>
    <row r="18" spans="1:10" x14ac:dyDescent="0.25">
      <c r="A18" s="16"/>
      <c r="B18" s="188"/>
      <c r="C18" s="188"/>
      <c r="D18" s="188"/>
      <c r="E18" s="188"/>
      <c r="F18" s="188"/>
      <c r="G18" s="188"/>
      <c r="H18" s="188"/>
      <c r="I18" s="16"/>
      <c r="J18" s="16"/>
    </row>
    <row r="19" spans="1:10" x14ac:dyDescent="0.25">
      <c r="A19" s="16"/>
      <c r="B19" s="236" t="s">
        <v>757</v>
      </c>
      <c r="C19" s="237"/>
      <c r="D19" s="238"/>
      <c r="E19" s="236" t="s">
        <v>681</v>
      </c>
      <c r="F19" s="237"/>
      <c r="G19" s="237"/>
      <c r="H19" s="238"/>
      <c r="I19" s="16"/>
      <c r="J19" s="16"/>
    </row>
    <row r="20" spans="1:10" ht="18" customHeight="1" x14ac:dyDescent="0.25">
      <c r="A20" s="16"/>
      <c r="B20" s="260" t="s">
        <v>982</v>
      </c>
      <c r="C20" s="261"/>
      <c r="D20" s="262"/>
      <c r="E20" s="239">
        <f>VLOOKUP(D13,'STUDENT REG AND PAYMENT STATUS'!B4:H1048576,5,0)</f>
        <v>16000</v>
      </c>
      <c r="F20" s="240"/>
      <c r="G20" s="240"/>
      <c r="H20" s="241"/>
      <c r="I20" s="16"/>
      <c r="J20" s="16"/>
    </row>
    <row r="21" spans="1:10" ht="18" customHeight="1" x14ac:dyDescent="0.25">
      <c r="A21" s="16"/>
      <c r="B21" s="260" t="s">
        <v>611</v>
      </c>
      <c r="C21" s="261"/>
      <c r="D21" s="262"/>
      <c r="E21" s="239">
        <v>4000</v>
      </c>
      <c r="F21" s="240"/>
      <c r="G21" s="240"/>
      <c r="H21" s="241"/>
      <c r="I21" s="16"/>
      <c r="J21" s="16"/>
    </row>
    <row r="22" spans="1:10" ht="18" customHeight="1" x14ac:dyDescent="0.25">
      <c r="A22" s="16"/>
      <c r="B22" s="263" t="s">
        <v>451</v>
      </c>
      <c r="C22" s="264"/>
      <c r="D22" s="265"/>
      <c r="E22" s="239">
        <f>VLOOKUP(D13,'STUDENT REG AND PAYMENT STATUS'!B4:H1048576,6,0)</f>
        <v>14000</v>
      </c>
      <c r="F22" s="240"/>
      <c r="G22" s="240"/>
      <c r="H22" s="241"/>
      <c r="I22" s="16"/>
      <c r="J22" s="16"/>
    </row>
    <row r="23" spans="1:10" ht="18" customHeight="1" x14ac:dyDescent="0.25">
      <c r="A23" s="16"/>
      <c r="B23" s="263" t="s">
        <v>742</v>
      </c>
      <c r="C23" s="264"/>
      <c r="D23" s="265"/>
      <c r="E23" s="239">
        <f>VLOOKUP(D13,'STUDENT REG AND PAYMENT STATUS'!B4:J1048576,9,0)</f>
        <v>4000</v>
      </c>
      <c r="F23" s="240"/>
      <c r="G23" s="240"/>
      <c r="H23" s="241"/>
      <c r="I23" s="16"/>
      <c r="J23" s="16"/>
    </row>
    <row r="24" spans="1:10" ht="18.75" customHeight="1" x14ac:dyDescent="0.25">
      <c r="A24" s="16"/>
      <c r="B24" s="248" t="s">
        <v>743</v>
      </c>
      <c r="C24" s="249"/>
      <c r="D24" s="250"/>
      <c r="E24" s="251" t="s">
        <v>736</v>
      </c>
      <c r="F24" s="251"/>
      <c r="H24" s="34"/>
      <c r="I24" s="16"/>
      <c r="J24" s="16"/>
    </row>
    <row r="25" spans="1:10" ht="18.75" customHeight="1" x14ac:dyDescent="0.25">
      <c r="A25" s="16"/>
      <c r="B25" s="192"/>
      <c r="C25" s="193"/>
      <c r="D25" s="194"/>
      <c r="E25" s="191" t="s">
        <v>784</v>
      </c>
      <c r="F25" s="183"/>
      <c r="H25" s="34"/>
      <c r="I25" s="16"/>
      <c r="J25" s="16"/>
    </row>
    <row r="26" spans="1:10" ht="18.75" customHeight="1" x14ac:dyDescent="0.25">
      <c r="A26" s="16"/>
      <c r="B26" s="192"/>
      <c r="C26" s="193"/>
      <c r="D26" s="194"/>
      <c r="E26" s="189" t="s">
        <v>939</v>
      </c>
      <c r="F26" s="189"/>
      <c r="H26" s="34"/>
      <c r="I26" s="16"/>
      <c r="J26" s="16"/>
    </row>
    <row r="27" spans="1:10" x14ac:dyDescent="0.25">
      <c r="A27" s="16"/>
      <c r="B27" s="35"/>
      <c r="C27" s="36"/>
      <c r="D27" s="37"/>
      <c r="E27" s="268" t="s">
        <v>940</v>
      </c>
      <c r="F27" s="269"/>
      <c r="G27" s="258"/>
      <c r="H27" s="61"/>
      <c r="I27" s="16"/>
      <c r="J27" s="16"/>
    </row>
    <row r="28" spans="1:10" x14ac:dyDescent="0.25">
      <c r="A28" s="16"/>
      <c r="B28" s="256"/>
      <c r="C28" s="256"/>
      <c r="D28" s="256"/>
      <c r="E28" s="256"/>
      <c r="F28" s="256"/>
      <c r="G28" s="256"/>
      <c r="H28" s="256"/>
      <c r="I28" s="16"/>
      <c r="J28" s="16"/>
    </row>
    <row r="29" spans="1:10" x14ac:dyDescent="0.25">
      <c r="A29" s="16"/>
      <c r="B29" s="234" t="s">
        <v>722</v>
      </c>
      <c r="C29" s="234"/>
      <c r="D29" s="234"/>
      <c r="E29" s="234"/>
      <c r="F29" s="234"/>
      <c r="G29" s="234"/>
      <c r="H29" s="234"/>
      <c r="I29" s="16"/>
      <c r="J29" s="16"/>
    </row>
    <row r="30" spans="1:10" ht="21" customHeight="1" x14ac:dyDescent="0.25">
      <c r="A30" s="16"/>
      <c r="B30" s="259"/>
      <c r="C30" s="259"/>
      <c r="D30" s="259"/>
      <c r="E30" s="234"/>
      <c r="F30" s="234"/>
      <c r="G30" s="234"/>
      <c r="H30" s="234"/>
      <c r="I30" s="16"/>
      <c r="J30" s="16"/>
    </row>
    <row r="31" spans="1:10" x14ac:dyDescent="0.25">
      <c r="A31" s="16"/>
      <c r="B31" s="234"/>
      <c r="C31" s="234"/>
      <c r="D31" s="234"/>
      <c r="E31" s="234"/>
      <c r="F31" s="234"/>
      <c r="G31" s="234"/>
      <c r="H31" s="234"/>
      <c r="I31" s="16"/>
      <c r="J31" s="16"/>
    </row>
    <row r="32" spans="1:10" x14ac:dyDescent="0.25">
      <c r="A32" s="16"/>
      <c r="B32" s="230" t="s">
        <v>682</v>
      </c>
      <c r="C32" s="230"/>
      <c r="D32" s="230"/>
      <c r="E32" s="230"/>
      <c r="F32" s="230"/>
      <c r="G32" s="230"/>
      <c r="H32" s="230"/>
      <c r="I32" s="16"/>
      <c r="J32" s="16"/>
    </row>
    <row r="33" spans="1:10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</row>
    <row r="34" spans="1:10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 spans="1:10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</row>
    <row r="36" spans="1:10" hidden="1" x14ac:dyDescent="0.25"/>
  </sheetData>
  <mergeCells count="42">
    <mergeCell ref="B9:H10"/>
    <mergeCell ref="B4:H4"/>
    <mergeCell ref="B5:H5"/>
    <mergeCell ref="B6:H6"/>
    <mergeCell ref="B7:H7"/>
    <mergeCell ref="B8:H8"/>
    <mergeCell ref="B11:H11"/>
    <mergeCell ref="B12:C12"/>
    <mergeCell ref="D12:E12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H16"/>
    <mergeCell ref="B17:C17"/>
    <mergeCell ref="D17:E17"/>
    <mergeCell ref="F17:G17"/>
    <mergeCell ref="B19:D19"/>
    <mergeCell ref="E19:H19"/>
    <mergeCell ref="B28:H28"/>
    <mergeCell ref="B20:D20"/>
    <mergeCell ref="E20:H20"/>
    <mergeCell ref="B21:D21"/>
    <mergeCell ref="E21:H21"/>
    <mergeCell ref="B22:D22"/>
    <mergeCell ref="E22:H22"/>
    <mergeCell ref="B23:D23"/>
    <mergeCell ref="E23:H23"/>
    <mergeCell ref="B24:D24"/>
    <mergeCell ref="E24:F24"/>
    <mergeCell ref="E27:G27"/>
    <mergeCell ref="B29:H29"/>
    <mergeCell ref="B30:D30"/>
    <mergeCell ref="E30:H30"/>
    <mergeCell ref="B31:H31"/>
    <mergeCell ref="B32:H32"/>
  </mergeCells>
  <pageMargins left="0.39370078740157483" right="0.39370078740157483" top="0.74803149606299213" bottom="0.74803149606299213" header="0.31496062992125984" footer="0.31496062992125984"/>
  <pageSetup paperSize="1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12" sqref="E12"/>
    </sheetView>
  </sheetViews>
  <sheetFormatPr defaultColWidth="0" defaultRowHeight="15" x14ac:dyDescent="0.25"/>
  <cols>
    <col min="1" max="1" width="9.140625" style="44" customWidth="1"/>
    <col min="2" max="2" width="13.5703125" customWidth="1"/>
    <col min="3" max="3" width="29.85546875" customWidth="1"/>
    <col min="4" max="4" width="11.7109375" style="107" customWidth="1"/>
    <col min="5" max="5" width="10.85546875" customWidth="1"/>
    <col min="6" max="6" width="15" customWidth="1"/>
    <col min="7" max="7" width="18.5703125" customWidth="1"/>
    <col min="8" max="8" width="11.28515625" bestFit="1" customWidth="1"/>
    <col min="9" max="10" width="9.140625" style="44" customWidth="1"/>
    <col min="11" max="11" width="9.140625" hidden="1" customWidth="1"/>
    <col min="12" max="12" width="0" hidden="1" customWidth="1"/>
    <col min="13" max="16384" width="9.140625" hidden="1"/>
  </cols>
  <sheetData>
    <row r="1" spans="2:11" s="44" customFormat="1" x14ac:dyDescent="0.25"/>
    <row r="2" spans="2:11" s="44" customFormat="1" x14ac:dyDescent="0.25"/>
    <row r="3" spans="2:11" s="44" customFormat="1" x14ac:dyDescent="0.25">
      <c r="B3" s="270" t="s">
        <v>927</v>
      </c>
      <c r="C3" s="270"/>
      <c r="D3" s="270"/>
      <c r="E3" s="270"/>
      <c r="F3" s="270"/>
      <c r="G3" s="270"/>
      <c r="H3" s="270"/>
      <c r="I3" s="118"/>
      <c r="J3" s="118"/>
      <c r="K3" s="118"/>
    </row>
    <row r="4" spans="2:11" x14ac:dyDescent="0.25">
      <c r="B4" s="117" t="s">
        <v>444</v>
      </c>
      <c r="C4" s="117" t="s">
        <v>445</v>
      </c>
      <c r="D4" s="117" t="s">
        <v>930</v>
      </c>
      <c r="E4" s="69" t="s">
        <v>784</v>
      </c>
      <c r="F4" s="69" t="s">
        <v>928</v>
      </c>
      <c r="G4" s="117" t="s">
        <v>611</v>
      </c>
      <c r="H4" s="69" t="s">
        <v>929</v>
      </c>
      <c r="K4" s="8"/>
    </row>
    <row r="5" spans="2:11" x14ac:dyDescent="0.25">
      <c r="B5" s="111" t="s">
        <v>540</v>
      </c>
      <c r="C5" s="111" t="s">
        <v>629</v>
      </c>
      <c r="D5" s="111" t="s">
        <v>645</v>
      </c>
      <c r="E5" s="113" t="s">
        <v>762</v>
      </c>
      <c r="F5" s="18">
        <f>IF(E5='FEE STRUCTURE'!$C$19,'FEE STRUCTURE'!$D$19,IF(E5='FEE STRUCTURE'!$C$20,'FEE STRUCTURE'!$D$20,IF(E5='FEE STRUCTURE'!$C$21,'FEE STRUCTURE'!$D$21,IF(E5='FEE STRUCTURE'!$C$22,'FEE STRUCTURE'!$D$22,""))))</f>
        <v>3500</v>
      </c>
      <c r="G5" s="112">
        <v>2500</v>
      </c>
      <c r="H5" s="18">
        <f>IF(F5-G5&gt;=0,F5-G5,"")</f>
        <v>1000</v>
      </c>
    </row>
    <row r="6" spans="2:11" x14ac:dyDescent="0.25">
      <c r="B6" s="109" t="s">
        <v>527</v>
      </c>
      <c r="C6" s="109" t="s">
        <v>616</v>
      </c>
      <c r="D6" s="109" t="s">
        <v>627</v>
      </c>
      <c r="E6" s="110" t="s">
        <v>759</v>
      </c>
      <c r="F6" s="18">
        <f>IF(E6='FEE STRUCTURE'!$C$19,'FEE STRUCTURE'!$D$19,IF(E6='FEE STRUCTURE'!$C$20,'FEE STRUCTURE'!$D$20,IF(E6='FEE STRUCTURE'!$C$21,'FEE STRUCTURE'!$D$21,IF(E6='FEE STRUCTURE'!$C$22,'FEE STRUCTURE'!$D$22,""))))</f>
        <v>1000</v>
      </c>
      <c r="G6" s="110">
        <v>500</v>
      </c>
      <c r="H6" s="18">
        <f t="shared" ref="H6:H10" si="0">IF(F6-G6&gt;=0,F6-G6,"")</f>
        <v>500</v>
      </c>
    </row>
    <row r="7" spans="2:11" x14ac:dyDescent="0.25">
      <c r="B7" s="111" t="s">
        <v>541</v>
      </c>
      <c r="C7" s="111" t="s">
        <v>630</v>
      </c>
      <c r="D7" s="111" t="s">
        <v>645</v>
      </c>
      <c r="E7" s="112" t="s">
        <v>760</v>
      </c>
      <c r="F7" s="18">
        <f>IF(E7='FEE STRUCTURE'!$C$19,'FEE STRUCTURE'!$D$19,IF(E7='FEE STRUCTURE'!$C$20,'FEE STRUCTURE'!$D$20,IF(E7='FEE STRUCTURE'!$C$21,'FEE STRUCTURE'!$D$21,IF(E7='FEE STRUCTURE'!$C$22,'FEE STRUCTURE'!$D$22,""))))</f>
        <v>1000</v>
      </c>
      <c r="G7" s="112">
        <v>1000</v>
      </c>
      <c r="H7" s="18">
        <f t="shared" si="0"/>
        <v>0</v>
      </c>
    </row>
    <row r="8" spans="2:11" x14ac:dyDescent="0.25">
      <c r="B8" s="109" t="s">
        <v>823</v>
      </c>
      <c r="C8" s="109" t="s">
        <v>822</v>
      </c>
      <c r="D8" s="109" t="s">
        <v>645</v>
      </c>
      <c r="E8" s="114" t="s">
        <v>759</v>
      </c>
      <c r="F8" s="18">
        <f>IF(E8='FEE STRUCTURE'!$C$19,'FEE STRUCTURE'!$D$19,IF(E8='FEE STRUCTURE'!$C$20,'FEE STRUCTURE'!$D$20,IF(E8='FEE STRUCTURE'!$C$21,'FEE STRUCTURE'!$D$21,IF(E8='FEE STRUCTURE'!$C$22,'FEE STRUCTURE'!$D$22,""))))</f>
        <v>1000</v>
      </c>
      <c r="G8" s="110">
        <v>1000</v>
      </c>
      <c r="H8" s="18">
        <f t="shared" si="0"/>
        <v>0</v>
      </c>
    </row>
    <row r="9" spans="2:11" x14ac:dyDescent="0.25">
      <c r="B9" s="111" t="s">
        <v>578</v>
      </c>
      <c r="C9" s="111" t="s">
        <v>668</v>
      </c>
      <c r="D9" s="111" t="s">
        <v>669</v>
      </c>
      <c r="E9" s="112" t="s">
        <v>784</v>
      </c>
      <c r="F9" s="18" t="str">
        <f>IF(E9='FEE STRUCTURE'!$C$19,'FEE STRUCTURE'!$D$19,IF(E9='FEE STRUCTURE'!$C$20,'FEE STRUCTURE'!$D$20,IF(E9='FEE STRUCTURE'!$C$21,'FEE STRUCTURE'!$D$21,IF(E9='FEE STRUCTURE'!$C$22,'FEE STRUCTURE'!$D$22,""))))</f>
        <v/>
      </c>
      <c r="G9" s="112">
        <v>1000</v>
      </c>
      <c r="H9" s="18"/>
    </row>
    <row r="10" spans="2:11" ht="15.75" thickBot="1" x14ac:dyDescent="0.3">
      <c r="B10" s="115" t="s">
        <v>522</v>
      </c>
      <c r="C10" s="115" t="s">
        <v>610</v>
      </c>
      <c r="D10" s="115" t="s">
        <v>627</v>
      </c>
      <c r="E10" s="116" t="s">
        <v>761</v>
      </c>
      <c r="F10" s="18">
        <f>IF(E10='FEE STRUCTURE'!$C$19,'FEE STRUCTURE'!$D$19,IF(E10='FEE STRUCTURE'!$C$20,'FEE STRUCTURE'!$D$20,IF(E10='FEE STRUCTURE'!$C$21,'FEE STRUCTURE'!$D$21,IF(E10='FEE STRUCTURE'!$C$22,'FEE STRUCTURE'!$D$22,""))))</f>
        <v>1000</v>
      </c>
      <c r="G10" s="116">
        <v>1000</v>
      </c>
      <c r="H10" s="18">
        <f t="shared" si="0"/>
        <v>0</v>
      </c>
    </row>
    <row r="11" spans="2:11" x14ac:dyDescent="0.25">
      <c r="B11" s="119" t="s">
        <v>481</v>
      </c>
      <c r="C11" s="120" t="s">
        <v>503</v>
      </c>
      <c r="D11" s="119" t="s">
        <v>608</v>
      </c>
      <c r="F11" s="18" t="str">
        <f>IF(E11='FEE STRUCTURE'!$C$19,'FEE STRUCTURE'!$D$19,IF(E11='FEE STRUCTURE'!$C$20,'FEE STRUCTURE'!$D$20,IF(E11='FEE STRUCTURE'!$C$21,'FEE STRUCTURE'!$D$21,IF(E11='FEE STRUCTURE'!$C$22,'FEE STRUCTURE'!$D$22,""))))</f>
        <v/>
      </c>
      <c r="G11" s="121"/>
      <c r="H11" s="18"/>
    </row>
    <row r="12" spans="2:11" x14ac:dyDescent="0.25">
      <c r="B12" s="139" t="s">
        <v>846</v>
      </c>
      <c r="C12" s="109" t="s">
        <v>937</v>
      </c>
      <c r="D12" s="109" t="s">
        <v>645</v>
      </c>
      <c r="E12" t="s">
        <v>759</v>
      </c>
      <c r="F12" s="18">
        <v>1000</v>
      </c>
      <c r="G12" s="110">
        <v>1000</v>
      </c>
      <c r="H12" s="18">
        <f>IF(F12-G12&gt;=0,F12-G12,"")</f>
        <v>0</v>
      </c>
    </row>
  </sheetData>
  <mergeCells count="1">
    <mergeCell ref="B3:H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workbookViewId="0">
      <selection activeCell="E21" sqref="E21:H21"/>
    </sheetView>
  </sheetViews>
  <sheetFormatPr defaultRowHeight="15" customHeight="1" zeroHeight="1" x14ac:dyDescent="0.25"/>
  <cols>
    <col min="1" max="1" width="9.140625" style="8"/>
    <col min="2" max="2" width="9.140625" style="53"/>
    <col min="3" max="3" width="4.140625" style="53" customWidth="1"/>
    <col min="4" max="4" width="16" style="53" customWidth="1"/>
    <col min="5" max="5" width="9.5703125" style="53" customWidth="1"/>
    <col min="6" max="6" width="9.85546875" style="53" customWidth="1"/>
    <col min="7" max="7" width="1.140625" style="53" customWidth="1"/>
    <col min="8" max="8" width="11.140625" style="53" customWidth="1"/>
    <col min="9" max="9" width="9.140625" style="53"/>
    <col min="10" max="8412" width="0" style="53" hidden="1" customWidth="1"/>
    <col min="8413" max="8413" width="0.140625" style="53" customWidth="1"/>
    <col min="8414" max="16384" width="0" style="53" hidden="1" customWidth="1"/>
  </cols>
  <sheetData>
    <row r="1" spans="1:10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ht="20.25" customHeight="1" x14ac:dyDescent="0.25">
      <c r="A4" s="16"/>
      <c r="B4" s="230" t="s">
        <v>10</v>
      </c>
      <c r="C4" s="230"/>
      <c r="D4" s="230"/>
      <c r="E4" s="230"/>
      <c r="F4" s="230"/>
      <c r="G4" s="230"/>
      <c r="H4" s="230"/>
      <c r="I4" s="16"/>
      <c r="J4" s="16"/>
    </row>
    <row r="5" spans="1:10" ht="18.75" x14ac:dyDescent="0.4">
      <c r="A5" s="16"/>
      <c r="B5" s="246" t="s">
        <v>670</v>
      </c>
      <c r="C5" s="246"/>
      <c r="D5" s="246"/>
      <c r="E5" s="246"/>
      <c r="F5" s="246"/>
      <c r="G5" s="246"/>
      <c r="H5" s="246"/>
      <c r="I5" s="16"/>
      <c r="J5" s="16"/>
    </row>
    <row r="6" spans="1:10" x14ac:dyDescent="0.25">
      <c r="A6" s="16"/>
      <c r="B6" s="247" t="s">
        <v>671</v>
      </c>
      <c r="C6" s="247"/>
      <c r="D6" s="247"/>
      <c r="E6" s="247"/>
      <c r="F6" s="247"/>
      <c r="G6" s="247"/>
      <c r="H6" s="247"/>
      <c r="I6" s="16"/>
      <c r="J6" s="16"/>
    </row>
    <row r="7" spans="1:10" ht="15.75" customHeight="1" x14ac:dyDescent="0.25">
      <c r="A7" s="16"/>
      <c r="B7" s="247" t="s">
        <v>672</v>
      </c>
      <c r="C7" s="247"/>
      <c r="D7" s="247"/>
      <c r="E7" s="247"/>
      <c r="F7" s="247"/>
      <c r="G7" s="247"/>
      <c r="H7" s="247"/>
      <c r="I7" s="16"/>
      <c r="J7" s="16"/>
    </row>
    <row r="8" spans="1:10" ht="11.25" customHeight="1" x14ac:dyDescent="0.25">
      <c r="A8" s="16"/>
      <c r="B8" s="230"/>
      <c r="C8" s="230"/>
      <c r="D8" s="230"/>
      <c r="E8" s="230"/>
      <c r="F8" s="230"/>
      <c r="G8" s="230"/>
      <c r="H8" s="230"/>
      <c r="I8" s="16"/>
      <c r="J8" s="16"/>
    </row>
    <row r="9" spans="1:10" x14ac:dyDescent="0.25">
      <c r="A9" s="16"/>
      <c r="B9" s="230"/>
      <c r="C9" s="230"/>
      <c r="D9" s="230"/>
      <c r="E9" s="230"/>
      <c r="F9" s="230"/>
      <c r="G9" s="230"/>
      <c r="H9" s="230"/>
      <c r="I9" s="16"/>
      <c r="J9" s="16"/>
    </row>
    <row r="10" spans="1:10" x14ac:dyDescent="0.25">
      <c r="A10" s="16"/>
      <c r="B10" s="230"/>
      <c r="C10" s="230"/>
      <c r="D10" s="230"/>
      <c r="E10" s="230"/>
      <c r="F10" s="230"/>
      <c r="G10" s="230"/>
      <c r="H10" s="230"/>
      <c r="I10" s="16"/>
      <c r="J10" s="16"/>
    </row>
    <row r="11" spans="1:10" ht="24" customHeight="1" x14ac:dyDescent="0.25">
      <c r="A11" s="16"/>
      <c r="B11" s="230"/>
      <c r="C11" s="230"/>
      <c r="D11" s="230"/>
      <c r="E11" s="230"/>
      <c r="F11" s="230"/>
      <c r="G11" s="230"/>
      <c r="H11" s="230"/>
      <c r="I11" s="16"/>
      <c r="J11" s="16"/>
    </row>
    <row r="12" spans="1:10" x14ac:dyDescent="0.25">
      <c r="A12" s="16"/>
      <c r="B12" s="233" t="s">
        <v>680</v>
      </c>
      <c r="C12" s="233"/>
      <c r="D12" s="244" t="str">
        <f>VLOOKUP(D13,'PAYMENT ENTRIES'!B4:I148,7,0)</f>
        <v>RCT-0029</v>
      </c>
      <c r="E12" s="245"/>
      <c r="F12" s="51" t="s">
        <v>675</v>
      </c>
      <c r="G12" s="252">
        <f ca="1">TODAY()</f>
        <v>45090</v>
      </c>
      <c r="H12" s="252"/>
      <c r="I12" s="16"/>
      <c r="J12" s="16"/>
    </row>
    <row r="13" spans="1:10" x14ac:dyDescent="0.25">
      <c r="A13" s="16"/>
      <c r="B13" s="233" t="s">
        <v>723</v>
      </c>
      <c r="C13" s="233"/>
      <c r="D13" s="245" t="s">
        <v>803</v>
      </c>
      <c r="E13" s="245"/>
      <c r="F13" s="51" t="s">
        <v>678</v>
      </c>
      <c r="G13" s="235" t="s">
        <v>464</v>
      </c>
      <c r="H13" s="235"/>
      <c r="I13" s="16"/>
      <c r="J13" s="16"/>
    </row>
    <row r="14" spans="1:10" x14ac:dyDescent="0.25">
      <c r="A14" s="16"/>
      <c r="B14" s="233" t="s">
        <v>673</v>
      </c>
      <c r="C14" s="233"/>
      <c r="D14" s="244" t="str">
        <f>VLOOKUP(D13,'PAYMENT ENTRIES'!B4:I148,2,0)</f>
        <v>TANYA SASHA OGEMBO</v>
      </c>
      <c r="E14" s="271"/>
      <c r="G14" s="230"/>
      <c r="H14" s="230"/>
      <c r="I14" s="16"/>
      <c r="J14" s="16"/>
    </row>
    <row r="15" spans="1:10" x14ac:dyDescent="0.25">
      <c r="A15" s="16"/>
      <c r="B15" s="233" t="s">
        <v>674</v>
      </c>
      <c r="C15" s="233"/>
      <c r="D15" s="244" t="str">
        <f>VLOOKUP(D13,'PAYMENT ENTRIES'!B4:I148,3,0)</f>
        <v>Grade 3</v>
      </c>
      <c r="E15" s="254"/>
      <c r="F15" s="52" t="s">
        <v>724</v>
      </c>
      <c r="G15" s="253" t="s">
        <v>707</v>
      </c>
      <c r="H15" s="253"/>
      <c r="I15" s="16"/>
      <c r="J15" s="16"/>
    </row>
    <row r="16" spans="1:10" ht="27" customHeight="1" x14ac:dyDescent="0.25">
      <c r="A16" s="16"/>
      <c r="B16" s="243"/>
      <c r="C16" s="243"/>
      <c r="D16" s="243"/>
      <c r="E16" s="243"/>
      <c r="F16" s="243"/>
      <c r="G16" s="243"/>
      <c r="H16" s="243"/>
      <c r="I16" s="16"/>
      <c r="J16" s="16"/>
    </row>
    <row r="17" spans="1:10" x14ac:dyDescent="0.25">
      <c r="A17" s="16"/>
      <c r="B17" s="266" t="s">
        <v>676</v>
      </c>
      <c r="C17" s="266"/>
      <c r="D17" s="255" t="s">
        <v>721</v>
      </c>
      <c r="E17" s="255"/>
      <c r="F17" s="242" t="s">
        <v>677</v>
      </c>
      <c r="G17" s="242"/>
      <c r="H17" s="11" t="s">
        <v>679</v>
      </c>
      <c r="I17" s="16"/>
      <c r="J17" s="16"/>
    </row>
    <row r="18" spans="1:10" x14ac:dyDescent="0.25">
      <c r="A18" s="16"/>
      <c r="B18" s="54"/>
      <c r="C18" s="54"/>
      <c r="D18" s="54"/>
      <c r="E18" s="54"/>
      <c r="F18" s="54"/>
      <c r="G18" s="54"/>
      <c r="H18" s="54"/>
      <c r="I18" s="16"/>
      <c r="J18" s="16"/>
    </row>
    <row r="19" spans="1:10" x14ac:dyDescent="0.25">
      <c r="A19" s="16"/>
      <c r="B19" s="236" t="s">
        <v>757</v>
      </c>
      <c r="C19" s="237"/>
      <c r="D19" s="238"/>
      <c r="E19" s="236" t="s">
        <v>681</v>
      </c>
      <c r="F19" s="237"/>
      <c r="G19" s="237"/>
      <c r="H19" s="238"/>
      <c r="I19" s="16"/>
      <c r="J19" s="16"/>
    </row>
    <row r="20" spans="1:10" ht="18" customHeight="1" x14ac:dyDescent="0.25">
      <c r="A20" s="16"/>
      <c r="B20" s="260" t="s">
        <v>741</v>
      </c>
      <c r="C20" s="261"/>
      <c r="D20" s="262"/>
      <c r="E20" s="239">
        <f>VLOOKUP(D13,'STUDENT REG AND PAYMENT STATUS'!B4:H1048576,5,0)</f>
        <v>16000</v>
      </c>
      <c r="F20" s="240"/>
      <c r="G20" s="240"/>
      <c r="H20" s="241"/>
      <c r="I20" s="16"/>
      <c r="J20" s="16"/>
    </row>
    <row r="21" spans="1:10" ht="18" customHeight="1" x14ac:dyDescent="0.25">
      <c r="A21" s="16"/>
      <c r="B21" s="260" t="s">
        <v>611</v>
      </c>
      <c r="C21" s="261"/>
      <c r="D21" s="262"/>
      <c r="E21" s="272">
        <f>VLOOKUP(D13,'PAYMENT ENTRIES'!B4:I148,4,0)</f>
        <v>5000</v>
      </c>
      <c r="F21" s="240"/>
      <c r="G21" s="240"/>
      <c r="H21" s="241"/>
      <c r="I21" s="16"/>
      <c r="J21" s="16"/>
    </row>
    <row r="22" spans="1:10" ht="18" customHeight="1" x14ac:dyDescent="0.25">
      <c r="A22" s="16"/>
      <c r="B22" s="263" t="s">
        <v>451</v>
      </c>
      <c r="C22" s="264"/>
      <c r="D22" s="265"/>
      <c r="E22" s="239">
        <f>VLOOKUP(D13,'STUDENT REG AND PAYMENT STATUS'!B4:H1048576,6,0)</f>
        <v>10000</v>
      </c>
      <c r="F22" s="240"/>
      <c r="G22" s="240"/>
      <c r="H22" s="241"/>
      <c r="I22" s="16"/>
      <c r="J22" s="16"/>
    </row>
    <row r="23" spans="1:10" ht="18" customHeight="1" x14ac:dyDescent="0.25">
      <c r="A23" s="16"/>
      <c r="B23" s="263" t="s">
        <v>742</v>
      </c>
      <c r="C23" s="264"/>
      <c r="D23" s="265"/>
      <c r="E23" s="239">
        <f>E20-E22</f>
        <v>6000</v>
      </c>
      <c r="F23" s="240"/>
      <c r="G23" s="240"/>
      <c r="H23" s="241"/>
      <c r="I23" s="16"/>
      <c r="J23" s="16"/>
    </row>
    <row r="24" spans="1:10" ht="18.75" customHeight="1" x14ac:dyDescent="0.25">
      <c r="A24" s="16"/>
      <c r="B24" s="248" t="s">
        <v>743</v>
      </c>
      <c r="C24" s="249"/>
      <c r="D24" s="250"/>
      <c r="E24" s="280" t="s">
        <v>736</v>
      </c>
      <c r="F24" s="281"/>
      <c r="G24" s="282"/>
      <c r="H24" s="34"/>
      <c r="I24" s="16"/>
      <c r="J24" s="16"/>
    </row>
    <row r="25" spans="1:10" x14ac:dyDescent="0.25">
      <c r="A25" s="16"/>
      <c r="B25" s="274"/>
      <c r="C25" s="275"/>
      <c r="D25" s="276"/>
      <c r="E25" s="57" t="s">
        <v>784</v>
      </c>
      <c r="F25" s="273"/>
      <c r="G25" s="273"/>
      <c r="H25" s="58"/>
      <c r="I25" s="16"/>
      <c r="J25" s="16"/>
    </row>
    <row r="26" spans="1:10" x14ac:dyDescent="0.25">
      <c r="A26" s="16"/>
      <c r="B26" s="277"/>
      <c r="C26" s="278"/>
      <c r="D26" s="279"/>
      <c r="E26" s="283" t="s">
        <v>735</v>
      </c>
      <c r="F26" s="284"/>
      <c r="G26" s="285"/>
      <c r="H26" s="58"/>
      <c r="I26" s="16"/>
      <c r="J26" s="16"/>
    </row>
    <row r="27" spans="1:10" x14ac:dyDescent="0.25">
      <c r="A27" s="16"/>
      <c r="B27" s="234" t="s">
        <v>722</v>
      </c>
      <c r="C27" s="234"/>
      <c r="D27" s="234"/>
      <c r="E27" s="234"/>
      <c r="F27" s="234"/>
      <c r="G27" s="234"/>
      <c r="H27" s="234"/>
      <c r="I27" s="16"/>
      <c r="J27" s="16"/>
    </row>
    <row r="28" spans="1:10" ht="21" customHeight="1" x14ac:dyDescent="0.25">
      <c r="A28" s="16"/>
      <c r="B28" s="259"/>
      <c r="C28" s="259"/>
      <c r="D28" s="259"/>
      <c r="I28" s="16"/>
      <c r="J28" s="16"/>
    </row>
    <row r="29" spans="1:10" x14ac:dyDescent="0.25">
      <c r="A29" s="16"/>
      <c r="B29" s="234"/>
      <c r="C29" s="234"/>
      <c r="D29" s="234"/>
      <c r="E29" s="234"/>
      <c r="F29" s="234"/>
      <c r="G29" s="234"/>
      <c r="H29" s="234"/>
      <c r="I29" s="16"/>
      <c r="J29" s="16"/>
    </row>
    <row r="30" spans="1:10" x14ac:dyDescent="0.25">
      <c r="A30" s="16"/>
      <c r="B30" s="230" t="s">
        <v>682</v>
      </c>
      <c r="C30" s="230"/>
      <c r="D30" s="230"/>
      <c r="E30" s="230"/>
      <c r="F30" s="230"/>
      <c r="G30" s="230"/>
      <c r="H30" s="230"/>
      <c r="I30" s="16"/>
      <c r="J30" s="16"/>
    </row>
    <row r="31" spans="1:10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</row>
    <row r="32" spans="1:10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</row>
    <row r="33" spans="1:10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</row>
    <row r="34" spans="1:10" x14ac:dyDescent="0.25"/>
  </sheetData>
  <mergeCells count="42">
    <mergeCell ref="B28:D28"/>
    <mergeCell ref="B29:H29"/>
    <mergeCell ref="B30:H30"/>
    <mergeCell ref="B25:D26"/>
    <mergeCell ref="E24:G24"/>
    <mergeCell ref="E26:G26"/>
    <mergeCell ref="B23:D23"/>
    <mergeCell ref="E23:H23"/>
    <mergeCell ref="B24:D24"/>
    <mergeCell ref="F25:G25"/>
    <mergeCell ref="B27:H27"/>
    <mergeCell ref="B20:D20"/>
    <mergeCell ref="E20:H20"/>
    <mergeCell ref="B21:D21"/>
    <mergeCell ref="E21:H21"/>
    <mergeCell ref="B22:D22"/>
    <mergeCell ref="E22:H22"/>
    <mergeCell ref="B16:H16"/>
    <mergeCell ref="B17:C17"/>
    <mergeCell ref="D17:E17"/>
    <mergeCell ref="F17:G17"/>
    <mergeCell ref="B19:D19"/>
    <mergeCell ref="E19:H19"/>
    <mergeCell ref="B14:C14"/>
    <mergeCell ref="D14:E14"/>
    <mergeCell ref="G14:H14"/>
    <mergeCell ref="B15:C15"/>
    <mergeCell ref="D15:E15"/>
    <mergeCell ref="G15:H15"/>
    <mergeCell ref="B11:H11"/>
    <mergeCell ref="B12:C12"/>
    <mergeCell ref="D12:E12"/>
    <mergeCell ref="G12:H12"/>
    <mergeCell ref="B13:C13"/>
    <mergeCell ref="D13:E13"/>
    <mergeCell ref="G13:H13"/>
    <mergeCell ref="B9:H10"/>
    <mergeCell ref="B4:H4"/>
    <mergeCell ref="B5:H5"/>
    <mergeCell ref="B6:H6"/>
    <mergeCell ref="B7:H7"/>
    <mergeCell ref="B8:H8"/>
  </mergeCells>
  <pageMargins left="0.39370078740157483" right="0.39370078740157483" top="0.74803149606299213" bottom="0.74803149606299213" header="0.31496062992125984" footer="0.31496062992125984"/>
  <pageSetup paperSize="11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3" sqref="B3:K27"/>
    </sheetView>
  </sheetViews>
  <sheetFormatPr defaultRowHeight="15" x14ac:dyDescent="0.25"/>
  <cols>
    <col min="1" max="1" width="9.140625" style="76"/>
    <col min="2" max="2" width="11" customWidth="1"/>
    <col min="3" max="3" width="3.5703125" style="108" customWidth="1"/>
    <col min="4" max="4" width="10.7109375" style="108" customWidth="1"/>
    <col min="5" max="5" width="16.140625" customWidth="1"/>
    <col min="6" max="6" width="14.5703125" customWidth="1"/>
    <col min="7" max="7" width="14.85546875" customWidth="1"/>
    <col min="8" max="8" width="15.85546875" customWidth="1"/>
    <col min="9" max="9" width="13.85546875" customWidth="1"/>
    <col min="10" max="10" width="12.42578125" customWidth="1"/>
    <col min="11" max="11" width="15.140625" style="69" customWidth="1"/>
    <col min="12" max="12" width="9.140625" style="76"/>
  </cols>
  <sheetData>
    <row r="1" spans="1:12" s="76" customFormat="1" x14ac:dyDescent="0.25">
      <c r="K1" s="78"/>
    </row>
    <row r="2" spans="1:12" s="76" customFormat="1" x14ac:dyDescent="0.25">
      <c r="K2" s="78"/>
    </row>
    <row r="3" spans="1:12" s="76" customFormat="1" ht="27" customHeight="1" x14ac:dyDescent="0.25">
      <c r="B3" s="289" t="s">
        <v>833</v>
      </c>
      <c r="C3" s="289"/>
      <c r="D3" s="289"/>
      <c r="E3" s="290"/>
      <c r="F3" s="290"/>
      <c r="G3" s="290"/>
      <c r="H3" s="290"/>
      <c r="I3" s="290"/>
      <c r="J3" s="290"/>
      <c r="K3" s="290"/>
    </row>
    <row r="4" spans="1:12" x14ac:dyDescent="0.25">
      <c r="B4" s="127"/>
      <c r="C4" s="127"/>
      <c r="D4" s="127"/>
      <c r="E4" s="83"/>
      <c r="F4" s="82"/>
      <c r="G4" s="287" t="s">
        <v>826</v>
      </c>
      <c r="H4" s="287"/>
      <c r="I4" s="287"/>
      <c r="J4" s="287"/>
      <c r="K4" s="288" t="s">
        <v>825</v>
      </c>
    </row>
    <row r="5" spans="1:12" s="71" customFormat="1" x14ac:dyDescent="0.25">
      <c r="A5" s="77"/>
      <c r="B5" s="291" t="s">
        <v>935</v>
      </c>
      <c r="C5" s="291"/>
      <c r="D5" s="291"/>
      <c r="E5" s="128" t="s">
        <v>707</v>
      </c>
      <c r="F5" s="84" t="s">
        <v>736</v>
      </c>
      <c r="G5" s="84" t="s">
        <v>762</v>
      </c>
      <c r="H5" s="84" t="s">
        <v>759</v>
      </c>
      <c r="I5" s="84" t="s">
        <v>761</v>
      </c>
      <c r="J5" s="84" t="s">
        <v>760</v>
      </c>
      <c r="K5" s="288"/>
      <c r="L5" s="77"/>
    </row>
    <row r="6" spans="1:12" x14ac:dyDescent="0.25">
      <c r="B6" s="136">
        <f>MIN(Table4[DATE])</f>
        <v>45054</v>
      </c>
      <c r="C6" s="137" t="s">
        <v>936</v>
      </c>
      <c r="D6" s="136">
        <f>MAX(Table4[DATE])</f>
        <v>45090</v>
      </c>
      <c r="E6" s="131">
        <f>SUMIFS('PAYMENT ENTRIES'!E4:E1048576,'PAYMENT ENTRIES'!F4:F1048576,REPORTS!E5)</f>
        <v>1053420</v>
      </c>
      <c r="F6" s="132">
        <f>SUMIFS('PAYMENT ENTRIES'!E4:E1048576,'PAYMENT ENTRIES'!F4:F1048576,REPORTS!F5)</f>
        <v>49500</v>
      </c>
      <c r="G6" s="132">
        <f>SUMIFS('PAYMENT ENTRIES'!E4:E1048576,'PAYMENT ENTRIES'!F4:F1048576,REPORTS!G5)</f>
        <v>5000</v>
      </c>
      <c r="H6" s="132">
        <f>SUMIFS('PAYMENT ENTRIES'!E4:E1048576,'PAYMENT ENTRIES'!F4:F1048576,REPORTS!H5)</f>
        <v>6500</v>
      </c>
      <c r="I6" s="132">
        <f>SUMIFS('PAYMENT ENTRIES'!E4:E1048576,'PAYMENT ENTRIES'!F4:F1048576,REPORTS!I5)</f>
        <v>1000</v>
      </c>
      <c r="J6" s="132">
        <f>SUMIFS('PAYMENT ENTRIES'!E4:E1048576,'PAYMENT ENTRIES'!F4:F1048576,REPORTS!J5)</f>
        <v>1000</v>
      </c>
      <c r="K6" s="133">
        <f>SUM(E6:J6)</f>
        <v>1116420</v>
      </c>
    </row>
    <row r="7" spans="1:12" x14ac:dyDescent="0.25">
      <c r="B7" s="127"/>
      <c r="C7" s="127"/>
      <c r="D7" s="127"/>
      <c r="E7" s="134"/>
      <c r="F7" s="72"/>
      <c r="G7" s="72"/>
      <c r="H7" s="72"/>
      <c r="I7" s="72"/>
      <c r="J7" s="72"/>
      <c r="K7" s="135"/>
    </row>
    <row r="8" spans="1:12" s="69" customFormat="1" x14ac:dyDescent="0.25">
      <c r="A8" s="78"/>
      <c r="B8" s="130"/>
      <c r="C8" s="130"/>
      <c r="D8" s="130" t="s">
        <v>825</v>
      </c>
      <c r="E8" s="129">
        <f>SUM(E6:E7)</f>
        <v>1053420</v>
      </c>
      <c r="F8" s="74">
        <f t="shared" ref="F8:K8" si="0">SUM(F6:F7)</f>
        <v>49500</v>
      </c>
      <c r="G8" s="74">
        <f t="shared" si="0"/>
        <v>5000</v>
      </c>
      <c r="H8" s="74">
        <f t="shared" si="0"/>
        <v>6500</v>
      </c>
      <c r="I8" s="74">
        <f t="shared" si="0"/>
        <v>1000</v>
      </c>
      <c r="J8" s="74">
        <f t="shared" si="0"/>
        <v>1000</v>
      </c>
      <c r="K8" s="74">
        <f t="shared" si="0"/>
        <v>1116420</v>
      </c>
      <c r="L8" s="78"/>
    </row>
    <row r="10" spans="1:12" x14ac:dyDescent="0.25">
      <c r="E10" s="286" t="s">
        <v>827</v>
      </c>
      <c r="F10" s="286"/>
    </row>
    <row r="11" spans="1:12" x14ac:dyDescent="0.25">
      <c r="E11" s="286"/>
      <c r="F11" s="286"/>
    </row>
    <row r="12" spans="1:12" x14ac:dyDescent="0.25">
      <c r="E12" s="73" t="s">
        <v>447</v>
      </c>
      <c r="F12" s="73" t="s">
        <v>828</v>
      </c>
    </row>
    <row r="13" spans="1:12" x14ac:dyDescent="0.25">
      <c r="E13" s="79" t="s">
        <v>702</v>
      </c>
      <c r="F13" s="80">
        <f>SUMIFS('PAYMENT ENTRIES'!$E$4:$E$1048576,'PAYMENT ENTRIES'!$D$4:$D$1048576,REPORTS!E13,'PAYMENT ENTRIES'!$F$4:$F$1048576,REPORTS!$E$5)</f>
        <v>24000</v>
      </c>
    </row>
    <row r="14" spans="1:12" x14ac:dyDescent="0.25">
      <c r="E14" s="75" t="s">
        <v>31</v>
      </c>
      <c r="F14" s="80">
        <f>SUMIFS('PAYMENT ENTRIES'!$E$4:$E$1048576,'PAYMENT ENTRIES'!$D$4:$D$1048576,REPORTS!E14,'PAYMENT ENTRIES'!$F$4:$F$1048576,REPORTS!$E$5)</f>
        <v>83000</v>
      </c>
    </row>
    <row r="15" spans="1:12" x14ac:dyDescent="0.25">
      <c r="E15" s="75" t="s">
        <v>55</v>
      </c>
      <c r="F15" s="80">
        <f>SUMIFS('PAYMENT ENTRIES'!$E$4:$E$1048576,'PAYMENT ENTRIES'!$D$4:$D$1048576,REPORTS!E15,'PAYMENT ENTRIES'!$F$4:$F$1048576,REPORTS!$E$5)</f>
        <v>46000</v>
      </c>
    </row>
    <row r="16" spans="1:12" x14ac:dyDescent="0.25">
      <c r="E16" s="75" t="s">
        <v>669</v>
      </c>
      <c r="F16" s="80">
        <f>SUMIFS('PAYMENT ENTRIES'!$E$4:$E$1048576,'PAYMENT ENTRIES'!$D$4:$D$1048576,REPORTS!E16,'PAYMENT ENTRIES'!$F$4:$F$1048576,REPORTS!$E$5)</f>
        <v>286400</v>
      </c>
    </row>
    <row r="17" spans="5:6" x14ac:dyDescent="0.25">
      <c r="E17" s="75" t="s">
        <v>645</v>
      </c>
      <c r="F17" s="80">
        <f>SUMIFS('PAYMENT ENTRIES'!$E$4:$E$1048576,'PAYMENT ENTRIES'!$D$4:$D$1048576,REPORTS!E17,'PAYMENT ENTRIES'!$F$4:$F$1048576,REPORTS!$E$5)</f>
        <v>228000</v>
      </c>
    </row>
    <row r="18" spans="5:6" x14ac:dyDescent="0.25">
      <c r="E18" s="75" t="s">
        <v>627</v>
      </c>
      <c r="F18" s="80">
        <f>SUMIFS('PAYMENT ENTRIES'!$E$4:$E$1048576,'PAYMENT ENTRIES'!$D$4:$D$1048576,REPORTS!E18,'PAYMENT ENTRIES'!$F$4:$F$1048576,REPORTS!$E$5)</f>
        <v>133000</v>
      </c>
    </row>
    <row r="19" spans="5:6" x14ac:dyDescent="0.25">
      <c r="E19" s="75" t="s">
        <v>608</v>
      </c>
      <c r="F19" s="80">
        <f>SUMIFS('PAYMENT ENTRIES'!$E$4:$E$1048576,'PAYMENT ENTRIES'!$D$4:$D$1048576,REPORTS!E19,'PAYMENT ENTRIES'!$F$4:$F$1048576,REPORTS!$E$5)</f>
        <v>139500</v>
      </c>
    </row>
    <row r="20" spans="5:6" x14ac:dyDescent="0.25">
      <c r="E20" s="75" t="s">
        <v>500</v>
      </c>
      <c r="F20" s="80">
        <f>SUMIFS('PAYMENT ENTRIES'!$E$4:$E$1048576,'PAYMENT ENTRIES'!$D$4:$D$1048576,REPORTS!E20,'PAYMENT ENTRIES'!$F$4:$F$1048576,REPORTS!$E$5)</f>
        <v>50520</v>
      </c>
    </row>
    <row r="21" spans="5:6" x14ac:dyDescent="0.25">
      <c r="E21" s="75" t="s">
        <v>489</v>
      </c>
      <c r="F21" s="80">
        <f>SUMIFS('PAYMENT ENTRIES'!$E$4:$E$1048576,'PAYMENT ENTRIES'!$D$4:$D$1048576,REPORTS!E21,'PAYMENT ENTRIES'!$F$4:$F$1048576,REPORTS!$E$5)</f>
        <v>14000</v>
      </c>
    </row>
    <row r="22" spans="5:6" x14ac:dyDescent="0.25">
      <c r="E22" s="75"/>
      <c r="F22" s="80"/>
    </row>
    <row r="23" spans="5:6" x14ac:dyDescent="0.25">
      <c r="E23" s="75" t="s">
        <v>703</v>
      </c>
      <c r="F23" s="80">
        <f>SUMIFS('PAYMENT ENTRIES'!$E$4:$E$1048576,'PAYMENT ENTRIES'!$D$4:$D$1048576,REPORTS!E23,'PAYMENT ENTRIES'!$F$4:$F$1048576,REPORTS!$E$5)</f>
        <v>49000</v>
      </c>
    </row>
    <row r="24" spans="5:6" x14ac:dyDescent="0.25">
      <c r="E24" s="72"/>
      <c r="F24" s="81"/>
    </row>
    <row r="25" spans="5:6" x14ac:dyDescent="0.25">
      <c r="E25" s="75" t="s">
        <v>829</v>
      </c>
      <c r="F25" s="80">
        <f>SUM(F13:F23)</f>
        <v>1053420</v>
      </c>
    </row>
  </sheetData>
  <mergeCells count="5">
    <mergeCell ref="E10:F11"/>
    <mergeCell ref="G4:J4"/>
    <mergeCell ref="K4:K5"/>
    <mergeCell ref="B3:K3"/>
    <mergeCell ref="B5:D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3" workbookViewId="0">
      <selection activeCell="E14" sqref="E14"/>
    </sheetView>
  </sheetViews>
  <sheetFormatPr defaultColWidth="0" defaultRowHeight="15" zeroHeight="1" x14ac:dyDescent="0.25"/>
  <cols>
    <col min="1" max="1" width="9.140625" style="42" customWidth="1"/>
    <col min="2" max="2" width="9.140625" style="43" customWidth="1"/>
    <col min="3" max="3" width="16.85546875" customWidth="1"/>
    <col min="4" max="4" width="17.7109375" customWidth="1"/>
    <col min="5" max="5" width="13.85546875" customWidth="1"/>
    <col min="6" max="14" width="9.140625" customWidth="1"/>
    <col min="15" max="16384" width="9.140625" hidden="1"/>
  </cols>
  <sheetData>
    <row r="1" spans="3:14" x14ac:dyDescent="0.25"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3:14" x14ac:dyDescent="0.25"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3:14" x14ac:dyDescent="0.25"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3:14" ht="22.5" customHeight="1" x14ac:dyDescent="0.25">
      <c r="C4" s="19" t="s">
        <v>710</v>
      </c>
      <c r="D4" s="19" t="s">
        <v>711</v>
      </c>
      <c r="E4" s="41" t="s">
        <v>712</v>
      </c>
      <c r="F4" s="44"/>
      <c r="G4" s="44"/>
      <c r="H4" s="230" t="s">
        <v>736</v>
      </c>
      <c r="I4" s="230"/>
      <c r="J4" s="230"/>
      <c r="N4" s="43"/>
    </row>
    <row r="5" spans="3:14" x14ac:dyDescent="0.25">
      <c r="C5" t="s">
        <v>702</v>
      </c>
      <c r="D5">
        <v>16000</v>
      </c>
      <c r="E5">
        <f>COUNTIF(Table1[CLASS],'FEE STRUCTURE'!C5)</f>
        <v>3</v>
      </c>
      <c r="F5" s="44"/>
      <c r="G5" s="44"/>
      <c r="N5" s="43"/>
    </row>
    <row r="6" spans="3:14" x14ac:dyDescent="0.25">
      <c r="C6" t="s">
        <v>31</v>
      </c>
      <c r="D6">
        <v>16000</v>
      </c>
      <c r="E6" s="201">
        <f>COUNTIF(Table1[CLASS],'FEE STRUCTURE'!C6)</f>
        <v>11</v>
      </c>
      <c r="F6" s="44"/>
      <c r="G6" s="44"/>
      <c r="N6" s="43"/>
    </row>
    <row r="7" spans="3:14" x14ac:dyDescent="0.25">
      <c r="C7" t="s">
        <v>55</v>
      </c>
      <c r="D7">
        <v>16000</v>
      </c>
      <c r="E7" s="201">
        <f>COUNTIF(Table1[CLASS],'FEE STRUCTURE'!C7)</f>
        <v>11</v>
      </c>
      <c r="F7" s="44"/>
      <c r="G7" s="44"/>
      <c r="N7" s="43"/>
    </row>
    <row r="8" spans="3:14" x14ac:dyDescent="0.25">
      <c r="C8" t="s">
        <v>713</v>
      </c>
      <c r="D8">
        <v>16000</v>
      </c>
      <c r="E8" s="201">
        <f>COUNTIF(Table1[CLASS],'FEE STRUCTURE'!C8)</f>
        <v>40</v>
      </c>
      <c r="F8" s="44"/>
      <c r="G8" s="44"/>
      <c r="N8" s="43"/>
    </row>
    <row r="9" spans="3:14" x14ac:dyDescent="0.25">
      <c r="C9" t="s">
        <v>706</v>
      </c>
      <c r="D9">
        <v>16000</v>
      </c>
      <c r="E9" s="201">
        <f>COUNTIF(Table1[CLASS],'FEE STRUCTURE'!C9)</f>
        <v>29</v>
      </c>
      <c r="F9" s="44"/>
      <c r="G9" s="44"/>
      <c r="N9" s="43"/>
    </row>
    <row r="10" spans="3:14" x14ac:dyDescent="0.25">
      <c r="C10" t="s">
        <v>714</v>
      </c>
      <c r="D10">
        <v>16000</v>
      </c>
      <c r="E10" s="201">
        <f>COUNTIF(Table1[CLASS],'FEE STRUCTURE'!C10)</f>
        <v>19</v>
      </c>
      <c r="F10" s="44"/>
      <c r="G10" s="44"/>
      <c r="N10" s="43"/>
    </row>
    <row r="11" spans="3:14" x14ac:dyDescent="0.25">
      <c r="C11" t="s">
        <v>715</v>
      </c>
      <c r="D11">
        <v>18000</v>
      </c>
      <c r="E11" s="201">
        <f>COUNTIF(Table1[CLASS],'FEE STRUCTURE'!C11)</f>
        <v>18</v>
      </c>
      <c r="F11" s="44"/>
      <c r="G11" s="44"/>
      <c r="N11" s="43"/>
    </row>
    <row r="12" spans="3:14" x14ac:dyDescent="0.25">
      <c r="C12" t="s">
        <v>716</v>
      </c>
      <c r="D12">
        <v>18000</v>
      </c>
      <c r="E12" s="201">
        <f>COUNTIF(Table1[CLASS],'FEE STRUCTURE'!C12)</f>
        <v>9</v>
      </c>
      <c r="F12" s="44"/>
      <c r="G12" s="44"/>
      <c r="N12" s="43"/>
    </row>
    <row r="13" spans="3:14" x14ac:dyDescent="0.25">
      <c r="C13" t="s">
        <v>717</v>
      </c>
      <c r="D13">
        <v>18000</v>
      </c>
      <c r="E13" s="201">
        <f>COUNTIF(Table1[CLASS],'FEE STRUCTURE'!C13)</f>
        <v>5</v>
      </c>
      <c r="F13" s="44"/>
      <c r="G13" s="44"/>
      <c r="N13" s="43"/>
    </row>
    <row r="14" spans="3:14" x14ac:dyDescent="0.25">
      <c r="C14" t="s">
        <v>719</v>
      </c>
      <c r="D14">
        <v>18000</v>
      </c>
      <c r="E14" s="201">
        <f>COUNTIF(Table1[CLASS],'FEE STRUCTURE'!C14)</f>
        <v>0</v>
      </c>
      <c r="F14" s="44"/>
      <c r="G14" s="44"/>
      <c r="N14" s="43"/>
    </row>
    <row r="15" spans="3:14" x14ac:dyDescent="0.25">
      <c r="C15" t="s">
        <v>718</v>
      </c>
      <c r="D15">
        <v>18000</v>
      </c>
      <c r="E15" s="201">
        <f>COUNTIF(Table1[CLASS],'FEE STRUCTURE'!C15)</f>
        <v>6</v>
      </c>
      <c r="F15" s="44"/>
      <c r="G15" s="44"/>
      <c r="N15" s="43"/>
    </row>
    <row r="16" spans="3:14" x14ac:dyDescent="0.25">
      <c r="C16" s="44"/>
      <c r="D16" s="44"/>
      <c r="E16" s="44"/>
      <c r="F16" s="44"/>
      <c r="G16" s="44"/>
      <c r="N16" s="43"/>
    </row>
    <row r="17" spans="3:14" x14ac:dyDescent="0.25">
      <c r="C17" s="229" t="s">
        <v>758</v>
      </c>
      <c r="D17" s="229"/>
      <c r="E17" s="229"/>
      <c r="F17" s="44"/>
      <c r="G17" s="44"/>
      <c r="N17" s="43"/>
    </row>
    <row r="18" spans="3:14" x14ac:dyDescent="0.25">
      <c r="C18" s="229"/>
      <c r="D18" s="229"/>
      <c r="E18" s="229"/>
      <c r="F18" s="44"/>
      <c r="G18" s="44"/>
      <c r="N18" s="43"/>
    </row>
    <row r="19" spans="3:14" x14ac:dyDescent="0.25">
      <c r="C19" t="s">
        <v>759</v>
      </c>
      <c r="D19">
        <v>1000</v>
      </c>
      <c r="F19" s="44"/>
      <c r="G19" s="44"/>
      <c r="N19" s="43"/>
    </row>
    <row r="20" spans="3:14" x14ac:dyDescent="0.25">
      <c r="C20" t="s">
        <v>760</v>
      </c>
      <c r="D20">
        <v>1000</v>
      </c>
      <c r="F20" s="44"/>
      <c r="G20" s="44"/>
      <c r="N20" s="43"/>
    </row>
    <row r="21" spans="3:14" x14ac:dyDescent="0.25">
      <c r="C21" t="s">
        <v>761</v>
      </c>
      <c r="D21">
        <v>1000</v>
      </c>
      <c r="F21" s="44"/>
      <c r="G21" s="44"/>
      <c r="N21" s="43"/>
    </row>
    <row r="22" spans="3:14" x14ac:dyDescent="0.25">
      <c r="C22" t="s">
        <v>762</v>
      </c>
      <c r="D22">
        <v>3500</v>
      </c>
      <c r="F22" s="44"/>
      <c r="G22" s="44"/>
      <c r="N22" s="43"/>
    </row>
    <row r="23" spans="3:14" x14ac:dyDescent="0.25">
      <c r="F23" s="44"/>
      <c r="G23" s="44"/>
      <c r="N23" s="43"/>
    </row>
    <row r="24" spans="3:14" x14ac:dyDescent="0.25">
      <c r="F24" s="44"/>
      <c r="G24" s="44"/>
      <c r="N24" s="43"/>
    </row>
    <row r="25" spans="3:14" x14ac:dyDescent="0.25">
      <c r="F25" s="44"/>
      <c r="G25" s="44"/>
      <c r="N25" s="43"/>
    </row>
    <row r="26" spans="3:14" x14ac:dyDescent="0.25">
      <c r="F26" s="44"/>
      <c r="G26" s="44"/>
      <c r="N26" s="43"/>
    </row>
    <row r="27" spans="3:14" x14ac:dyDescent="0.25">
      <c r="F27" s="44"/>
      <c r="G27" s="44"/>
      <c r="N27" s="43"/>
    </row>
    <row r="28" spans="3:14" x14ac:dyDescent="0.25">
      <c r="F28" s="44"/>
      <c r="G28" s="44"/>
      <c r="N28" s="43"/>
    </row>
    <row r="29" spans="3:14" x14ac:dyDescent="0.25">
      <c r="F29" s="44"/>
      <c r="G29" s="44"/>
      <c r="N29" s="43"/>
    </row>
    <row r="30" spans="3:14" x14ac:dyDescent="0.25">
      <c r="F30" s="44"/>
      <c r="G30" s="44"/>
      <c r="N30" s="43"/>
    </row>
    <row r="31" spans="3:14" x14ac:dyDescent="0.25">
      <c r="F31" s="44"/>
      <c r="G31" s="44"/>
      <c r="N31" s="43"/>
    </row>
    <row r="32" spans="3:14" x14ac:dyDescent="0.25"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</row>
    <row r="33" spans="2:14" x14ac:dyDescent="0.25"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</row>
    <row r="34" spans="2:14" x14ac:dyDescent="0.25"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</row>
    <row r="35" spans="2:14" x14ac:dyDescent="0.25"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</row>
  </sheetData>
  <mergeCells count="2">
    <mergeCell ref="C17:E18"/>
    <mergeCell ref="H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zoomScale="80" zoomScaleNormal="80" workbookViewId="0">
      <selection activeCell="J76" sqref="J76"/>
    </sheetView>
  </sheetViews>
  <sheetFormatPr defaultColWidth="0" defaultRowHeight="15" x14ac:dyDescent="0.25"/>
  <cols>
    <col min="1" max="1" width="9.140625" style="15" customWidth="1"/>
    <col min="2" max="2" width="12.140625" style="157" customWidth="1"/>
    <col min="3" max="3" width="34.140625" style="157" customWidth="1"/>
    <col min="4" max="4" width="11.85546875" style="157" customWidth="1"/>
    <col min="5" max="5" width="13" style="157" customWidth="1"/>
    <col min="6" max="6" width="11.7109375" style="157" customWidth="1"/>
    <col min="7" max="7" width="16.140625" style="18" customWidth="1"/>
    <col min="8" max="8" width="15.7109375" style="33" customWidth="1"/>
    <col min="9" max="9" width="13.28515625" style="33" customWidth="1"/>
    <col min="10" max="10" width="13.7109375" style="157" customWidth="1"/>
    <col min="11" max="11" width="14.140625" style="157" customWidth="1"/>
    <col min="12" max="12" width="17.42578125" style="22" customWidth="1"/>
    <col min="13" max="13" width="16.28515625" style="18" customWidth="1"/>
    <col min="14" max="14" width="9.140625" style="15" customWidth="1"/>
    <col min="15" max="21" width="0" style="157" hidden="1" customWidth="1"/>
    <col min="22" max="16384" width="9.140625" style="157" hidden="1"/>
  </cols>
  <sheetData>
    <row r="1" spans="1:14" x14ac:dyDescent="0.25">
      <c r="B1" s="15"/>
      <c r="C1" s="15"/>
      <c r="D1" s="15"/>
      <c r="E1" s="15"/>
      <c r="F1" s="15"/>
      <c r="G1" s="15"/>
      <c r="H1" s="30"/>
      <c r="I1" s="30"/>
      <c r="J1" s="15"/>
      <c r="K1" s="15"/>
      <c r="L1" s="15"/>
      <c r="M1" s="15"/>
    </row>
    <row r="2" spans="1:14" x14ac:dyDescent="0.25">
      <c r="B2" s="15"/>
      <c r="C2" s="15"/>
      <c r="D2" s="15"/>
      <c r="E2" s="15"/>
      <c r="F2" s="15"/>
      <c r="G2" s="15"/>
      <c r="H2" s="30"/>
      <c r="I2" s="30"/>
      <c r="J2" s="15"/>
      <c r="K2" s="15"/>
      <c r="L2" s="15"/>
      <c r="M2" s="15"/>
    </row>
    <row r="3" spans="1:14" x14ac:dyDescent="0.25">
      <c r="B3" s="17" t="s">
        <v>444</v>
      </c>
      <c r="C3" s="17" t="s">
        <v>445</v>
      </c>
      <c r="D3" s="17" t="s">
        <v>447</v>
      </c>
      <c r="E3" s="17" t="s">
        <v>448</v>
      </c>
      <c r="F3" s="17" t="s">
        <v>832</v>
      </c>
      <c r="G3" s="177" t="s">
        <v>707</v>
      </c>
      <c r="H3" s="178" t="s">
        <v>727</v>
      </c>
      <c r="I3" s="178" t="s">
        <v>728</v>
      </c>
      <c r="J3" s="177" t="s">
        <v>729</v>
      </c>
      <c r="K3" s="17" t="s">
        <v>730</v>
      </c>
      <c r="L3" s="177" t="s">
        <v>825</v>
      </c>
      <c r="M3" s="177" t="s">
        <v>929</v>
      </c>
    </row>
    <row r="4" spans="1:14" ht="15" hidden="1" customHeight="1" x14ac:dyDescent="0.25">
      <c r="B4" s="109" t="s">
        <v>458</v>
      </c>
      <c r="C4" s="171" t="s">
        <v>446</v>
      </c>
      <c r="D4" s="109" t="s">
        <v>703</v>
      </c>
      <c r="E4" s="109" t="s">
        <v>997</v>
      </c>
      <c r="F4" s="109"/>
      <c r="G4" s="110">
        <f t="shared" ref="G4:G35" si="0">IF(D4="Class 8",18000,IF(D4="Grade 6",18000,IF(D4="Grade 5",18000,IF(D4="Grade 4",18000,IF(D4="Grade 3",16000,IF(D4="Grade 2",16000,IF(D4="Grade 1",16000,IF(D4="PP2",16000,IF(D4="PP1",16000,IF(D4="PLAYGROUP",16000,0))))))))))</f>
        <v>18000</v>
      </c>
      <c r="H4" s="33">
        <v>18000</v>
      </c>
      <c r="J4" s="33"/>
      <c r="K4" s="33"/>
      <c r="L4" s="22">
        <f>SUM(Table24[[#This Row],[PAYMENT 1]]:Table24[[#This Row],[PAYMENT 4]])</f>
        <v>18000</v>
      </c>
      <c r="M4" s="172">
        <f>Table24[[#This Row],[FEE]]-(Table24[[#This Row],[TOTAL]]+Table24[[#This Row],[DISCOUNT]])</f>
        <v>0</v>
      </c>
    </row>
    <row r="5" spans="1:14" ht="15" hidden="1" customHeight="1" x14ac:dyDescent="0.25">
      <c r="B5" s="109" t="s">
        <v>459</v>
      </c>
      <c r="C5" s="109" t="s">
        <v>453</v>
      </c>
      <c r="D5" s="109" t="s">
        <v>703</v>
      </c>
      <c r="E5" s="109" t="s">
        <v>997</v>
      </c>
      <c r="F5" s="109"/>
      <c r="G5" s="110">
        <f t="shared" si="0"/>
        <v>18000</v>
      </c>
      <c r="H5" s="33">
        <v>5000</v>
      </c>
      <c r="I5" s="33">
        <v>3000</v>
      </c>
      <c r="J5" s="33">
        <v>10000</v>
      </c>
      <c r="K5" s="33"/>
      <c r="L5" s="22">
        <f>SUM(Table24[[#This Row],[PAYMENT 1]]:Table24[[#This Row],[PAYMENT 4]])</f>
        <v>18000</v>
      </c>
      <c r="M5" s="172">
        <f>Table24[[#This Row],[FEE]]-(Table24[[#This Row],[TOTAL]]+Table24[[#This Row],[DISCOUNT]])</f>
        <v>0</v>
      </c>
    </row>
    <row r="6" spans="1:14" s="3" customFormat="1" hidden="1" x14ac:dyDescent="0.25">
      <c r="A6" s="196"/>
      <c r="B6" s="3" t="s">
        <v>460</v>
      </c>
      <c r="C6" s="3" t="s">
        <v>454</v>
      </c>
      <c r="D6" s="3" t="s">
        <v>703</v>
      </c>
      <c r="E6" s="3" t="s">
        <v>997</v>
      </c>
      <c r="G6" s="197">
        <f t="shared" si="0"/>
        <v>18000</v>
      </c>
      <c r="H6" s="197"/>
      <c r="I6" s="197"/>
      <c r="J6" s="197"/>
      <c r="K6" s="197"/>
      <c r="L6" s="197">
        <f>SUM(Table24[[#This Row],[PAYMENT 1]]:Table24[[#This Row],[PAYMENT 4]])</f>
        <v>0</v>
      </c>
      <c r="M6" s="198">
        <f>Table24[[#This Row],[FEE]]-(Table24[[#This Row],[TOTAL]]+Table24[[#This Row],[DISCOUNT]])</f>
        <v>18000</v>
      </c>
      <c r="N6" s="196"/>
    </row>
    <row r="7" spans="1:14" hidden="1" x14ac:dyDescent="0.25">
      <c r="B7" s="109" t="s">
        <v>461</v>
      </c>
      <c r="C7" s="109" t="s">
        <v>455</v>
      </c>
      <c r="D7" s="109" t="s">
        <v>703</v>
      </c>
      <c r="E7" s="109" t="s">
        <v>997</v>
      </c>
      <c r="F7" s="109">
        <v>4000</v>
      </c>
      <c r="G7" s="110">
        <f t="shared" si="0"/>
        <v>18000</v>
      </c>
      <c r="H7" s="33">
        <v>14000</v>
      </c>
      <c r="J7" s="33"/>
      <c r="K7" s="33"/>
      <c r="L7" s="22">
        <f>SUM(Table24[[#This Row],[PAYMENT 1]]:Table24[[#This Row],[PAYMENT 4]])</f>
        <v>14000</v>
      </c>
      <c r="M7" s="172">
        <f>Table24[[#This Row],[FEE]]-(Table24[[#This Row],[TOTAL]]+Table24[[#This Row],[DISCOUNT]])</f>
        <v>0</v>
      </c>
    </row>
    <row r="8" spans="1:14" hidden="1" x14ac:dyDescent="0.25">
      <c r="B8" s="109" t="s">
        <v>462</v>
      </c>
      <c r="C8" s="109" t="s">
        <v>456</v>
      </c>
      <c r="D8" s="109" t="s">
        <v>703</v>
      </c>
      <c r="E8" s="109" t="s">
        <v>997</v>
      </c>
      <c r="F8" s="109"/>
      <c r="G8" s="110">
        <f t="shared" si="0"/>
        <v>18000</v>
      </c>
      <c r="H8" s="33">
        <v>8000</v>
      </c>
      <c r="I8" s="33">
        <v>10000</v>
      </c>
      <c r="J8" s="33"/>
      <c r="K8" s="33"/>
      <c r="L8" s="22">
        <f>SUM(Table24[[#This Row],[PAYMENT 1]]:Table24[[#This Row],[PAYMENT 4]])</f>
        <v>18000</v>
      </c>
      <c r="M8" s="172">
        <f>Table24[[#This Row],[FEE]]-(Table24[[#This Row],[TOTAL]]+Table24[[#This Row],[DISCOUNT]])</f>
        <v>0</v>
      </c>
    </row>
    <row r="9" spans="1:14" s="3" customFormat="1" hidden="1" x14ac:dyDescent="0.25">
      <c r="A9" s="196"/>
      <c r="B9" s="3" t="s">
        <v>463</v>
      </c>
      <c r="C9" s="3" t="s">
        <v>457</v>
      </c>
      <c r="D9" s="3" t="s">
        <v>703</v>
      </c>
      <c r="E9" s="3" t="s">
        <v>997</v>
      </c>
      <c r="G9" s="197">
        <f t="shared" si="0"/>
        <v>18000</v>
      </c>
      <c r="H9" s="197"/>
      <c r="I9" s="197"/>
      <c r="J9" s="197"/>
      <c r="K9" s="197"/>
      <c r="L9" s="197">
        <f>SUM(Table24[[#This Row],[PAYMENT 1]]:Table24[[#This Row],[PAYMENT 4]])</f>
        <v>0</v>
      </c>
      <c r="M9" s="198">
        <f>Table24[[#This Row],[FEE]]-(Table24[[#This Row],[TOTAL]]+Table24[[#This Row],[DISCOUNT]])</f>
        <v>18000</v>
      </c>
      <c r="N9" s="196"/>
    </row>
    <row r="10" spans="1:14" s="3" customFormat="1" hidden="1" x14ac:dyDescent="0.25">
      <c r="A10" s="196"/>
      <c r="B10" s="3" t="s">
        <v>465</v>
      </c>
      <c r="C10" s="195" t="s">
        <v>490</v>
      </c>
      <c r="D10" s="3" t="s">
        <v>489</v>
      </c>
      <c r="E10" s="3" t="s">
        <v>997</v>
      </c>
      <c r="G10" s="197">
        <f t="shared" si="0"/>
        <v>18000</v>
      </c>
      <c r="H10" s="197"/>
      <c r="I10" s="197"/>
      <c r="J10" s="197"/>
      <c r="K10" s="197"/>
      <c r="L10" s="197">
        <f>SUM(Table24[[#This Row],[PAYMENT 1]]:Table24[[#This Row],[PAYMENT 4]])</f>
        <v>0</v>
      </c>
      <c r="M10" s="198">
        <f>Table24[[#This Row],[FEE]]-(Table24[[#This Row],[TOTAL]]+Table24[[#This Row],[DISCOUNT]])</f>
        <v>18000</v>
      </c>
      <c r="N10" s="196"/>
    </row>
    <row r="11" spans="1:14" s="3" customFormat="1" hidden="1" x14ac:dyDescent="0.25">
      <c r="A11" s="196"/>
      <c r="B11" s="3" t="s">
        <v>466</v>
      </c>
      <c r="C11" s="195" t="s">
        <v>485</v>
      </c>
      <c r="D11" s="3" t="s">
        <v>489</v>
      </c>
      <c r="E11" s="3" t="s">
        <v>997</v>
      </c>
      <c r="G11" s="197">
        <f t="shared" si="0"/>
        <v>18000</v>
      </c>
      <c r="H11" s="197"/>
      <c r="I11" s="197"/>
      <c r="J11" s="197"/>
      <c r="K11" s="197"/>
      <c r="L11" s="197">
        <f>SUM(Table24[[#This Row],[PAYMENT 1]]:Table24[[#This Row],[PAYMENT 4]])</f>
        <v>0</v>
      </c>
      <c r="M11" s="198">
        <f>Table24[[#This Row],[FEE]]-(Table24[[#This Row],[TOTAL]]+Table24[[#This Row],[DISCOUNT]])</f>
        <v>18000</v>
      </c>
      <c r="N11" s="196"/>
    </row>
    <row r="12" spans="1:14" hidden="1" x14ac:dyDescent="0.25">
      <c r="B12" s="109" t="s">
        <v>467</v>
      </c>
      <c r="C12" s="46" t="s">
        <v>486</v>
      </c>
      <c r="D12" s="109" t="s">
        <v>489</v>
      </c>
      <c r="E12" s="109" t="s">
        <v>997</v>
      </c>
      <c r="F12" s="109"/>
      <c r="G12" s="110">
        <f t="shared" si="0"/>
        <v>18000</v>
      </c>
      <c r="H12" s="33">
        <v>4500</v>
      </c>
      <c r="I12" s="33">
        <v>4000</v>
      </c>
      <c r="J12" s="33">
        <v>2000</v>
      </c>
      <c r="K12" s="33"/>
      <c r="L12" s="22">
        <f>SUM(Table24[[#This Row],[PAYMENT 1]]:Table24[[#This Row],[PAYMENT 4]])</f>
        <v>10500</v>
      </c>
      <c r="M12" s="172">
        <f>Table24[[#This Row],[FEE]]-(Table24[[#This Row],[TOTAL]]+Table24[[#This Row],[DISCOUNT]])</f>
        <v>7500</v>
      </c>
    </row>
    <row r="13" spans="1:14" hidden="1" x14ac:dyDescent="0.25">
      <c r="B13" s="109" t="s">
        <v>468</v>
      </c>
      <c r="C13" s="46" t="s">
        <v>487</v>
      </c>
      <c r="D13" s="109" t="s">
        <v>489</v>
      </c>
      <c r="E13" s="109" t="s">
        <v>997</v>
      </c>
      <c r="F13" s="109">
        <v>4000</v>
      </c>
      <c r="G13" s="110">
        <f t="shared" si="0"/>
        <v>18000</v>
      </c>
      <c r="H13" s="33">
        <v>14000</v>
      </c>
      <c r="J13" s="33"/>
      <c r="K13" s="33"/>
      <c r="L13" s="22">
        <f>SUM(Table24[[#This Row],[PAYMENT 1]]:Table24[[#This Row],[PAYMENT 4]])</f>
        <v>14000</v>
      </c>
      <c r="M13" s="172">
        <f>Table24[[#This Row],[FEE]]-(Table24[[#This Row],[TOTAL]]+Table24[[#This Row],[DISCOUNT]])</f>
        <v>0</v>
      </c>
    </row>
    <row r="14" spans="1:14" s="3" customFormat="1" hidden="1" x14ac:dyDescent="0.25">
      <c r="A14" s="196"/>
      <c r="B14" s="3" t="s">
        <v>469</v>
      </c>
      <c r="C14" s="195" t="s">
        <v>488</v>
      </c>
      <c r="D14" s="3" t="s">
        <v>489</v>
      </c>
      <c r="E14" s="3" t="s">
        <v>997</v>
      </c>
      <c r="G14" s="197">
        <f t="shared" si="0"/>
        <v>18000</v>
      </c>
      <c r="H14" s="197"/>
      <c r="I14" s="197"/>
      <c r="J14" s="197"/>
      <c r="K14" s="197"/>
      <c r="L14" s="197">
        <f>SUM(Table24[[#This Row],[PAYMENT 1]]:Table24[[#This Row],[PAYMENT 4]])</f>
        <v>0</v>
      </c>
      <c r="M14" s="198">
        <f>Table24[[#This Row],[FEE]]-(Table24[[#This Row],[TOTAL]]+Table24[[#This Row],[DISCOUNT]])</f>
        <v>18000</v>
      </c>
      <c r="N14" s="196"/>
    </row>
    <row r="15" spans="1:14" hidden="1" x14ac:dyDescent="0.25">
      <c r="B15" s="109" t="s">
        <v>470</v>
      </c>
      <c r="C15" s="109" t="s">
        <v>491</v>
      </c>
      <c r="D15" s="109" t="s">
        <v>500</v>
      </c>
      <c r="E15" s="109" t="s">
        <v>997</v>
      </c>
      <c r="F15" s="109"/>
      <c r="G15" s="110">
        <f t="shared" si="0"/>
        <v>18000</v>
      </c>
      <c r="H15" s="33">
        <v>10000</v>
      </c>
      <c r="I15" s="33">
        <v>4000</v>
      </c>
      <c r="J15" s="33"/>
      <c r="K15" s="33"/>
      <c r="L15" s="22">
        <f>SUM(Table24[[#This Row],[PAYMENT 1]]:Table24[[#This Row],[PAYMENT 4]])</f>
        <v>14000</v>
      </c>
      <c r="M15" s="172">
        <f>Table24[[#This Row],[FEE]]-(Table24[[#This Row],[TOTAL]]+Table24[[#This Row],[DISCOUNT]])</f>
        <v>4000</v>
      </c>
    </row>
    <row r="16" spans="1:14" s="3" customFormat="1" hidden="1" x14ac:dyDescent="0.25">
      <c r="A16" s="196"/>
      <c r="B16" s="3" t="s">
        <v>471</v>
      </c>
      <c r="C16" s="3" t="s">
        <v>492</v>
      </c>
      <c r="D16" s="3" t="s">
        <v>500</v>
      </c>
      <c r="E16" s="3" t="s">
        <v>997</v>
      </c>
      <c r="G16" s="197">
        <f t="shared" si="0"/>
        <v>18000</v>
      </c>
      <c r="H16" s="197"/>
      <c r="I16" s="197"/>
      <c r="J16" s="197"/>
      <c r="K16" s="197"/>
      <c r="L16" s="197">
        <f>SUM(Table24[[#This Row],[PAYMENT 1]]:Table24[[#This Row],[PAYMENT 4]])</f>
        <v>0</v>
      </c>
      <c r="M16" s="198">
        <f>Table24[[#This Row],[FEE]]-(Table24[[#This Row],[TOTAL]]+Table24[[#This Row],[DISCOUNT]])</f>
        <v>18000</v>
      </c>
      <c r="N16" s="196"/>
    </row>
    <row r="17" spans="1:14" hidden="1" x14ac:dyDescent="0.25">
      <c r="B17" s="109" t="s">
        <v>472</v>
      </c>
      <c r="C17" s="109" t="s">
        <v>493</v>
      </c>
      <c r="D17" s="109" t="s">
        <v>500</v>
      </c>
      <c r="E17" s="109" t="s">
        <v>997</v>
      </c>
      <c r="F17" s="109"/>
      <c r="G17" s="110">
        <f t="shared" si="0"/>
        <v>18000</v>
      </c>
      <c r="H17" s="33">
        <v>10000</v>
      </c>
      <c r="I17" s="33">
        <v>8000</v>
      </c>
      <c r="J17" s="33"/>
      <c r="K17" s="33"/>
      <c r="L17" s="22">
        <f>SUM(Table24[[#This Row],[PAYMENT 1]]:Table24[[#This Row],[PAYMENT 4]])</f>
        <v>18000</v>
      </c>
      <c r="M17" s="172">
        <f>Table24[[#This Row],[FEE]]-(Table24[[#This Row],[TOTAL]]+Table24[[#This Row],[DISCOUNT]])</f>
        <v>0</v>
      </c>
    </row>
    <row r="18" spans="1:14" hidden="1" x14ac:dyDescent="0.25">
      <c r="B18" s="109" t="s">
        <v>473</v>
      </c>
      <c r="C18" s="109" t="s">
        <v>494</v>
      </c>
      <c r="D18" s="109" t="s">
        <v>500</v>
      </c>
      <c r="E18" s="109" t="s">
        <v>997</v>
      </c>
      <c r="F18" s="109"/>
      <c r="G18" s="110">
        <f t="shared" si="0"/>
        <v>18000</v>
      </c>
      <c r="H18" s="33">
        <v>3500</v>
      </c>
      <c r="I18" s="33">
        <v>5000</v>
      </c>
      <c r="J18" s="33">
        <v>1500</v>
      </c>
      <c r="K18" s="33">
        <v>3500</v>
      </c>
      <c r="L18" s="22">
        <f>SUM(Table24[[#This Row],[PAYMENT 1]]:Table24[[#This Row],[PAYMENT 4]])</f>
        <v>13500</v>
      </c>
      <c r="M18" s="172">
        <f>Table24[[#This Row],[FEE]]-(Table24[[#This Row],[TOTAL]]+Table24[[#This Row],[DISCOUNT]])</f>
        <v>4500</v>
      </c>
    </row>
    <row r="19" spans="1:14" hidden="1" x14ac:dyDescent="0.25">
      <c r="B19" s="109" t="s">
        <v>474</v>
      </c>
      <c r="C19" s="109" t="s">
        <v>495</v>
      </c>
      <c r="D19" s="109" t="s">
        <v>500</v>
      </c>
      <c r="E19" s="109" t="s">
        <v>997</v>
      </c>
      <c r="F19" s="109"/>
      <c r="G19" s="110">
        <f t="shared" si="0"/>
        <v>18000</v>
      </c>
      <c r="H19" s="33">
        <v>6000</v>
      </c>
      <c r="I19" s="33">
        <v>5000</v>
      </c>
      <c r="J19" s="33">
        <v>7000</v>
      </c>
      <c r="K19" s="33"/>
      <c r="L19" s="22">
        <f>SUM(Table24[[#This Row],[PAYMENT 1]]:Table24[[#This Row],[PAYMENT 4]])</f>
        <v>18000</v>
      </c>
      <c r="M19" s="172">
        <f>Table24[[#This Row],[FEE]]-(Table24[[#This Row],[TOTAL]]+Table24[[#This Row],[DISCOUNT]])</f>
        <v>0</v>
      </c>
    </row>
    <row r="20" spans="1:14" hidden="1" x14ac:dyDescent="0.25">
      <c r="B20" s="109" t="s">
        <v>475</v>
      </c>
      <c r="C20" s="109" t="s">
        <v>496</v>
      </c>
      <c r="D20" s="109" t="s">
        <v>500</v>
      </c>
      <c r="E20" s="109" t="s">
        <v>997</v>
      </c>
      <c r="F20" s="109"/>
      <c r="G20" s="110">
        <f t="shared" si="0"/>
        <v>18000</v>
      </c>
      <c r="H20" s="33">
        <v>18000</v>
      </c>
      <c r="J20" s="33"/>
      <c r="K20" s="33"/>
      <c r="L20" s="22">
        <f>SUM(Table24[[#This Row],[PAYMENT 1]]:Table24[[#This Row],[PAYMENT 4]])</f>
        <v>18000</v>
      </c>
      <c r="M20" s="172">
        <f>Table24[[#This Row],[FEE]]-(Table24[[#This Row],[TOTAL]]+Table24[[#This Row],[DISCOUNT]])</f>
        <v>0</v>
      </c>
    </row>
    <row r="21" spans="1:14" s="3" customFormat="1" hidden="1" x14ac:dyDescent="0.25">
      <c r="A21" s="196"/>
      <c r="B21" s="3" t="s">
        <v>476</v>
      </c>
      <c r="C21" s="3" t="s">
        <v>497</v>
      </c>
      <c r="D21" s="3" t="s">
        <v>500</v>
      </c>
      <c r="E21" s="3" t="s">
        <v>997</v>
      </c>
      <c r="G21" s="197">
        <f t="shared" si="0"/>
        <v>18000</v>
      </c>
      <c r="H21" s="197"/>
      <c r="I21" s="197"/>
      <c r="J21" s="197"/>
      <c r="K21" s="197"/>
      <c r="L21" s="197">
        <f>SUM(Table24[[#This Row],[PAYMENT 1]]:Table24[[#This Row],[PAYMENT 4]])</f>
        <v>0</v>
      </c>
      <c r="M21" s="198">
        <f>Table24[[#This Row],[FEE]]-(Table24[[#This Row],[TOTAL]]+Table24[[#This Row],[DISCOUNT]])</f>
        <v>18000</v>
      </c>
      <c r="N21" s="196"/>
    </row>
    <row r="22" spans="1:14" s="3" customFormat="1" hidden="1" x14ac:dyDescent="0.25">
      <c r="A22" s="196"/>
      <c r="B22" s="3" t="s">
        <v>477</v>
      </c>
      <c r="C22" s="3" t="s">
        <v>498</v>
      </c>
      <c r="D22" s="3" t="s">
        <v>500</v>
      </c>
      <c r="E22" s="3" t="s">
        <v>997</v>
      </c>
      <c r="G22" s="197">
        <f t="shared" si="0"/>
        <v>18000</v>
      </c>
      <c r="H22" s="197"/>
      <c r="I22" s="197"/>
      <c r="J22" s="197"/>
      <c r="K22" s="197"/>
      <c r="L22" s="197">
        <f>SUM(Table24[[#This Row],[PAYMENT 1]]:Table24[[#This Row],[PAYMENT 4]])</f>
        <v>0</v>
      </c>
      <c r="M22" s="198">
        <f>Table24[[#This Row],[FEE]]-(Table24[[#This Row],[TOTAL]]+Table24[[#This Row],[DISCOUNT]])</f>
        <v>18000</v>
      </c>
      <c r="N22" s="196"/>
    </row>
    <row r="23" spans="1:14" hidden="1" x14ac:dyDescent="0.25">
      <c r="B23" s="109" t="s">
        <v>478</v>
      </c>
      <c r="C23" s="109" t="s">
        <v>499</v>
      </c>
      <c r="D23" s="109" t="s">
        <v>500</v>
      </c>
      <c r="E23" s="109" t="s">
        <v>997</v>
      </c>
      <c r="F23" s="109"/>
      <c r="G23" s="110">
        <f t="shared" si="0"/>
        <v>18000</v>
      </c>
      <c r="H23" s="33">
        <v>10000</v>
      </c>
      <c r="J23" s="33"/>
      <c r="K23" s="33"/>
      <c r="L23" s="22">
        <f>SUM(Table24[[#This Row],[PAYMENT 1]]:Table24[[#This Row],[PAYMENT 4]])</f>
        <v>10000</v>
      </c>
      <c r="M23" s="172">
        <f>Table24[[#This Row],[FEE]]-(Table24[[#This Row],[TOTAL]]+Table24[[#This Row],[DISCOUNT]])</f>
        <v>8000</v>
      </c>
    </row>
    <row r="24" spans="1:14" hidden="1" x14ac:dyDescent="0.25">
      <c r="B24" s="109" t="s">
        <v>479</v>
      </c>
      <c r="C24" s="109" t="s">
        <v>501</v>
      </c>
      <c r="D24" s="109" t="s">
        <v>608</v>
      </c>
      <c r="E24" s="109" t="s">
        <v>997</v>
      </c>
      <c r="F24" s="109"/>
      <c r="G24" s="110">
        <f t="shared" si="0"/>
        <v>18000</v>
      </c>
      <c r="H24" s="33">
        <v>12000</v>
      </c>
      <c r="I24" s="33">
        <v>3000</v>
      </c>
      <c r="J24" s="33"/>
      <c r="K24" s="33"/>
      <c r="L24" s="22">
        <f>SUM(Table24[[#This Row],[PAYMENT 1]]:Table24[[#This Row],[PAYMENT 4]])</f>
        <v>15000</v>
      </c>
      <c r="M24" s="172">
        <f>Table24[[#This Row],[FEE]]-(Table24[[#This Row],[TOTAL]]+Table24[[#This Row],[DISCOUNT]])</f>
        <v>3000</v>
      </c>
    </row>
    <row r="25" spans="1:14" hidden="1" x14ac:dyDescent="0.25">
      <c r="B25" s="109" t="s">
        <v>480</v>
      </c>
      <c r="C25" s="109" t="s">
        <v>502</v>
      </c>
      <c r="D25" s="109" t="s">
        <v>608</v>
      </c>
      <c r="E25" s="109" t="s">
        <v>997</v>
      </c>
      <c r="F25" s="109"/>
      <c r="G25" s="110">
        <f t="shared" si="0"/>
        <v>18000</v>
      </c>
      <c r="H25" s="33">
        <v>7000</v>
      </c>
      <c r="I25" s="33">
        <v>10000</v>
      </c>
      <c r="J25" s="33"/>
      <c r="K25" s="33"/>
      <c r="L25" s="22">
        <f>SUM(Table24[[#This Row],[PAYMENT 1]]:Table24[[#This Row],[PAYMENT 4]])</f>
        <v>17000</v>
      </c>
      <c r="M25" s="172">
        <f>Table24[[#This Row],[FEE]]-(Table24[[#This Row],[TOTAL]]+Table24[[#This Row],[DISCOUNT]])</f>
        <v>1000</v>
      </c>
    </row>
    <row r="26" spans="1:14" hidden="1" x14ac:dyDescent="0.25">
      <c r="B26" s="109" t="s">
        <v>481</v>
      </c>
      <c r="C26" s="109" t="s">
        <v>503</v>
      </c>
      <c r="D26" s="109" t="s">
        <v>608</v>
      </c>
      <c r="E26" s="109" t="s">
        <v>997</v>
      </c>
      <c r="F26" s="109"/>
      <c r="G26" s="110">
        <f t="shared" si="0"/>
        <v>18000</v>
      </c>
      <c r="H26" s="33">
        <v>10000</v>
      </c>
      <c r="I26" s="33">
        <v>8000</v>
      </c>
      <c r="J26" s="33"/>
      <c r="K26" s="33"/>
      <c r="L26" s="22">
        <f>SUM(Table24[[#This Row],[PAYMENT 1]]:Table24[[#This Row],[PAYMENT 4]])</f>
        <v>18000</v>
      </c>
      <c r="M26" s="172">
        <f>Table24[[#This Row],[FEE]]-(Table24[[#This Row],[TOTAL]]+Table24[[#This Row],[DISCOUNT]])</f>
        <v>0</v>
      </c>
    </row>
    <row r="27" spans="1:14" hidden="1" x14ac:dyDescent="0.25">
      <c r="B27" s="109" t="s">
        <v>482</v>
      </c>
      <c r="C27" s="109" t="s">
        <v>504</v>
      </c>
      <c r="D27" s="109" t="s">
        <v>608</v>
      </c>
      <c r="E27" s="109" t="s">
        <v>997</v>
      </c>
      <c r="F27" s="109"/>
      <c r="G27" s="110">
        <f t="shared" si="0"/>
        <v>18000</v>
      </c>
      <c r="H27" s="33">
        <v>18000</v>
      </c>
      <c r="J27" s="33"/>
      <c r="K27" s="33"/>
      <c r="L27" s="22">
        <f>SUM(Table24[[#This Row],[PAYMENT 1]]:Table24[[#This Row],[PAYMENT 4]])</f>
        <v>18000</v>
      </c>
      <c r="M27" s="172">
        <f>Table24[[#This Row],[FEE]]-(Table24[[#This Row],[TOTAL]]+Table24[[#This Row],[DISCOUNT]])</f>
        <v>0</v>
      </c>
    </row>
    <row r="28" spans="1:14" hidden="1" x14ac:dyDescent="0.25">
      <c r="B28" s="109" t="s">
        <v>483</v>
      </c>
      <c r="C28" s="109" t="s">
        <v>505</v>
      </c>
      <c r="D28" s="109" t="s">
        <v>608</v>
      </c>
      <c r="E28" s="109" t="s">
        <v>997</v>
      </c>
      <c r="F28" s="109"/>
      <c r="G28" s="110">
        <f t="shared" si="0"/>
        <v>18000</v>
      </c>
      <c r="H28" s="33">
        <v>10000</v>
      </c>
      <c r="I28" s="33">
        <v>8000</v>
      </c>
      <c r="J28" s="33"/>
      <c r="K28" s="33"/>
      <c r="L28" s="22">
        <f>SUM(Table24[[#This Row],[PAYMENT 1]]:Table24[[#This Row],[PAYMENT 4]])</f>
        <v>18000</v>
      </c>
      <c r="M28" s="172">
        <f>Table24[[#This Row],[FEE]]-(Table24[[#This Row],[TOTAL]]+Table24[[#This Row],[DISCOUNT]])</f>
        <v>0</v>
      </c>
    </row>
    <row r="29" spans="1:14" hidden="1" x14ac:dyDescent="0.25">
      <c r="B29" s="109" t="s">
        <v>484</v>
      </c>
      <c r="C29" s="109" t="s">
        <v>506</v>
      </c>
      <c r="D29" s="109" t="s">
        <v>608</v>
      </c>
      <c r="E29" s="109" t="s">
        <v>997</v>
      </c>
      <c r="F29" s="109"/>
      <c r="G29" s="110">
        <f t="shared" si="0"/>
        <v>18000</v>
      </c>
      <c r="H29" s="33">
        <v>5000</v>
      </c>
      <c r="I29" s="33">
        <v>3000</v>
      </c>
      <c r="J29" s="33">
        <v>5000</v>
      </c>
      <c r="K29" s="33"/>
      <c r="L29" s="22">
        <f>SUM(Table24[[#This Row],[PAYMENT 1]]:Table24[[#This Row],[PAYMENT 4]])</f>
        <v>13000</v>
      </c>
      <c r="M29" s="172">
        <f>Table24[[#This Row],[FEE]]-(Table24[[#This Row],[TOTAL]]+Table24[[#This Row],[DISCOUNT]])</f>
        <v>5000</v>
      </c>
    </row>
    <row r="30" spans="1:14" hidden="1" x14ac:dyDescent="0.25">
      <c r="B30" s="109" t="s">
        <v>510</v>
      </c>
      <c r="C30" s="109" t="s">
        <v>507</v>
      </c>
      <c r="D30" s="109" t="s">
        <v>608</v>
      </c>
      <c r="E30" s="109" t="s">
        <v>997</v>
      </c>
      <c r="F30" s="109"/>
      <c r="G30" s="110">
        <f t="shared" si="0"/>
        <v>18000</v>
      </c>
      <c r="H30" s="33">
        <v>5000</v>
      </c>
      <c r="I30" s="33">
        <v>3000</v>
      </c>
      <c r="J30" s="33">
        <v>2000</v>
      </c>
      <c r="K30" s="33"/>
      <c r="L30" s="22">
        <f>SUM(Table24[[#This Row],[PAYMENT 1]]:Table24[[#This Row],[PAYMENT 4]])</f>
        <v>10000</v>
      </c>
      <c r="M30" s="172">
        <f>Table24[[#This Row],[FEE]]-(Table24[[#This Row],[TOTAL]]+Table24[[#This Row],[DISCOUNT]])</f>
        <v>8000</v>
      </c>
    </row>
    <row r="31" spans="1:14" hidden="1" x14ac:dyDescent="0.25">
      <c r="B31" s="109" t="s">
        <v>511</v>
      </c>
      <c r="C31" s="109" t="s">
        <v>508</v>
      </c>
      <c r="D31" s="109" t="s">
        <v>608</v>
      </c>
      <c r="E31" s="109" t="s">
        <v>997</v>
      </c>
      <c r="F31" s="109"/>
      <c r="G31" s="110">
        <f t="shared" si="0"/>
        <v>18000</v>
      </c>
      <c r="H31" s="33">
        <v>10000</v>
      </c>
      <c r="J31" s="33"/>
      <c r="K31" s="33"/>
      <c r="L31" s="22">
        <f>SUM(Table24[[#This Row],[PAYMENT 1]]:Table24[[#This Row],[PAYMENT 4]])</f>
        <v>10000</v>
      </c>
      <c r="M31" s="172">
        <f>Table24[[#This Row],[FEE]]-(Table24[[#This Row],[TOTAL]]+Table24[[#This Row],[DISCOUNT]])</f>
        <v>8000</v>
      </c>
    </row>
    <row r="32" spans="1:14" hidden="1" x14ac:dyDescent="0.25">
      <c r="B32" s="109" t="s">
        <v>512</v>
      </c>
      <c r="C32" s="109" t="s">
        <v>509</v>
      </c>
      <c r="D32" s="109" t="s">
        <v>608</v>
      </c>
      <c r="E32" s="109" t="s">
        <v>997</v>
      </c>
      <c r="F32" s="109"/>
      <c r="G32" s="110">
        <f t="shared" si="0"/>
        <v>18000</v>
      </c>
      <c r="H32" s="33">
        <v>10000</v>
      </c>
      <c r="I32" s="33">
        <v>6000</v>
      </c>
      <c r="J32" s="33"/>
      <c r="K32" s="33"/>
      <c r="L32" s="22">
        <f>SUM(Table24[[#This Row],[PAYMENT 1]]:Table24[[#This Row],[PAYMENT 4]])</f>
        <v>16000</v>
      </c>
      <c r="M32" s="172">
        <f>Table24[[#This Row],[FEE]]-(Table24[[#This Row],[TOTAL]]+Table24[[#This Row],[DISCOUNT]])</f>
        <v>2000</v>
      </c>
    </row>
    <row r="33" spans="1:14" hidden="1" x14ac:dyDescent="0.25">
      <c r="B33" s="109" t="s">
        <v>513</v>
      </c>
      <c r="C33" s="109" t="s">
        <v>600</v>
      </c>
      <c r="D33" s="109" t="s">
        <v>608</v>
      </c>
      <c r="E33" s="109" t="s">
        <v>997</v>
      </c>
      <c r="F33" s="109"/>
      <c r="G33" s="110">
        <f t="shared" si="0"/>
        <v>18000</v>
      </c>
      <c r="H33" s="33">
        <v>18000</v>
      </c>
      <c r="J33" s="33"/>
      <c r="K33" s="33"/>
      <c r="L33" s="22">
        <f>SUM(Table24[[#This Row],[PAYMENT 1]]:Table24[[#This Row],[PAYMENT 4]])</f>
        <v>18000</v>
      </c>
      <c r="M33" s="172">
        <f>Table24[[#This Row],[FEE]]-(Table24[[#This Row],[TOTAL]]+Table24[[#This Row],[DISCOUNT]])</f>
        <v>0</v>
      </c>
    </row>
    <row r="34" spans="1:14" s="3" customFormat="1" hidden="1" x14ac:dyDescent="0.25">
      <c r="A34" s="196"/>
      <c r="B34" s="3" t="s">
        <v>514</v>
      </c>
      <c r="C34" s="3" t="s">
        <v>601</v>
      </c>
      <c r="D34" s="3" t="s">
        <v>608</v>
      </c>
      <c r="E34" s="3" t="s">
        <v>997</v>
      </c>
      <c r="G34" s="197">
        <f t="shared" si="0"/>
        <v>18000</v>
      </c>
      <c r="H34" s="197"/>
      <c r="I34" s="197"/>
      <c r="J34" s="197"/>
      <c r="K34" s="197"/>
      <c r="L34" s="197">
        <f>SUM(Table24[[#This Row],[PAYMENT 1]]:Table24[[#This Row],[PAYMENT 4]])</f>
        <v>0</v>
      </c>
      <c r="M34" s="198">
        <f>Table24[[#This Row],[FEE]]-(Table24[[#This Row],[TOTAL]]+Table24[[#This Row],[DISCOUNT]])</f>
        <v>18000</v>
      </c>
      <c r="N34" s="196"/>
    </row>
    <row r="35" spans="1:14" s="3" customFormat="1" hidden="1" x14ac:dyDescent="0.25">
      <c r="A35" s="196"/>
      <c r="B35" s="3" t="s">
        <v>515</v>
      </c>
      <c r="C35" s="3" t="s">
        <v>602</v>
      </c>
      <c r="D35" s="3" t="s">
        <v>608</v>
      </c>
      <c r="E35" s="3" t="s">
        <v>997</v>
      </c>
      <c r="G35" s="197">
        <f t="shared" si="0"/>
        <v>18000</v>
      </c>
      <c r="H35" s="197"/>
      <c r="I35" s="197"/>
      <c r="J35" s="197"/>
      <c r="K35" s="197"/>
      <c r="L35" s="197">
        <f>SUM(Table24[[#This Row],[PAYMENT 1]]:Table24[[#This Row],[PAYMENT 4]])</f>
        <v>0</v>
      </c>
      <c r="M35" s="198">
        <f>Table24[[#This Row],[FEE]]-(Table24[[#This Row],[TOTAL]]+Table24[[#This Row],[DISCOUNT]])</f>
        <v>18000</v>
      </c>
      <c r="N35" s="196"/>
    </row>
    <row r="36" spans="1:14" hidden="1" x14ac:dyDescent="0.25">
      <c r="B36" s="109" t="s">
        <v>516</v>
      </c>
      <c r="C36" s="109" t="s">
        <v>603</v>
      </c>
      <c r="D36" s="109" t="s">
        <v>608</v>
      </c>
      <c r="E36" s="109" t="s">
        <v>997</v>
      </c>
      <c r="F36" s="109"/>
      <c r="G36" s="110">
        <f t="shared" ref="G36:G67" si="1">IF(D36="Class 8",18000,IF(D36="Grade 6",18000,IF(D36="Grade 5",18000,IF(D36="Grade 4",18000,IF(D36="Grade 3",16000,IF(D36="Grade 2",16000,IF(D36="Grade 1",16000,IF(D36="PP2",16000,IF(D36="PP1",16000,IF(D36="PLAYGROUP",16000,0))))))))))</f>
        <v>18000</v>
      </c>
      <c r="H36" s="33">
        <v>7000</v>
      </c>
      <c r="I36" s="33">
        <v>5000</v>
      </c>
      <c r="J36" s="33"/>
      <c r="K36" s="33"/>
      <c r="L36" s="22">
        <f>SUM(Table24[[#This Row],[PAYMENT 1]]:Table24[[#This Row],[PAYMENT 4]])</f>
        <v>12000</v>
      </c>
      <c r="M36" s="172">
        <f>Table24[[#This Row],[FEE]]-(Table24[[#This Row],[TOTAL]]+Table24[[#This Row],[DISCOUNT]])</f>
        <v>6000</v>
      </c>
    </row>
    <row r="37" spans="1:14" hidden="1" x14ac:dyDescent="0.25">
      <c r="B37" s="109" t="s">
        <v>517</v>
      </c>
      <c r="C37" s="109" t="s">
        <v>604</v>
      </c>
      <c r="D37" s="109" t="s">
        <v>608</v>
      </c>
      <c r="E37" s="109" t="s">
        <v>997</v>
      </c>
      <c r="F37" s="109"/>
      <c r="G37" s="110">
        <f t="shared" si="1"/>
        <v>18000</v>
      </c>
      <c r="H37" s="33">
        <v>3000</v>
      </c>
      <c r="I37" s="33">
        <v>2000</v>
      </c>
      <c r="J37" s="33">
        <v>3000</v>
      </c>
      <c r="K37" s="33">
        <v>5000</v>
      </c>
      <c r="L37" s="22">
        <f>SUM(Table24[[#This Row],[PAYMENT 1]]:Table24[[#This Row],[PAYMENT 4]])</f>
        <v>13000</v>
      </c>
      <c r="M37" s="172">
        <f>Table24[[#This Row],[FEE]]-(Table24[[#This Row],[TOTAL]]+Table24[[#This Row],[DISCOUNT]])</f>
        <v>5000</v>
      </c>
    </row>
    <row r="38" spans="1:14" hidden="1" x14ac:dyDescent="0.25">
      <c r="B38" s="109" t="s">
        <v>518</v>
      </c>
      <c r="C38" s="109" t="s">
        <v>605</v>
      </c>
      <c r="D38" s="109" t="s">
        <v>608</v>
      </c>
      <c r="E38" s="109" t="s">
        <v>997</v>
      </c>
      <c r="F38" s="109"/>
      <c r="G38" s="110">
        <f t="shared" si="1"/>
        <v>18000</v>
      </c>
      <c r="H38" s="33">
        <v>18000</v>
      </c>
      <c r="J38" s="33"/>
      <c r="K38" s="33"/>
      <c r="L38" s="22">
        <f>SUM(Table24[[#This Row],[PAYMENT 1]]:Table24[[#This Row],[PAYMENT 4]])</f>
        <v>18000</v>
      </c>
      <c r="M38" s="172">
        <f>Table24[[#This Row],[FEE]]-(Table24[[#This Row],[TOTAL]]+Table24[[#This Row],[DISCOUNT]])</f>
        <v>0</v>
      </c>
    </row>
    <row r="39" spans="1:14" hidden="1" x14ac:dyDescent="0.25">
      <c r="B39" s="109" t="s">
        <v>519</v>
      </c>
      <c r="C39" s="173" t="s">
        <v>976</v>
      </c>
      <c r="D39" s="109" t="s">
        <v>608</v>
      </c>
      <c r="E39" s="109" t="s">
        <v>997</v>
      </c>
      <c r="F39" s="109"/>
      <c r="G39" s="110">
        <f t="shared" si="1"/>
        <v>18000</v>
      </c>
      <c r="H39" s="33">
        <v>10000</v>
      </c>
      <c r="I39" s="33">
        <v>1500</v>
      </c>
      <c r="J39" s="33"/>
      <c r="K39" s="33"/>
      <c r="L39" s="22">
        <f>SUM(Table24[[#This Row],[PAYMENT 1]]:Table24[[#This Row],[PAYMENT 4]])</f>
        <v>11500</v>
      </c>
      <c r="M39" s="172">
        <f>Table24[[#This Row],[FEE]]-(Table24[[#This Row],[TOTAL]]+Table24[[#This Row],[DISCOUNT]])</f>
        <v>6500</v>
      </c>
    </row>
    <row r="40" spans="1:14" s="3" customFormat="1" hidden="1" x14ac:dyDescent="0.25">
      <c r="A40" s="196"/>
      <c r="B40" s="3" t="s">
        <v>520</v>
      </c>
      <c r="C40" s="3" t="s">
        <v>607</v>
      </c>
      <c r="D40" s="3" t="s">
        <v>608</v>
      </c>
      <c r="E40" s="3" t="s">
        <v>997</v>
      </c>
      <c r="G40" s="197">
        <f t="shared" si="1"/>
        <v>18000</v>
      </c>
      <c r="H40" s="197"/>
      <c r="I40" s="197"/>
      <c r="J40" s="197"/>
      <c r="K40" s="197"/>
      <c r="L40" s="197">
        <f>SUM(Table24[[#This Row],[PAYMENT 1]]:Table24[[#This Row],[PAYMENT 4]])</f>
        <v>0</v>
      </c>
      <c r="M40" s="198">
        <f>Table24[[#This Row],[FEE]]-(Table24[[#This Row],[TOTAL]]+Table24[[#This Row],[DISCOUNT]])</f>
        <v>18000</v>
      </c>
      <c r="N40" s="196"/>
    </row>
    <row r="41" spans="1:14" hidden="1" x14ac:dyDescent="0.25">
      <c r="B41" s="109" t="s">
        <v>521</v>
      </c>
      <c r="C41" s="109" t="s">
        <v>609</v>
      </c>
      <c r="D41" s="109" t="s">
        <v>627</v>
      </c>
      <c r="E41" s="109" t="s">
        <v>997</v>
      </c>
      <c r="F41" s="109"/>
      <c r="G41" s="110">
        <f t="shared" si="1"/>
        <v>16000</v>
      </c>
      <c r="H41" s="33">
        <v>16000</v>
      </c>
      <c r="J41" s="33"/>
      <c r="K41" s="33"/>
      <c r="L41" s="22">
        <f>SUM(Table24[[#This Row],[PAYMENT 1]]:Table24[[#This Row],[PAYMENT 4]])</f>
        <v>16000</v>
      </c>
      <c r="M41" s="172">
        <f>Table24[[#This Row],[FEE]]-(Table24[[#This Row],[TOTAL]]+Table24[[#This Row],[DISCOUNT]])</f>
        <v>0</v>
      </c>
    </row>
    <row r="42" spans="1:14" hidden="1" x14ac:dyDescent="0.25">
      <c r="B42" s="109" t="s">
        <v>522</v>
      </c>
      <c r="C42" s="109" t="s">
        <v>610</v>
      </c>
      <c r="D42" s="109" t="s">
        <v>627</v>
      </c>
      <c r="E42" s="109" t="s">
        <v>997</v>
      </c>
      <c r="F42" s="109"/>
      <c r="G42" s="110">
        <f t="shared" si="1"/>
        <v>16000</v>
      </c>
      <c r="H42" s="33">
        <v>16000</v>
      </c>
      <c r="J42" s="33"/>
      <c r="K42" s="33"/>
      <c r="L42" s="22">
        <f>SUM(Table24[[#This Row],[PAYMENT 1]]:Table24[[#This Row],[PAYMENT 4]])</f>
        <v>16000</v>
      </c>
      <c r="M42" s="172">
        <f>Table24[[#This Row],[FEE]]-(Table24[[#This Row],[TOTAL]]+Table24[[#This Row],[DISCOUNT]])</f>
        <v>0</v>
      </c>
    </row>
    <row r="43" spans="1:14" hidden="1" x14ac:dyDescent="0.25">
      <c r="B43" s="109" t="s">
        <v>523</v>
      </c>
      <c r="C43" s="109" t="s">
        <v>612</v>
      </c>
      <c r="D43" s="109" t="s">
        <v>627</v>
      </c>
      <c r="E43" s="109" t="s">
        <v>997</v>
      </c>
      <c r="F43" s="109"/>
      <c r="G43" s="110">
        <f t="shared" si="1"/>
        <v>16000</v>
      </c>
      <c r="H43" s="33">
        <v>16000</v>
      </c>
      <c r="J43" s="33"/>
      <c r="K43" s="33"/>
      <c r="L43" s="22">
        <f>SUM(Table24[[#This Row],[PAYMENT 1]]:Table24[[#This Row],[PAYMENT 4]])</f>
        <v>16000</v>
      </c>
      <c r="M43" s="172">
        <f>Table24[[#This Row],[FEE]]-(Table24[[#This Row],[TOTAL]]+Table24[[#This Row],[DISCOUNT]])</f>
        <v>0</v>
      </c>
    </row>
    <row r="44" spans="1:14" s="3" customFormat="1" hidden="1" x14ac:dyDescent="0.25">
      <c r="A44" s="196"/>
      <c r="B44" s="3" t="s">
        <v>524</v>
      </c>
      <c r="C44" s="3" t="s">
        <v>613</v>
      </c>
      <c r="D44" s="3" t="s">
        <v>627</v>
      </c>
      <c r="E44" s="3" t="s">
        <v>997</v>
      </c>
      <c r="G44" s="197">
        <f t="shared" si="1"/>
        <v>16000</v>
      </c>
      <c r="H44" s="197"/>
      <c r="I44" s="197"/>
      <c r="J44" s="197"/>
      <c r="K44" s="197"/>
      <c r="L44" s="197">
        <f>SUM(Table24[[#This Row],[PAYMENT 1]]:Table24[[#This Row],[PAYMENT 4]])</f>
        <v>0</v>
      </c>
      <c r="M44" s="198">
        <f>Table24[[#This Row],[FEE]]-(Table24[[#This Row],[TOTAL]]+Table24[[#This Row],[DISCOUNT]])</f>
        <v>16000</v>
      </c>
      <c r="N44" s="196"/>
    </row>
    <row r="45" spans="1:14" hidden="1" x14ac:dyDescent="0.25">
      <c r="B45" s="109" t="s">
        <v>525</v>
      </c>
      <c r="C45" s="109" t="s">
        <v>614</v>
      </c>
      <c r="D45" s="109" t="s">
        <v>627</v>
      </c>
      <c r="E45" s="109" t="s">
        <v>997</v>
      </c>
      <c r="F45" s="109"/>
      <c r="G45" s="110">
        <f t="shared" si="1"/>
        <v>16000</v>
      </c>
      <c r="H45" s="33">
        <v>10000</v>
      </c>
      <c r="I45" s="33">
        <v>4000</v>
      </c>
      <c r="J45" s="33"/>
      <c r="K45" s="33"/>
      <c r="L45" s="22">
        <f>SUM(Table24[[#This Row],[PAYMENT 1]]:Table24[[#This Row],[PAYMENT 4]])</f>
        <v>14000</v>
      </c>
      <c r="M45" s="172">
        <f>Table24[[#This Row],[FEE]]-(Table24[[#This Row],[TOTAL]]+Table24[[#This Row],[DISCOUNT]])</f>
        <v>2000</v>
      </c>
    </row>
    <row r="46" spans="1:14" hidden="1" x14ac:dyDescent="0.25">
      <c r="B46" s="109" t="s">
        <v>526</v>
      </c>
      <c r="C46" s="109" t="s">
        <v>615</v>
      </c>
      <c r="D46" s="109" t="s">
        <v>627</v>
      </c>
      <c r="E46" s="109" t="s">
        <v>997</v>
      </c>
      <c r="F46" s="109"/>
      <c r="G46" s="110">
        <f t="shared" si="1"/>
        <v>16000</v>
      </c>
      <c r="H46" s="33">
        <v>5000</v>
      </c>
      <c r="I46" s="33">
        <v>5000</v>
      </c>
      <c r="J46" s="33">
        <v>5000</v>
      </c>
      <c r="K46" s="33"/>
      <c r="L46" s="22">
        <f>SUM(Table24[[#This Row],[PAYMENT 1]]:Table24[[#This Row],[PAYMENT 4]])</f>
        <v>15000</v>
      </c>
      <c r="M46" s="172">
        <f>Table24[[#This Row],[FEE]]-(Table24[[#This Row],[TOTAL]]+Table24[[#This Row],[DISCOUNT]])</f>
        <v>1000</v>
      </c>
    </row>
    <row r="47" spans="1:14" hidden="1" x14ac:dyDescent="0.25">
      <c r="B47" s="109" t="s">
        <v>527</v>
      </c>
      <c r="C47" s="109" t="s">
        <v>616</v>
      </c>
      <c r="D47" s="109" t="s">
        <v>627</v>
      </c>
      <c r="E47" s="109" t="s">
        <v>997</v>
      </c>
      <c r="F47" s="109"/>
      <c r="G47" s="110">
        <f t="shared" si="1"/>
        <v>16000</v>
      </c>
      <c r="H47" s="33">
        <v>10000</v>
      </c>
      <c r="I47" s="33">
        <v>6000</v>
      </c>
      <c r="J47" s="33"/>
      <c r="K47" s="33"/>
      <c r="L47" s="22">
        <f>SUM(Table24[[#This Row],[PAYMENT 1]]:Table24[[#This Row],[PAYMENT 4]])</f>
        <v>16000</v>
      </c>
      <c r="M47" s="172">
        <f>Table24[[#This Row],[FEE]]-(Table24[[#This Row],[TOTAL]]+Table24[[#This Row],[DISCOUNT]])</f>
        <v>0</v>
      </c>
    </row>
    <row r="48" spans="1:14" hidden="1" x14ac:dyDescent="0.25">
      <c r="B48" s="109" t="s">
        <v>528</v>
      </c>
      <c r="C48" s="109" t="s">
        <v>617</v>
      </c>
      <c r="D48" s="109" t="s">
        <v>627</v>
      </c>
      <c r="E48" s="109" t="s">
        <v>997</v>
      </c>
      <c r="F48" s="109"/>
      <c r="G48" s="110">
        <f t="shared" si="1"/>
        <v>16000</v>
      </c>
      <c r="H48" s="33">
        <v>10000</v>
      </c>
      <c r="I48" s="33">
        <v>6000</v>
      </c>
      <c r="J48" s="33"/>
      <c r="K48" s="33"/>
      <c r="L48" s="22">
        <f>SUM(Table24[[#This Row],[PAYMENT 1]]:Table24[[#This Row],[PAYMENT 4]])</f>
        <v>16000</v>
      </c>
      <c r="M48" s="172">
        <f>Table24[[#This Row],[FEE]]-(Table24[[#This Row],[TOTAL]]+Table24[[#This Row],[DISCOUNT]])</f>
        <v>0</v>
      </c>
    </row>
    <row r="49" spans="1:14" s="3" customFormat="1" hidden="1" x14ac:dyDescent="0.25">
      <c r="A49" s="196"/>
      <c r="B49" s="3" t="s">
        <v>529</v>
      </c>
      <c r="C49" s="3" t="s">
        <v>854</v>
      </c>
      <c r="D49" s="3" t="s">
        <v>627</v>
      </c>
      <c r="E49" s="3" t="s">
        <v>997</v>
      </c>
      <c r="G49" s="197">
        <f t="shared" si="1"/>
        <v>16000</v>
      </c>
      <c r="H49" s="197"/>
      <c r="I49" s="197"/>
      <c r="J49" s="197"/>
      <c r="K49" s="197"/>
      <c r="L49" s="197">
        <f>SUM(Table24[[#This Row],[PAYMENT 1]]:Table24[[#This Row],[PAYMENT 4]])</f>
        <v>0</v>
      </c>
      <c r="M49" s="198">
        <f>Table24[[#This Row],[FEE]]-(Table24[[#This Row],[TOTAL]]+Table24[[#This Row],[DISCOUNT]])</f>
        <v>16000</v>
      </c>
      <c r="N49" s="196"/>
    </row>
    <row r="50" spans="1:14" hidden="1" x14ac:dyDescent="0.25">
      <c r="B50" s="109" t="s">
        <v>530</v>
      </c>
      <c r="C50" s="109" t="s">
        <v>619</v>
      </c>
      <c r="D50" s="109" t="s">
        <v>627</v>
      </c>
      <c r="E50" s="109" t="s">
        <v>997</v>
      </c>
      <c r="F50" s="109"/>
      <c r="G50" s="110">
        <f t="shared" si="1"/>
        <v>16000</v>
      </c>
      <c r="H50" s="33">
        <v>15000</v>
      </c>
      <c r="J50" s="33"/>
      <c r="K50" s="33"/>
      <c r="L50" s="22">
        <f>SUM(Table24[[#This Row],[PAYMENT 1]]:Table24[[#This Row],[PAYMENT 4]])</f>
        <v>15000</v>
      </c>
      <c r="M50" s="172">
        <f>Table24[[#This Row],[FEE]]-(Table24[[#This Row],[TOTAL]]+Table24[[#This Row],[DISCOUNT]])</f>
        <v>1000</v>
      </c>
    </row>
    <row r="51" spans="1:14" hidden="1" x14ac:dyDescent="0.25">
      <c r="B51" s="109" t="s">
        <v>531</v>
      </c>
      <c r="C51" s="109" t="s">
        <v>620</v>
      </c>
      <c r="D51" s="109" t="s">
        <v>627</v>
      </c>
      <c r="E51" s="109" t="s">
        <v>997</v>
      </c>
      <c r="F51" s="109"/>
      <c r="G51" s="110">
        <f t="shared" si="1"/>
        <v>16000</v>
      </c>
      <c r="H51" s="33">
        <v>10000</v>
      </c>
      <c r="I51" s="33">
        <v>3000</v>
      </c>
      <c r="J51" s="33"/>
      <c r="K51" s="33"/>
      <c r="L51" s="22">
        <f>SUM(Table24[[#This Row],[PAYMENT 1]]:Table24[[#This Row],[PAYMENT 4]])</f>
        <v>13000</v>
      </c>
      <c r="M51" s="172">
        <f>Table24[[#This Row],[FEE]]-(Table24[[#This Row],[TOTAL]]+Table24[[#This Row],[DISCOUNT]])</f>
        <v>3000</v>
      </c>
    </row>
    <row r="52" spans="1:14" hidden="1" x14ac:dyDescent="0.25">
      <c r="B52" s="109" t="s">
        <v>532</v>
      </c>
      <c r="C52" s="109" t="s">
        <v>621</v>
      </c>
      <c r="D52" s="109" t="s">
        <v>627</v>
      </c>
      <c r="E52" s="109" t="s">
        <v>997</v>
      </c>
      <c r="F52" s="109"/>
      <c r="G52" s="110">
        <f t="shared" si="1"/>
        <v>16000</v>
      </c>
      <c r="H52" s="33">
        <v>2500</v>
      </c>
      <c r="I52" s="33">
        <v>2500</v>
      </c>
      <c r="J52" s="33"/>
      <c r="K52" s="33"/>
      <c r="L52" s="22">
        <f>SUM(Table24[[#This Row],[PAYMENT 1]]:Table24[[#This Row],[PAYMENT 4]])</f>
        <v>5000</v>
      </c>
      <c r="M52" s="172">
        <f>Table24[[#This Row],[FEE]]-(Table24[[#This Row],[TOTAL]]+Table24[[#This Row],[DISCOUNT]])</f>
        <v>11000</v>
      </c>
    </row>
    <row r="53" spans="1:14" hidden="1" x14ac:dyDescent="0.25">
      <c r="B53" s="109" t="s">
        <v>533</v>
      </c>
      <c r="C53" s="109" t="s">
        <v>622</v>
      </c>
      <c r="D53" s="109" t="s">
        <v>627</v>
      </c>
      <c r="E53" s="109" t="s">
        <v>997</v>
      </c>
      <c r="F53" s="109"/>
      <c r="G53" s="110">
        <f t="shared" si="1"/>
        <v>16000</v>
      </c>
      <c r="H53" s="33">
        <v>9000</v>
      </c>
      <c r="I53" s="33">
        <v>7000</v>
      </c>
      <c r="J53" s="33"/>
      <c r="K53" s="33"/>
      <c r="L53" s="22">
        <f>SUM(Table24[[#This Row],[PAYMENT 1]]:Table24[[#This Row],[PAYMENT 4]])</f>
        <v>16000</v>
      </c>
      <c r="M53" s="172">
        <f>Table24[[#This Row],[FEE]]-(Table24[[#This Row],[TOTAL]]+Table24[[#This Row],[DISCOUNT]])</f>
        <v>0</v>
      </c>
    </row>
    <row r="54" spans="1:14" hidden="1" x14ac:dyDescent="0.25">
      <c r="B54" s="109" t="s">
        <v>534</v>
      </c>
      <c r="C54" s="109" t="s">
        <v>623</v>
      </c>
      <c r="D54" s="109" t="s">
        <v>627</v>
      </c>
      <c r="E54" s="109" t="s">
        <v>997</v>
      </c>
      <c r="F54" s="109"/>
      <c r="G54" s="110">
        <f t="shared" si="1"/>
        <v>16000</v>
      </c>
      <c r="H54" s="33">
        <v>5000</v>
      </c>
      <c r="I54" s="33">
        <v>2500</v>
      </c>
      <c r="J54" s="33">
        <v>5000</v>
      </c>
      <c r="K54" s="33"/>
      <c r="L54" s="22">
        <f>SUM(Table24[[#This Row],[PAYMENT 1]]:Table24[[#This Row],[PAYMENT 4]])</f>
        <v>12500</v>
      </c>
      <c r="M54" s="172">
        <f>Table24[[#This Row],[FEE]]-(Table24[[#This Row],[TOTAL]]+Table24[[#This Row],[DISCOUNT]])</f>
        <v>3500</v>
      </c>
    </row>
    <row r="55" spans="1:14" hidden="1" x14ac:dyDescent="0.25">
      <c r="B55" s="109" t="s">
        <v>535</v>
      </c>
      <c r="C55" s="109" t="s">
        <v>624</v>
      </c>
      <c r="D55" s="109" t="s">
        <v>627</v>
      </c>
      <c r="E55" s="109" t="s">
        <v>997</v>
      </c>
      <c r="F55" s="109"/>
      <c r="G55" s="110">
        <f t="shared" si="1"/>
        <v>16000</v>
      </c>
      <c r="H55" s="33">
        <v>16000</v>
      </c>
      <c r="J55" s="33"/>
      <c r="K55" s="33"/>
      <c r="L55" s="22">
        <f>SUM(Table24[[#This Row],[PAYMENT 1]]:Table24[[#This Row],[PAYMENT 4]])</f>
        <v>16000</v>
      </c>
      <c r="M55" s="172">
        <f>Table24[[#This Row],[FEE]]-(Table24[[#This Row],[TOTAL]]+Table24[[#This Row],[DISCOUNT]])</f>
        <v>0</v>
      </c>
    </row>
    <row r="56" spans="1:14" hidden="1" x14ac:dyDescent="0.25">
      <c r="B56" s="109" t="s">
        <v>536</v>
      </c>
      <c r="C56" s="109" t="s">
        <v>855</v>
      </c>
      <c r="D56" s="109" t="s">
        <v>627</v>
      </c>
      <c r="E56" s="109" t="s">
        <v>997</v>
      </c>
      <c r="F56" s="109"/>
      <c r="G56" s="110">
        <f t="shared" si="1"/>
        <v>16000</v>
      </c>
      <c r="H56" s="33">
        <v>10000</v>
      </c>
      <c r="I56" s="33">
        <v>6000</v>
      </c>
      <c r="J56" s="33"/>
      <c r="K56" s="33"/>
      <c r="L56" s="22">
        <f>SUM(Table24[[#This Row],[PAYMENT 1]]:Table24[[#This Row],[PAYMENT 4]])</f>
        <v>16000</v>
      </c>
      <c r="M56" s="172">
        <f>Table24[[#This Row],[FEE]]-(Table24[[#This Row],[TOTAL]]+Table24[[#This Row],[DISCOUNT]])</f>
        <v>0</v>
      </c>
    </row>
    <row r="57" spans="1:14" hidden="1" x14ac:dyDescent="0.25">
      <c r="B57" s="109" t="s">
        <v>537</v>
      </c>
      <c r="C57" s="109" t="s">
        <v>625</v>
      </c>
      <c r="D57" s="109" t="s">
        <v>627</v>
      </c>
      <c r="E57" s="109" t="s">
        <v>997</v>
      </c>
      <c r="F57" s="109"/>
      <c r="G57" s="110">
        <f t="shared" si="1"/>
        <v>16000</v>
      </c>
      <c r="H57" s="33">
        <v>10000</v>
      </c>
      <c r="J57" s="33"/>
      <c r="K57" s="33"/>
      <c r="L57" s="22">
        <f>SUM(Table24[[#This Row],[PAYMENT 1]]:Table24[[#This Row],[PAYMENT 4]])</f>
        <v>10000</v>
      </c>
      <c r="M57" s="172">
        <f>Table24[[#This Row],[FEE]]-(Table24[[#This Row],[TOTAL]]+Table24[[#This Row],[DISCOUNT]])</f>
        <v>6000</v>
      </c>
    </row>
    <row r="58" spans="1:14" hidden="1" x14ac:dyDescent="0.25">
      <c r="B58" s="109" t="s">
        <v>538</v>
      </c>
      <c r="C58" s="109" t="s">
        <v>626</v>
      </c>
      <c r="D58" s="109" t="s">
        <v>627</v>
      </c>
      <c r="E58" s="109" t="s">
        <v>997</v>
      </c>
      <c r="F58" s="109"/>
      <c r="G58" s="110">
        <f t="shared" si="1"/>
        <v>16000</v>
      </c>
      <c r="H58" s="33">
        <v>10000</v>
      </c>
      <c r="J58" s="33"/>
      <c r="K58" s="33"/>
      <c r="L58" s="22">
        <f>SUM(Table24[[#This Row],[PAYMENT 1]]:Table24[[#This Row],[PAYMENT 4]])</f>
        <v>10000</v>
      </c>
      <c r="M58" s="172">
        <f>Table24[[#This Row],[FEE]]-(Table24[[#This Row],[TOTAL]]+Table24[[#This Row],[DISCOUNT]])</f>
        <v>6000</v>
      </c>
    </row>
    <row r="59" spans="1:14" hidden="1" x14ac:dyDescent="0.25">
      <c r="B59" s="109" t="s">
        <v>539</v>
      </c>
      <c r="C59" s="109" t="s">
        <v>830</v>
      </c>
      <c r="D59" s="109" t="s">
        <v>645</v>
      </c>
      <c r="E59" s="109" t="s">
        <v>997</v>
      </c>
      <c r="F59" s="109"/>
      <c r="G59" s="110">
        <f t="shared" si="1"/>
        <v>16000</v>
      </c>
      <c r="H59" s="33">
        <v>10000</v>
      </c>
      <c r="I59" s="33">
        <v>6000</v>
      </c>
      <c r="J59" s="33"/>
      <c r="K59" s="33"/>
      <c r="L59" s="22">
        <f>SUM(Table24[[#This Row],[PAYMENT 1]]:Table24[[#This Row],[PAYMENT 4]])</f>
        <v>16000</v>
      </c>
      <c r="M59" s="172">
        <f>Table24[[#This Row],[FEE]]-(Table24[[#This Row],[TOTAL]]+Table24[[#This Row],[DISCOUNT]])</f>
        <v>0</v>
      </c>
    </row>
    <row r="60" spans="1:14" hidden="1" x14ac:dyDescent="0.25">
      <c r="B60" s="109" t="s">
        <v>540</v>
      </c>
      <c r="C60" s="109" t="s">
        <v>629</v>
      </c>
      <c r="D60" s="109" t="s">
        <v>645</v>
      </c>
      <c r="E60" s="109" t="s">
        <v>997</v>
      </c>
      <c r="F60" s="109"/>
      <c r="G60" s="110">
        <f t="shared" si="1"/>
        <v>16000</v>
      </c>
      <c r="H60" s="33">
        <v>5000</v>
      </c>
      <c r="I60" s="33">
        <v>10000</v>
      </c>
      <c r="J60" s="33"/>
      <c r="K60" s="33"/>
      <c r="L60" s="22">
        <f>SUM(Table24[[#This Row],[PAYMENT 1]]:Table24[[#This Row],[PAYMENT 4]])</f>
        <v>15000</v>
      </c>
      <c r="M60" s="172">
        <f>Table24[[#This Row],[FEE]]-(Table24[[#This Row],[TOTAL]]+Table24[[#This Row],[DISCOUNT]])</f>
        <v>1000</v>
      </c>
    </row>
    <row r="61" spans="1:14" hidden="1" x14ac:dyDescent="0.25">
      <c r="B61" s="109" t="s">
        <v>541</v>
      </c>
      <c r="C61" s="109" t="s">
        <v>630</v>
      </c>
      <c r="D61" s="109" t="s">
        <v>645</v>
      </c>
      <c r="E61" s="109" t="s">
        <v>997</v>
      </c>
      <c r="F61" s="109"/>
      <c r="G61" s="110">
        <f t="shared" si="1"/>
        <v>16000</v>
      </c>
      <c r="H61" s="33">
        <v>12000</v>
      </c>
      <c r="I61" s="33">
        <v>4000</v>
      </c>
      <c r="J61" s="33"/>
      <c r="K61" s="33"/>
      <c r="L61" s="22">
        <f>SUM(Table24[[#This Row],[PAYMENT 1]]:Table24[[#This Row],[PAYMENT 4]])</f>
        <v>16000</v>
      </c>
      <c r="M61" s="172">
        <f>Table24[[#This Row],[FEE]]-(Table24[[#This Row],[TOTAL]]+Table24[[#This Row],[DISCOUNT]])</f>
        <v>0</v>
      </c>
    </row>
    <row r="62" spans="1:14" hidden="1" x14ac:dyDescent="0.25">
      <c r="B62" s="109" t="s">
        <v>542</v>
      </c>
      <c r="C62" s="109" t="s">
        <v>631</v>
      </c>
      <c r="D62" s="109" t="s">
        <v>645</v>
      </c>
      <c r="E62" s="109" t="s">
        <v>997</v>
      </c>
      <c r="F62" s="109"/>
      <c r="G62" s="110">
        <f t="shared" si="1"/>
        <v>16000</v>
      </c>
      <c r="H62" s="33">
        <v>8000</v>
      </c>
      <c r="I62" s="33">
        <v>5000</v>
      </c>
      <c r="J62" s="33"/>
      <c r="K62" s="33"/>
      <c r="L62" s="22">
        <f>SUM(Table24[[#This Row],[PAYMENT 1]]:Table24[[#This Row],[PAYMENT 4]])</f>
        <v>13000</v>
      </c>
      <c r="M62" s="172">
        <f>Table24[[#This Row],[FEE]]-(Table24[[#This Row],[TOTAL]]+Table24[[#This Row],[DISCOUNT]])</f>
        <v>3000</v>
      </c>
    </row>
    <row r="63" spans="1:14" hidden="1" x14ac:dyDescent="0.25">
      <c r="B63" s="109" t="s">
        <v>543</v>
      </c>
      <c r="C63" s="109" t="s">
        <v>632</v>
      </c>
      <c r="D63" s="109" t="s">
        <v>645</v>
      </c>
      <c r="E63" s="109" t="s">
        <v>997</v>
      </c>
      <c r="F63" s="109"/>
      <c r="G63" s="110">
        <f t="shared" si="1"/>
        <v>16000</v>
      </c>
      <c r="H63" s="33">
        <v>10000</v>
      </c>
      <c r="I63" s="33">
        <v>6000</v>
      </c>
      <c r="J63" s="33"/>
      <c r="K63" s="33"/>
      <c r="L63" s="22">
        <f>SUM(Table24[[#This Row],[PAYMENT 1]]:Table24[[#This Row],[PAYMENT 4]])</f>
        <v>16000</v>
      </c>
      <c r="M63" s="172">
        <f>Table24[[#This Row],[FEE]]-(Table24[[#This Row],[TOTAL]]+Table24[[#This Row],[DISCOUNT]])</f>
        <v>0</v>
      </c>
    </row>
    <row r="64" spans="1:14" hidden="1" x14ac:dyDescent="0.25">
      <c r="B64" s="109" t="s">
        <v>544</v>
      </c>
      <c r="C64" s="109" t="s">
        <v>633</v>
      </c>
      <c r="D64" s="109" t="s">
        <v>645</v>
      </c>
      <c r="E64" s="109" t="s">
        <v>997</v>
      </c>
      <c r="F64" s="109"/>
      <c r="G64" s="110">
        <f t="shared" si="1"/>
        <v>16000</v>
      </c>
      <c r="H64" s="33">
        <v>10000</v>
      </c>
      <c r="I64" s="33">
        <v>6000</v>
      </c>
      <c r="J64" s="33"/>
      <c r="K64" s="33"/>
      <c r="L64" s="22">
        <f>SUM(Table24[[#This Row],[PAYMENT 1]]:Table24[[#This Row],[PAYMENT 4]])</f>
        <v>16000</v>
      </c>
      <c r="M64" s="172">
        <f>Table24[[#This Row],[FEE]]-(Table24[[#This Row],[TOTAL]]+Table24[[#This Row],[DISCOUNT]])</f>
        <v>0</v>
      </c>
    </row>
    <row r="65" spans="2:13" hidden="1" x14ac:dyDescent="0.25">
      <c r="B65" s="109" t="s">
        <v>545</v>
      </c>
      <c r="C65" s="109" t="s">
        <v>634</v>
      </c>
      <c r="D65" s="109" t="s">
        <v>645</v>
      </c>
      <c r="E65" s="109" t="s">
        <v>997</v>
      </c>
      <c r="F65" s="109"/>
      <c r="G65" s="110">
        <f t="shared" si="1"/>
        <v>16000</v>
      </c>
      <c r="H65" s="33">
        <v>16000</v>
      </c>
      <c r="J65" s="33"/>
      <c r="K65" s="33"/>
      <c r="L65" s="22">
        <f>SUM(Table24[[#This Row],[PAYMENT 1]]:Table24[[#This Row],[PAYMENT 4]])</f>
        <v>16000</v>
      </c>
      <c r="M65" s="172">
        <f>Table24[[#This Row],[FEE]]-(Table24[[#This Row],[TOTAL]]+Table24[[#This Row],[DISCOUNT]])</f>
        <v>0</v>
      </c>
    </row>
    <row r="66" spans="2:13" hidden="1" x14ac:dyDescent="0.25">
      <c r="B66" s="109" t="s">
        <v>546</v>
      </c>
      <c r="C66" s="109" t="s">
        <v>635</v>
      </c>
      <c r="D66" s="109" t="s">
        <v>645</v>
      </c>
      <c r="E66" s="109" t="s">
        <v>997</v>
      </c>
      <c r="F66" s="109"/>
      <c r="G66" s="110">
        <f t="shared" si="1"/>
        <v>16000</v>
      </c>
      <c r="H66" s="33">
        <v>16000</v>
      </c>
      <c r="J66" s="33"/>
      <c r="K66" s="33"/>
      <c r="L66" s="22">
        <f>SUM(Table24[[#This Row],[PAYMENT 1]]:Table24[[#This Row],[PAYMENT 4]])</f>
        <v>16000</v>
      </c>
      <c r="M66" s="172">
        <f>Table24[[#This Row],[FEE]]-(Table24[[#This Row],[TOTAL]]+Table24[[#This Row],[DISCOUNT]])</f>
        <v>0</v>
      </c>
    </row>
    <row r="67" spans="2:13" hidden="1" x14ac:dyDescent="0.25">
      <c r="B67" s="109" t="s">
        <v>547</v>
      </c>
      <c r="C67" s="109" t="s">
        <v>636</v>
      </c>
      <c r="D67" s="109" t="s">
        <v>645</v>
      </c>
      <c r="E67" s="109" t="s">
        <v>997</v>
      </c>
      <c r="F67" s="109"/>
      <c r="G67" s="110">
        <f t="shared" si="1"/>
        <v>16000</v>
      </c>
      <c r="H67" s="33">
        <v>10000</v>
      </c>
      <c r="I67" s="33">
        <v>6000</v>
      </c>
      <c r="J67" s="33"/>
      <c r="K67" s="33"/>
      <c r="L67" s="22">
        <f>SUM(Table24[[#This Row],[PAYMENT 1]]:Table24[[#This Row],[PAYMENT 4]])</f>
        <v>16000</v>
      </c>
      <c r="M67" s="172">
        <f>Table24[[#This Row],[FEE]]-(Table24[[#This Row],[TOTAL]]+Table24[[#This Row],[DISCOUNT]])</f>
        <v>0</v>
      </c>
    </row>
    <row r="68" spans="2:13" hidden="1" x14ac:dyDescent="0.25">
      <c r="B68" s="109" t="s">
        <v>548</v>
      </c>
      <c r="C68" s="109" t="s">
        <v>637</v>
      </c>
      <c r="D68" s="109" t="s">
        <v>645</v>
      </c>
      <c r="E68" s="109" t="s">
        <v>997</v>
      </c>
      <c r="F68" s="109"/>
      <c r="G68" s="110">
        <f t="shared" ref="G68:G99" si="2">IF(D68="Class 8",18000,IF(D68="Grade 6",18000,IF(D68="Grade 5",18000,IF(D68="Grade 4",18000,IF(D68="Grade 3",16000,IF(D68="Grade 2",16000,IF(D68="Grade 1",16000,IF(D68="PP2",16000,IF(D68="PP1",16000,IF(D68="PLAYGROUP",16000,0))))))))))</f>
        <v>16000</v>
      </c>
      <c r="H68" s="33">
        <v>16000</v>
      </c>
      <c r="J68" s="33"/>
      <c r="K68" s="33"/>
      <c r="L68" s="22">
        <f>SUM(Table24[[#This Row],[PAYMENT 1]]:Table24[[#This Row],[PAYMENT 4]])</f>
        <v>16000</v>
      </c>
      <c r="M68" s="172">
        <f>Table24[[#This Row],[FEE]]-(Table24[[#This Row],[TOTAL]]+Table24[[#This Row],[DISCOUNT]])</f>
        <v>0</v>
      </c>
    </row>
    <row r="69" spans="2:13" hidden="1" x14ac:dyDescent="0.25">
      <c r="B69" s="109" t="s">
        <v>549</v>
      </c>
      <c r="C69" s="109" t="s">
        <v>638</v>
      </c>
      <c r="D69" s="109" t="s">
        <v>645</v>
      </c>
      <c r="E69" s="109" t="s">
        <v>997</v>
      </c>
      <c r="F69" s="109"/>
      <c r="G69" s="110">
        <f t="shared" si="2"/>
        <v>16000</v>
      </c>
      <c r="H69" s="33">
        <v>16000</v>
      </c>
      <c r="J69" s="33"/>
      <c r="K69" s="33"/>
      <c r="L69" s="22">
        <f>SUM(Table24[[#This Row],[PAYMENT 1]]:Table24[[#This Row],[PAYMENT 4]])</f>
        <v>16000</v>
      </c>
      <c r="M69" s="172">
        <f>Table24[[#This Row],[FEE]]-(Table24[[#This Row],[TOTAL]]+Table24[[#This Row],[DISCOUNT]])</f>
        <v>0</v>
      </c>
    </row>
    <row r="70" spans="2:13" hidden="1" x14ac:dyDescent="0.25">
      <c r="B70" s="109" t="s">
        <v>550</v>
      </c>
      <c r="C70" s="109" t="s">
        <v>639</v>
      </c>
      <c r="D70" s="109" t="s">
        <v>645</v>
      </c>
      <c r="E70" s="109" t="s">
        <v>997</v>
      </c>
      <c r="F70" s="109"/>
      <c r="G70" s="110">
        <f t="shared" si="2"/>
        <v>16000</v>
      </c>
      <c r="H70" s="33">
        <v>9187</v>
      </c>
      <c r="I70" s="33">
        <v>6813</v>
      </c>
      <c r="J70" s="33"/>
      <c r="K70" s="33"/>
      <c r="L70" s="22">
        <f>SUM(Table24[[#This Row],[PAYMENT 1]]:Table24[[#This Row],[PAYMENT 4]])</f>
        <v>16000</v>
      </c>
      <c r="M70" s="172">
        <f>Table24[[#This Row],[FEE]]-(Table24[[#This Row],[TOTAL]]+Table24[[#This Row],[DISCOUNT]])</f>
        <v>0</v>
      </c>
    </row>
    <row r="71" spans="2:13" hidden="1" x14ac:dyDescent="0.25">
      <c r="B71" s="109" t="s">
        <v>551</v>
      </c>
      <c r="C71" s="109" t="s">
        <v>640</v>
      </c>
      <c r="D71" s="109" t="s">
        <v>645</v>
      </c>
      <c r="E71" s="109" t="s">
        <v>997</v>
      </c>
      <c r="F71" s="109"/>
      <c r="G71" s="110">
        <f t="shared" si="2"/>
        <v>16000</v>
      </c>
      <c r="J71" s="33"/>
      <c r="K71" s="33"/>
      <c r="L71" s="22">
        <f>SUM(Table24[[#This Row],[PAYMENT 1]]:Table24[[#This Row],[PAYMENT 4]])</f>
        <v>0</v>
      </c>
      <c r="M71" s="172">
        <f>Table24[[#This Row],[FEE]]-(Table24[[#This Row],[TOTAL]]+Table24[[#This Row],[DISCOUNT]])</f>
        <v>16000</v>
      </c>
    </row>
    <row r="72" spans="2:13" hidden="1" x14ac:dyDescent="0.25">
      <c r="B72" s="109" t="s">
        <v>552</v>
      </c>
      <c r="C72" s="109" t="s">
        <v>641</v>
      </c>
      <c r="D72" s="109" t="s">
        <v>645</v>
      </c>
      <c r="E72" s="109" t="s">
        <v>997</v>
      </c>
      <c r="F72" s="109"/>
      <c r="G72" s="110">
        <f t="shared" si="2"/>
        <v>16000</v>
      </c>
      <c r="H72" s="33">
        <v>8000</v>
      </c>
      <c r="I72" s="33">
        <v>6000</v>
      </c>
      <c r="J72" s="33"/>
      <c r="K72" s="33"/>
      <c r="L72" s="22">
        <f>SUM(Table24[[#This Row],[PAYMENT 1]]:Table24[[#This Row],[PAYMENT 4]])</f>
        <v>14000</v>
      </c>
      <c r="M72" s="172">
        <f>Table24[[#This Row],[FEE]]-(Table24[[#This Row],[TOTAL]]+Table24[[#This Row],[DISCOUNT]])</f>
        <v>2000</v>
      </c>
    </row>
    <row r="73" spans="2:13" hidden="1" x14ac:dyDescent="0.25">
      <c r="B73" s="109" t="s">
        <v>553</v>
      </c>
      <c r="C73" s="109" t="s">
        <v>642</v>
      </c>
      <c r="D73" s="109" t="s">
        <v>645</v>
      </c>
      <c r="E73" s="109" t="s">
        <v>997</v>
      </c>
      <c r="F73" s="109"/>
      <c r="G73" s="110">
        <f t="shared" si="2"/>
        <v>16000</v>
      </c>
      <c r="H73" s="33">
        <v>16000</v>
      </c>
      <c r="J73" s="33"/>
      <c r="K73" s="33"/>
      <c r="L73" s="22">
        <f>SUM(Table24[[#This Row],[PAYMENT 1]]:Table24[[#This Row],[PAYMENT 4]])</f>
        <v>16000</v>
      </c>
      <c r="M73" s="172">
        <f>Table24[[#This Row],[FEE]]-(Table24[[#This Row],[TOTAL]]+Table24[[#This Row],[DISCOUNT]])</f>
        <v>0</v>
      </c>
    </row>
    <row r="74" spans="2:13" hidden="1" x14ac:dyDescent="0.25">
      <c r="B74" s="109" t="s">
        <v>554</v>
      </c>
      <c r="C74" s="109" t="s">
        <v>643</v>
      </c>
      <c r="D74" s="109" t="s">
        <v>645</v>
      </c>
      <c r="E74" s="109" t="s">
        <v>997</v>
      </c>
      <c r="F74" s="109"/>
      <c r="G74" s="110">
        <f t="shared" si="2"/>
        <v>16000</v>
      </c>
      <c r="H74" s="33">
        <v>16000</v>
      </c>
      <c r="J74" s="33"/>
      <c r="K74" s="33"/>
      <c r="L74" s="22">
        <f>SUM(Table24[[#This Row],[PAYMENT 1]]:Table24[[#This Row],[PAYMENT 4]])</f>
        <v>16000</v>
      </c>
      <c r="M74" s="172">
        <f>Table24[[#This Row],[FEE]]-(Table24[[#This Row],[TOTAL]]+Table24[[#This Row],[DISCOUNT]])</f>
        <v>0</v>
      </c>
    </row>
    <row r="75" spans="2:13" hidden="1" x14ac:dyDescent="0.25">
      <c r="B75" s="109" t="s">
        <v>555</v>
      </c>
      <c r="C75" s="3" t="s">
        <v>644</v>
      </c>
      <c r="D75" s="109" t="s">
        <v>645</v>
      </c>
      <c r="E75" s="109" t="s">
        <v>997</v>
      </c>
      <c r="F75" s="109"/>
      <c r="G75" s="110">
        <f t="shared" si="2"/>
        <v>16000</v>
      </c>
      <c r="J75" s="33"/>
      <c r="K75" s="33"/>
      <c r="L75" s="22">
        <f>SUM(Table24[[#This Row],[PAYMENT 1]]:Table24[[#This Row],[PAYMENT 4]])</f>
        <v>0</v>
      </c>
      <c r="M75" s="172">
        <f>Table24[[#This Row],[FEE]]-(Table24[[#This Row],[TOTAL]]+Table24[[#This Row],[DISCOUNT]])</f>
        <v>16000</v>
      </c>
    </row>
    <row r="76" spans="2:13" x14ac:dyDescent="0.25">
      <c r="B76" s="109" t="s">
        <v>556</v>
      </c>
      <c r="C76" s="109" t="s">
        <v>646</v>
      </c>
      <c r="D76" s="109" t="s">
        <v>669</v>
      </c>
      <c r="E76" s="109" t="s">
        <v>997</v>
      </c>
      <c r="F76" s="109"/>
      <c r="G76" s="110">
        <f t="shared" si="2"/>
        <v>16000</v>
      </c>
      <c r="H76" s="33">
        <v>6000</v>
      </c>
      <c r="I76" s="33">
        <v>10000</v>
      </c>
      <c r="J76" s="33"/>
      <c r="K76" s="33"/>
      <c r="L76" s="22">
        <f>SUM(Table24[[#This Row],[PAYMENT 1]]:Table24[[#This Row],[PAYMENT 4]])</f>
        <v>16000</v>
      </c>
      <c r="M76" s="172">
        <f>Table24[[#This Row],[FEE]]-(Table24[[#This Row],[TOTAL]]+Table24[[#This Row],[DISCOUNT]])</f>
        <v>0</v>
      </c>
    </row>
    <row r="77" spans="2:13" x14ac:dyDescent="0.25">
      <c r="B77" s="109" t="s">
        <v>557</v>
      </c>
      <c r="C77" s="109" t="s">
        <v>647</v>
      </c>
      <c r="D77" s="109" t="s">
        <v>669</v>
      </c>
      <c r="E77" s="109" t="s">
        <v>997</v>
      </c>
      <c r="F77" s="109"/>
      <c r="G77" s="110">
        <f t="shared" si="2"/>
        <v>16000</v>
      </c>
      <c r="H77" s="33">
        <v>10000</v>
      </c>
      <c r="I77" s="33">
        <v>6000</v>
      </c>
      <c r="J77" s="33"/>
      <c r="K77" s="33"/>
      <c r="L77" s="22">
        <f>SUM(Table24[[#This Row],[PAYMENT 1]]:Table24[[#This Row],[PAYMENT 4]])</f>
        <v>16000</v>
      </c>
      <c r="M77" s="172">
        <f>Table24[[#This Row],[FEE]]-(Table24[[#This Row],[TOTAL]]+Table24[[#This Row],[DISCOUNT]])</f>
        <v>0</v>
      </c>
    </row>
    <row r="78" spans="2:13" x14ac:dyDescent="0.25">
      <c r="B78" s="109" t="s">
        <v>558</v>
      </c>
      <c r="C78" s="109" t="s">
        <v>648</v>
      </c>
      <c r="D78" s="109" t="s">
        <v>669</v>
      </c>
      <c r="E78" s="109" t="s">
        <v>997</v>
      </c>
      <c r="F78" s="109"/>
      <c r="G78" s="110">
        <f t="shared" si="2"/>
        <v>16000</v>
      </c>
      <c r="H78" s="33">
        <v>10000</v>
      </c>
      <c r="I78" s="33">
        <v>6000</v>
      </c>
      <c r="J78" s="33"/>
      <c r="K78" s="33"/>
      <c r="L78" s="22">
        <f>SUM(Table24[[#This Row],[PAYMENT 1]]:Table24[[#This Row],[PAYMENT 4]])</f>
        <v>16000</v>
      </c>
      <c r="M78" s="172">
        <f>Table24[[#This Row],[FEE]]-(Table24[[#This Row],[TOTAL]]+Table24[[#This Row],[DISCOUNT]])</f>
        <v>0</v>
      </c>
    </row>
    <row r="79" spans="2:13" x14ac:dyDescent="0.25">
      <c r="B79" s="109" t="s">
        <v>559</v>
      </c>
      <c r="C79" s="109" t="s">
        <v>649</v>
      </c>
      <c r="D79" s="109" t="s">
        <v>669</v>
      </c>
      <c r="E79" s="109" t="s">
        <v>997</v>
      </c>
      <c r="F79" s="109"/>
      <c r="G79" s="110">
        <f t="shared" si="2"/>
        <v>16000</v>
      </c>
      <c r="H79" s="33">
        <v>5000</v>
      </c>
      <c r="I79" s="33">
        <v>11000</v>
      </c>
      <c r="J79" s="33"/>
      <c r="K79" s="33"/>
      <c r="L79" s="22">
        <f>SUM(Table24[[#This Row],[PAYMENT 1]]:Table24[[#This Row],[PAYMENT 4]])</f>
        <v>16000</v>
      </c>
      <c r="M79" s="172">
        <f>Table24[[#This Row],[FEE]]-(Table24[[#This Row],[TOTAL]]+Table24[[#This Row],[DISCOUNT]])</f>
        <v>0</v>
      </c>
    </row>
    <row r="80" spans="2:13" x14ac:dyDescent="0.25">
      <c r="B80" s="109" t="s">
        <v>560</v>
      </c>
      <c r="C80" s="109" t="s">
        <v>650</v>
      </c>
      <c r="D80" s="109" t="s">
        <v>669</v>
      </c>
      <c r="E80" s="109" t="s">
        <v>997</v>
      </c>
      <c r="F80" s="109"/>
      <c r="G80" s="110">
        <f t="shared" si="2"/>
        <v>16000</v>
      </c>
      <c r="H80" s="33">
        <v>10000</v>
      </c>
      <c r="I80" s="33">
        <v>4000</v>
      </c>
      <c r="J80" s="33"/>
      <c r="K80" s="33"/>
      <c r="L80" s="22">
        <f>SUM(Table24[[#This Row],[PAYMENT 1]]:Table24[[#This Row],[PAYMENT 4]])</f>
        <v>14000</v>
      </c>
      <c r="M80" s="172">
        <f>Table24[[#This Row],[FEE]]-(Table24[[#This Row],[TOTAL]]+Table24[[#This Row],[DISCOUNT]])</f>
        <v>2000</v>
      </c>
    </row>
    <row r="81" spans="2:13" x14ac:dyDescent="0.25">
      <c r="B81" s="109" t="s">
        <v>561</v>
      </c>
      <c r="C81" s="109" t="s">
        <v>651</v>
      </c>
      <c r="D81" s="109" t="s">
        <v>669</v>
      </c>
      <c r="E81" s="109" t="s">
        <v>997</v>
      </c>
      <c r="F81" s="109"/>
      <c r="G81" s="110">
        <f t="shared" si="2"/>
        <v>16000</v>
      </c>
      <c r="H81" s="33">
        <v>10000</v>
      </c>
      <c r="J81" s="33"/>
      <c r="K81" s="33"/>
      <c r="L81" s="22">
        <f>SUM(Table24[[#This Row],[PAYMENT 1]]:Table24[[#This Row],[PAYMENT 4]])</f>
        <v>10000</v>
      </c>
      <c r="M81" s="172">
        <f>Table24[[#This Row],[FEE]]-(Table24[[#This Row],[TOTAL]]+Table24[[#This Row],[DISCOUNT]])</f>
        <v>6000</v>
      </c>
    </row>
    <row r="82" spans="2:13" x14ac:dyDescent="0.25">
      <c r="B82" s="109" t="s">
        <v>562</v>
      </c>
      <c r="C82" s="109" t="s">
        <v>652</v>
      </c>
      <c r="D82" s="109" t="s">
        <v>669</v>
      </c>
      <c r="E82" s="109" t="s">
        <v>997</v>
      </c>
      <c r="F82" s="109"/>
      <c r="G82" s="110">
        <f t="shared" si="2"/>
        <v>16000</v>
      </c>
      <c r="H82" s="33">
        <v>12000</v>
      </c>
      <c r="I82" s="33">
        <v>4000</v>
      </c>
      <c r="J82" s="33"/>
      <c r="K82" s="33"/>
      <c r="L82" s="22">
        <f>SUM(Table24[[#This Row],[PAYMENT 1]]:Table24[[#This Row],[PAYMENT 4]])</f>
        <v>16000</v>
      </c>
      <c r="M82" s="172">
        <f>Table24[[#This Row],[FEE]]-(Table24[[#This Row],[TOTAL]]+Table24[[#This Row],[DISCOUNT]])</f>
        <v>0</v>
      </c>
    </row>
    <row r="83" spans="2:13" x14ac:dyDescent="0.25">
      <c r="B83" s="109" t="s">
        <v>563</v>
      </c>
      <c r="C83" s="109" t="s">
        <v>653</v>
      </c>
      <c r="D83" s="109" t="s">
        <v>669</v>
      </c>
      <c r="E83" s="109" t="s">
        <v>997</v>
      </c>
      <c r="F83" s="109"/>
      <c r="G83" s="110">
        <f t="shared" si="2"/>
        <v>16000</v>
      </c>
      <c r="H83" s="33">
        <v>8000</v>
      </c>
      <c r="I83" s="33">
        <v>8000</v>
      </c>
      <c r="J83" s="33"/>
      <c r="K83" s="33"/>
      <c r="L83" s="22">
        <f>SUM(Table24[[#This Row],[PAYMENT 1]]:Table24[[#This Row],[PAYMENT 4]])</f>
        <v>16000</v>
      </c>
      <c r="M83" s="172">
        <f>Table24[[#This Row],[FEE]]-(Table24[[#This Row],[TOTAL]]+Table24[[#This Row],[DISCOUNT]])</f>
        <v>0</v>
      </c>
    </row>
    <row r="84" spans="2:13" x14ac:dyDescent="0.25">
      <c r="B84" s="109" t="s">
        <v>564</v>
      </c>
      <c r="C84" s="109" t="s">
        <v>654</v>
      </c>
      <c r="D84" s="109" t="s">
        <v>669</v>
      </c>
      <c r="E84" s="109" t="s">
        <v>997</v>
      </c>
      <c r="F84" s="109"/>
      <c r="G84" s="110">
        <f t="shared" si="2"/>
        <v>16000</v>
      </c>
      <c r="H84" s="33">
        <v>16000</v>
      </c>
      <c r="J84" s="33"/>
      <c r="K84" s="33"/>
      <c r="L84" s="22">
        <f>SUM(Table24[[#This Row],[PAYMENT 1]]:Table24[[#This Row],[PAYMENT 4]])</f>
        <v>16000</v>
      </c>
      <c r="M84" s="172">
        <f>Table24[[#This Row],[FEE]]-(Table24[[#This Row],[TOTAL]]+Table24[[#This Row],[DISCOUNT]])</f>
        <v>0</v>
      </c>
    </row>
    <row r="85" spans="2:13" x14ac:dyDescent="0.25">
      <c r="B85" s="109" t="s">
        <v>565</v>
      </c>
      <c r="C85" s="109" t="s">
        <v>655</v>
      </c>
      <c r="D85" s="109" t="s">
        <v>669</v>
      </c>
      <c r="E85" s="109" t="s">
        <v>997</v>
      </c>
      <c r="F85" s="109"/>
      <c r="G85" s="110">
        <f t="shared" si="2"/>
        <v>16000</v>
      </c>
      <c r="H85" s="33">
        <v>10000</v>
      </c>
      <c r="J85" s="33"/>
      <c r="K85" s="33"/>
      <c r="L85" s="22">
        <f>SUM(Table24[[#This Row],[PAYMENT 1]]:Table24[[#This Row],[PAYMENT 4]])</f>
        <v>10000</v>
      </c>
      <c r="M85" s="172">
        <f>Table24[[#This Row],[FEE]]-(Table24[[#This Row],[TOTAL]]+Table24[[#This Row],[DISCOUNT]])</f>
        <v>6000</v>
      </c>
    </row>
    <row r="86" spans="2:13" x14ac:dyDescent="0.25">
      <c r="B86" s="109" t="s">
        <v>566</v>
      </c>
      <c r="C86" s="109" t="s">
        <v>656</v>
      </c>
      <c r="D86" s="109" t="s">
        <v>669</v>
      </c>
      <c r="E86" s="109" t="s">
        <v>997</v>
      </c>
      <c r="F86" s="109"/>
      <c r="G86" s="110">
        <f t="shared" si="2"/>
        <v>16000</v>
      </c>
      <c r="H86" s="33">
        <v>10000</v>
      </c>
      <c r="J86" s="33"/>
      <c r="K86" s="33"/>
      <c r="L86" s="22">
        <f>SUM(Table24[[#This Row],[PAYMENT 1]]:Table24[[#This Row],[PAYMENT 4]])</f>
        <v>10000</v>
      </c>
      <c r="M86" s="172">
        <f>Table24[[#This Row],[FEE]]-(Table24[[#This Row],[TOTAL]]+Table24[[#This Row],[DISCOUNT]])</f>
        <v>6000</v>
      </c>
    </row>
    <row r="87" spans="2:13" x14ac:dyDescent="0.25">
      <c r="B87" s="109" t="s">
        <v>567</v>
      </c>
      <c r="C87" s="109" t="s">
        <v>657</v>
      </c>
      <c r="D87" s="109" t="s">
        <v>669</v>
      </c>
      <c r="E87" s="109" t="s">
        <v>997</v>
      </c>
      <c r="F87" s="109"/>
      <c r="G87" s="110">
        <f t="shared" si="2"/>
        <v>16000</v>
      </c>
      <c r="H87" s="33">
        <v>16000</v>
      </c>
      <c r="J87" s="33"/>
      <c r="K87" s="33"/>
      <c r="L87" s="22">
        <f>SUM(Table24[[#This Row],[PAYMENT 1]]:Table24[[#This Row],[PAYMENT 4]])</f>
        <v>16000</v>
      </c>
      <c r="M87" s="172">
        <f>Table24[[#This Row],[FEE]]-(Table24[[#This Row],[TOTAL]]+Table24[[#This Row],[DISCOUNT]])</f>
        <v>0</v>
      </c>
    </row>
    <row r="88" spans="2:13" x14ac:dyDescent="0.25">
      <c r="B88" s="109" t="s">
        <v>568</v>
      </c>
      <c r="C88" s="109" t="s">
        <v>658</v>
      </c>
      <c r="D88" s="109" t="s">
        <v>669</v>
      </c>
      <c r="E88" s="109" t="s">
        <v>997</v>
      </c>
      <c r="F88" s="109"/>
      <c r="G88" s="110">
        <f t="shared" si="2"/>
        <v>16000</v>
      </c>
      <c r="H88" s="33">
        <v>5000</v>
      </c>
      <c r="I88" s="33">
        <v>7000</v>
      </c>
      <c r="J88" s="33"/>
      <c r="K88" s="33"/>
      <c r="L88" s="22">
        <f>SUM(Table24[[#This Row],[PAYMENT 1]]:Table24[[#This Row],[PAYMENT 4]])</f>
        <v>12000</v>
      </c>
      <c r="M88" s="172">
        <f>Table24[[#This Row],[FEE]]-(Table24[[#This Row],[TOTAL]]+Table24[[#This Row],[DISCOUNT]])</f>
        <v>4000</v>
      </c>
    </row>
    <row r="89" spans="2:13" x14ac:dyDescent="0.25">
      <c r="B89" s="109" t="s">
        <v>569</v>
      </c>
      <c r="C89" s="109" t="s">
        <v>659</v>
      </c>
      <c r="D89" s="109" t="s">
        <v>669</v>
      </c>
      <c r="E89" s="109" t="s">
        <v>997</v>
      </c>
      <c r="F89" s="109"/>
      <c r="G89" s="110">
        <f t="shared" si="2"/>
        <v>16000</v>
      </c>
      <c r="H89" s="33">
        <v>9000</v>
      </c>
      <c r="I89" s="33">
        <v>3000</v>
      </c>
      <c r="J89" s="33"/>
      <c r="K89" s="33"/>
      <c r="L89" s="22">
        <f>SUM(Table24[[#This Row],[PAYMENT 1]]:Table24[[#This Row],[PAYMENT 4]])</f>
        <v>12000</v>
      </c>
      <c r="M89" s="172">
        <f>Table24[[#This Row],[FEE]]-(Table24[[#This Row],[TOTAL]]+Table24[[#This Row],[DISCOUNT]])</f>
        <v>4000</v>
      </c>
    </row>
    <row r="90" spans="2:13" x14ac:dyDescent="0.25">
      <c r="B90" s="109" t="s">
        <v>570</v>
      </c>
      <c r="C90" s="109" t="s">
        <v>660</v>
      </c>
      <c r="D90" s="109" t="s">
        <v>669</v>
      </c>
      <c r="E90" s="109" t="s">
        <v>997</v>
      </c>
      <c r="F90" s="109"/>
      <c r="G90" s="110">
        <f t="shared" si="2"/>
        <v>16000</v>
      </c>
      <c r="H90" s="33">
        <v>13500</v>
      </c>
      <c r="J90" s="33"/>
      <c r="K90" s="33"/>
      <c r="L90" s="22">
        <f>SUM(Table24[[#This Row],[PAYMENT 1]]:Table24[[#This Row],[PAYMENT 4]])</f>
        <v>13500</v>
      </c>
      <c r="M90" s="172">
        <f>Table24[[#This Row],[FEE]]-(Table24[[#This Row],[TOTAL]]+Table24[[#This Row],[DISCOUNT]])</f>
        <v>2500</v>
      </c>
    </row>
    <row r="91" spans="2:13" x14ac:dyDescent="0.25">
      <c r="B91" s="109" t="s">
        <v>571</v>
      </c>
      <c r="C91" s="109" t="s">
        <v>661</v>
      </c>
      <c r="D91" s="109" t="s">
        <v>669</v>
      </c>
      <c r="E91" s="109" t="s">
        <v>997</v>
      </c>
      <c r="F91" s="109"/>
      <c r="G91" s="110">
        <f t="shared" si="2"/>
        <v>16000</v>
      </c>
      <c r="H91" s="33">
        <v>10000</v>
      </c>
      <c r="I91" s="33">
        <v>4000</v>
      </c>
      <c r="J91" s="33"/>
      <c r="K91" s="33"/>
      <c r="L91" s="22">
        <f>SUM(Table24[[#This Row],[PAYMENT 1]]:Table24[[#This Row],[PAYMENT 4]])</f>
        <v>14000</v>
      </c>
      <c r="M91" s="172">
        <f>Table24[[#This Row],[FEE]]-(Table24[[#This Row],[TOTAL]]+Table24[[#This Row],[DISCOUNT]])</f>
        <v>2000</v>
      </c>
    </row>
    <row r="92" spans="2:13" x14ac:dyDescent="0.25">
      <c r="B92" s="109" t="s">
        <v>572</v>
      </c>
      <c r="C92" s="109" t="s">
        <v>662</v>
      </c>
      <c r="D92" s="109" t="s">
        <v>669</v>
      </c>
      <c r="E92" s="109" t="s">
        <v>997</v>
      </c>
      <c r="F92" s="109"/>
      <c r="G92" s="110">
        <f t="shared" si="2"/>
        <v>16000</v>
      </c>
      <c r="H92" s="33">
        <v>5000</v>
      </c>
      <c r="I92" s="33">
        <v>3000</v>
      </c>
      <c r="J92" s="33">
        <v>5000</v>
      </c>
      <c r="K92" s="33">
        <v>1500</v>
      </c>
      <c r="L92" s="22">
        <f>SUM(Table24[[#This Row],[PAYMENT 1]]:Table24[[#This Row],[PAYMENT 4]])</f>
        <v>14500</v>
      </c>
      <c r="M92" s="172">
        <f>Table24[[#This Row],[FEE]]-(Table24[[#This Row],[TOTAL]]+Table24[[#This Row],[DISCOUNT]])</f>
        <v>1500</v>
      </c>
    </row>
    <row r="93" spans="2:13" x14ac:dyDescent="0.25">
      <c r="B93" s="109" t="s">
        <v>573</v>
      </c>
      <c r="C93" s="109" t="s">
        <v>663</v>
      </c>
      <c r="D93" s="109" t="s">
        <v>669</v>
      </c>
      <c r="E93" s="109" t="s">
        <v>997</v>
      </c>
      <c r="F93" s="109"/>
      <c r="G93" s="110">
        <f t="shared" si="2"/>
        <v>16000</v>
      </c>
      <c r="H93" s="33">
        <v>11000</v>
      </c>
      <c r="I93" s="33">
        <v>2000</v>
      </c>
      <c r="J93" s="33">
        <v>3000</v>
      </c>
      <c r="K93" s="33"/>
      <c r="L93" s="22">
        <f>SUM(Table24[[#This Row],[PAYMENT 1]]:Table24[[#This Row],[PAYMENT 4]])</f>
        <v>16000</v>
      </c>
      <c r="M93" s="172">
        <f>Table24[[#This Row],[FEE]]-(Table24[[#This Row],[TOTAL]]+Table24[[#This Row],[DISCOUNT]])</f>
        <v>0</v>
      </c>
    </row>
    <row r="94" spans="2:13" x14ac:dyDescent="0.25">
      <c r="B94" s="109" t="s">
        <v>574</v>
      </c>
      <c r="C94" s="109" t="s">
        <v>664</v>
      </c>
      <c r="D94" s="109" t="s">
        <v>669</v>
      </c>
      <c r="E94" s="109" t="s">
        <v>997</v>
      </c>
      <c r="F94" s="109"/>
      <c r="G94" s="110">
        <f t="shared" si="2"/>
        <v>16000</v>
      </c>
      <c r="H94" s="33">
        <v>8000</v>
      </c>
      <c r="I94" s="33">
        <v>4000</v>
      </c>
      <c r="J94" s="33"/>
      <c r="K94" s="33"/>
      <c r="L94" s="22">
        <f>SUM(Table24[[#This Row],[PAYMENT 1]]:Table24[[#This Row],[PAYMENT 4]])</f>
        <v>12000</v>
      </c>
      <c r="M94" s="172">
        <f>Table24[[#This Row],[FEE]]-(Table24[[#This Row],[TOTAL]]+Table24[[#This Row],[DISCOUNT]])</f>
        <v>4000</v>
      </c>
    </row>
    <row r="95" spans="2:13" x14ac:dyDescent="0.25">
      <c r="B95" s="109" t="s">
        <v>575</v>
      </c>
      <c r="C95" s="109" t="s">
        <v>665</v>
      </c>
      <c r="D95" s="109" t="s">
        <v>669</v>
      </c>
      <c r="E95" s="109" t="s">
        <v>997</v>
      </c>
      <c r="F95" s="109"/>
      <c r="G95" s="110">
        <f t="shared" si="2"/>
        <v>16000</v>
      </c>
      <c r="H95" s="33">
        <v>16000</v>
      </c>
      <c r="J95" s="33"/>
      <c r="K95" s="33"/>
      <c r="L95" s="22">
        <f>SUM(Table24[[#This Row],[PAYMENT 1]]:Table24[[#This Row],[PAYMENT 4]])</f>
        <v>16000</v>
      </c>
      <c r="M95" s="172">
        <f>Table24[[#This Row],[FEE]]-(Table24[[#This Row],[TOTAL]]+Table24[[#This Row],[DISCOUNT]])</f>
        <v>0</v>
      </c>
    </row>
    <row r="96" spans="2:13" x14ac:dyDescent="0.25">
      <c r="B96" s="109" t="s">
        <v>576</v>
      </c>
      <c r="C96" s="109" t="s">
        <v>666</v>
      </c>
      <c r="D96" s="109" t="s">
        <v>669</v>
      </c>
      <c r="E96" s="109" t="s">
        <v>997</v>
      </c>
      <c r="F96" s="109"/>
      <c r="G96" s="110">
        <f t="shared" si="2"/>
        <v>16000</v>
      </c>
      <c r="H96" s="33">
        <v>16000</v>
      </c>
      <c r="J96" s="33"/>
      <c r="K96" s="33"/>
      <c r="L96" s="22">
        <f>SUM(Table24[[#This Row],[PAYMENT 1]]:Table24[[#This Row],[PAYMENT 4]])</f>
        <v>16000</v>
      </c>
      <c r="M96" s="172">
        <f>Table24[[#This Row],[FEE]]-(Table24[[#This Row],[TOTAL]]+Table24[[#This Row],[DISCOUNT]])</f>
        <v>0</v>
      </c>
    </row>
    <row r="97" spans="2:13" x14ac:dyDescent="0.25">
      <c r="B97" s="109" t="s">
        <v>577</v>
      </c>
      <c r="C97" s="109" t="s">
        <v>667</v>
      </c>
      <c r="D97" s="109" t="s">
        <v>669</v>
      </c>
      <c r="E97" s="109" t="s">
        <v>997</v>
      </c>
      <c r="F97" s="109"/>
      <c r="G97" s="110">
        <f t="shared" si="2"/>
        <v>16000</v>
      </c>
      <c r="H97" s="33">
        <v>10000</v>
      </c>
      <c r="I97" s="33">
        <v>6000</v>
      </c>
      <c r="J97" s="33"/>
      <c r="K97" s="33"/>
      <c r="L97" s="22">
        <f>SUM(Table24[[#This Row],[PAYMENT 1]]:Table24[[#This Row],[PAYMENT 4]])</f>
        <v>16000</v>
      </c>
      <c r="M97" s="172">
        <f>Table24[[#This Row],[FEE]]-(Table24[[#This Row],[TOTAL]]+Table24[[#This Row],[DISCOUNT]])</f>
        <v>0</v>
      </c>
    </row>
    <row r="98" spans="2:13" x14ac:dyDescent="0.25">
      <c r="B98" s="109" t="s">
        <v>578</v>
      </c>
      <c r="C98" s="109" t="s">
        <v>668</v>
      </c>
      <c r="D98" s="109" t="s">
        <v>669</v>
      </c>
      <c r="E98" s="109" t="s">
        <v>997</v>
      </c>
      <c r="F98" s="109"/>
      <c r="G98" s="110">
        <f t="shared" si="2"/>
        <v>16000</v>
      </c>
      <c r="H98" s="33">
        <v>10000</v>
      </c>
      <c r="I98" s="33">
        <v>6000</v>
      </c>
      <c r="J98" s="33"/>
      <c r="K98" s="33"/>
      <c r="L98" s="22">
        <f>SUM(Table24[[#This Row],[PAYMENT 1]]:Table24[[#This Row],[PAYMENT 4]])</f>
        <v>16000</v>
      </c>
      <c r="M98" s="172">
        <f>Table24[[#This Row],[FEE]]-(Table24[[#This Row],[TOTAL]]+Table24[[#This Row],[DISCOUNT]])</f>
        <v>0</v>
      </c>
    </row>
    <row r="99" spans="2:13" hidden="1" x14ac:dyDescent="0.25">
      <c r="B99" s="109" t="s">
        <v>579</v>
      </c>
      <c r="C99" s="109" t="s">
        <v>684</v>
      </c>
      <c r="D99" s="109" t="s">
        <v>55</v>
      </c>
      <c r="E99" s="109" t="s">
        <v>997</v>
      </c>
      <c r="F99" s="109"/>
      <c r="G99" s="110">
        <f t="shared" si="2"/>
        <v>16000</v>
      </c>
      <c r="H99" s="33">
        <v>10000</v>
      </c>
      <c r="I99" s="33">
        <v>2000</v>
      </c>
      <c r="J99" s="33"/>
      <c r="K99" s="33"/>
      <c r="L99" s="22">
        <f>SUM(Table24[[#This Row],[PAYMENT 1]]:Table24[[#This Row],[PAYMENT 4]])</f>
        <v>12000</v>
      </c>
      <c r="M99" s="172">
        <f>Table24[[#This Row],[FEE]]-(Table24[[#This Row],[TOTAL]]+Table24[[#This Row],[DISCOUNT]])</f>
        <v>4000</v>
      </c>
    </row>
    <row r="100" spans="2:13" hidden="1" x14ac:dyDescent="0.25">
      <c r="B100" s="109" t="s">
        <v>580</v>
      </c>
      <c r="C100" s="109" t="s">
        <v>685</v>
      </c>
      <c r="D100" s="109" t="s">
        <v>55</v>
      </c>
      <c r="E100" s="109" t="s">
        <v>997</v>
      </c>
      <c r="F100" s="109"/>
      <c r="G100" s="110">
        <f t="shared" ref="G100:G131" si="3">IF(D100="Class 8",18000,IF(D100="Grade 6",18000,IF(D100="Grade 5",18000,IF(D100="Grade 4",18000,IF(D100="Grade 3",16000,IF(D100="Grade 2",16000,IF(D100="Grade 1",16000,IF(D100="PP2",16000,IF(D100="PP1",16000,IF(D100="PLAYGROUP",16000,0))))))))))</f>
        <v>16000</v>
      </c>
      <c r="H100" s="33">
        <v>16000</v>
      </c>
      <c r="J100" s="33"/>
      <c r="K100" s="33"/>
      <c r="L100" s="22">
        <f>SUM(Table24[[#This Row],[PAYMENT 1]]:Table24[[#This Row],[PAYMENT 4]])</f>
        <v>16000</v>
      </c>
      <c r="M100" s="172">
        <f>Table24[[#This Row],[FEE]]-(Table24[[#This Row],[TOTAL]]+Table24[[#This Row],[DISCOUNT]])</f>
        <v>0</v>
      </c>
    </row>
    <row r="101" spans="2:13" hidden="1" x14ac:dyDescent="0.25">
      <c r="B101" s="109" t="s">
        <v>581</v>
      </c>
      <c r="C101" s="109" t="s">
        <v>686</v>
      </c>
      <c r="D101" s="109" t="s">
        <v>55</v>
      </c>
      <c r="E101" s="109" t="s">
        <v>997</v>
      </c>
      <c r="F101" s="109"/>
      <c r="G101" s="110">
        <f t="shared" si="3"/>
        <v>16000</v>
      </c>
      <c r="H101" s="33">
        <v>10000</v>
      </c>
      <c r="I101" s="33">
        <v>6000</v>
      </c>
      <c r="J101" s="33"/>
      <c r="K101" s="33"/>
      <c r="L101" s="22">
        <f>SUM(Table24[[#This Row],[PAYMENT 1]]:Table24[[#This Row],[PAYMENT 4]])</f>
        <v>16000</v>
      </c>
      <c r="M101" s="172">
        <f>Table24[[#This Row],[FEE]]-(Table24[[#This Row],[TOTAL]]+Table24[[#This Row],[DISCOUNT]])</f>
        <v>0</v>
      </c>
    </row>
    <row r="102" spans="2:13" hidden="1" x14ac:dyDescent="0.25">
      <c r="B102" s="109" t="s">
        <v>582</v>
      </c>
      <c r="C102" s="109" t="s">
        <v>687</v>
      </c>
      <c r="D102" s="109" t="s">
        <v>55</v>
      </c>
      <c r="E102" s="109" t="s">
        <v>997</v>
      </c>
      <c r="F102" s="109"/>
      <c r="G102" s="110">
        <f t="shared" si="3"/>
        <v>16000</v>
      </c>
      <c r="H102" s="33">
        <v>8000</v>
      </c>
      <c r="I102" s="33">
        <v>8000</v>
      </c>
      <c r="J102" s="33"/>
      <c r="K102" s="33"/>
      <c r="L102" s="22">
        <f>SUM(Table24[[#This Row],[PAYMENT 1]]:Table24[[#This Row],[PAYMENT 4]])</f>
        <v>16000</v>
      </c>
      <c r="M102" s="172">
        <f>Table24[[#This Row],[FEE]]-(Table24[[#This Row],[TOTAL]]+Table24[[#This Row],[DISCOUNT]])</f>
        <v>0</v>
      </c>
    </row>
    <row r="103" spans="2:13" hidden="1" x14ac:dyDescent="0.25">
      <c r="B103" s="109" t="s">
        <v>583</v>
      </c>
      <c r="C103" s="109" t="s">
        <v>688</v>
      </c>
      <c r="D103" s="109" t="s">
        <v>55</v>
      </c>
      <c r="E103" s="109" t="s">
        <v>997</v>
      </c>
      <c r="F103" s="109"/>
      <c r="G103" s="110">
        <f t="shared" si="3"/>
        <v>16000</v>
      </c>
      <c r="H103" s="33">
        <v>16000</v>
      </c>
      <c r="J103" s="33"/>
      <c r="K103" s="33"/>
      <c r="L103" s="22">
        <f>SUM(Table24[[#This Row],[PAYMENT 1]]:Table24[[#This Row],[PAYMENT 4]])</f>
        <v>16000</v>
      </c>
      <c r="M103" s="172">
        <f>Table24[[#This Row],[FEE]]-(Table24[[#This Row],[TOTAL]]+Table24[[#This Row],[DISCOUNT]])</f>
        <v>0</v>
      </c>
    </row>
    <row r="104" spans="2:13" hidden="1" x14ac:dyDescent="0.25">
      <c r="B104" s="109" t="s">
        <v>584</v>
      </c>
      <c r="C104" s="109" t="s">
        <v>689</v>
      </c>
      <c r="D104" s="109" t="s">
        <v>55</v>
      </c>
      <c r="E104" s="109" t="s">
        <v>997</v>
      </c>
      <c r="F104" s="109"/>
      <c r="G104" s="110">
        <f t="shared" si="3"/>
        <v>16000</v>
      </c>
      <c r="H104" s="33">
        <v>10000</v>
      </c>
      <c r="I104" s="33">
        <v>6000</v>
      </c>
      <c r="J104" s="33"/>
      <c r="K104" s="33"/>
      <c r="L104" s="22">
        <f>SUM(Table24[[#This Row],[PAYMENT 1]]:Table24[[#This Row],[PAYMENT 4]])</f>
        <v>16000</v>
      </c>
      <c r="M104" s="172">
        <f>Table24[[#This Row],[FEE]]-(Table24[[#This Row],[TOTAL]]+Table24[[#This Row],[DISCOUNT]])</f>
        <v>0</v>
      </c>
    </row>
    <row r="105" spans="2:13" hidden="1" x14ac:dyDescent="0.25">
      <c r="B105" s="109" t="s">
        <v>585</v>
      </c>
      <c r="C105" s="109" t="s">
        <v>690</v>
      </c>
      <c r="D105" s="109" t="s">
        <v>55</v>
      </c>
      <c r="E105" s="109" t="s">
        <v>997</v>
      </c>
      <c r="F105" s="109"/>
      <c r="G105" s="110">
        <f t="shared" si="3"/>
        <v>16000</v>
      </c>
      <c r="H105" s="33">
        <v>4000</v>
      </c>
      <c r="I105" s="33">
        <v>5000</v>
      </c>
      <c r="J105" s="33">
        <v>7000</v>
      </c>
      <c r="K105" s="33"/>
      <c r="L105" s="22">
        <f>SUM(Table24[[#This Row],[PAYMENT 1]]:Table24[[#This Row],[PAYMENT 4]])</f>
        <v>16000</v>
      </c>
      <c r="M105" s="172">
        <f>Table24[[#This Row],[FEE]]-(Table24[[#This Row],[TOTAL]]+Table24[[#This Row],[DISCOUNT]])</f>
        <v>0</v>
      </c>
    </row>
    <row r="106" spans="2:13" hidden="1" x14ac:dyDescent="0.25">
      <c r="B106" s="109" t="s">
        <v>586</v>
      </c>
      <c r="C106" s="109" t="s">
        <v>691</v>
      </c>
      <c r="D106" s="109" t="s">
        <v>55</v>
      </c>
      <c r="E106" s="109" t="s">
        <v>997</v>
      </c>
      <c r="F106" s="109"/>
      <c r="G106" s="110">
        <f t="shared" si="3"/>
        <v>16000</v>
      </c>
      <c r="H106" s="33">
        <v>48000</v>
      </c>
      <c r="J106" s="33"/>
      <c r="K106" s="33"/>
      <c r="L106" s="22">
        <f>SUM(Table24[[#This Row],[PAYMENT 1]]:Table24[[#This Row],[PAYMENT 4]])</f>
        <v>48000</v>
      </c>
      <c r="M106" s="172">
        <f>Table24[[#This Row],[FEE]]-(Table24[[#This Row],[TOTAL]]+Table24[[#This Row],[DISCOUNT]])</f>
        <v>-32000</v>
      </c>
    </row>
    <row r="107" spans="2:13" hidden="1" x14ac:dyDescent="0.25">
      <c r="B107" s="109" t="s">
        <v>587</v>
      </c>
      <c r="C107" s="109" t="s">
        <v>692</v>
      </c>
      <c r="D107" s="109" t="s">
        <v>55</v>
      </c>
      <c r="E107" s="109" t="s">
        <v>997</v>
      </c>
      <c r="F107" s="109"/>
      <c r="G107" s="110">
        <f t="shared" si="3"/>
        <v>16000</v>
      </c>
      <c r="H107" s="33">
        <v>7000</v>
      </c>
      <c r="I107" s="33">
        <v>9000</v>
      </c>
      <c r="J107" s="33"/>
      <c r="K107" s="33"/>
      <c r="L107" s="22">
        <f>SUM(Table24[[#This Row],[PAYMENT 1]]:Table24[[#This Row],[PAYMENT 4]])</f>
        <v>16000</v>
      </c>
      <c r="M107" s="172">
        <f>Table24[[#This Row],[FEE]]-(Table24[[#This Row],[TOTAL]]+Table24[[#This Row],[DISCOUNT]])</f>
        <v>0</v>
      </c>
    </row>
    <row r="108" spans="2:13" hidden="1" x14ac:dyDescent="0.25">
      <c r="B108" s="109" t="s">
        <v>588</v>
      </c>
      <c r="C108" s="109" t="s">
        <v>693</v>
      </c>
      <c r="D108" s="109" t="s">
        <v>31</v>
      </c>
      <c r="E108" s="109" t="s">
        <v>997</v>
      </c>
      <c r="F108" s="109"/>
      <c r="G108" s="110">
        <f t="shared" si="3"/>
        <v>16000</v>
      </c>
      <c r="H108" s="33">
        <v>5000</v>
      </c>
      <c r="I108" s="33">
        <v>5000</v>
      </c>
      <c r="J108" s="33"/>
      <c r="K108" s="33"/>
      <c r="L108" s="22">
        <f>SUM(Table24[[#This Row],[PAYMENT 1]]:Table24[[#This Row],[PAYMENT 4]])</f>
        <v>10000</v>
      </c>
      <c r="M108" s="172">
        <f>Table24[[#This Row],[FEE]]-(Table24[[#This Row],[TOTAL]]+Table24[[#This Row],[DISCOUNT]])</f>
        <v>6000</v>
      </c>
    </row>
    <row r="109" spans="2:13" hidden="1" x14ac:dyDescent="0.25">
      <c r="B109" s="109" t="s">
        <v>589</v>
      </c>
      <c r="C109" s="109" t="s">
        <v>694</v>
      </c>
      <c r="D109" s="109" t="s">
        <v>31</v>
      </c>
      <c r="E109" s="109" t="s">
        <v>997</v>
      </c>
      <c r="F109" s="109"/>
      <c r="G109" s="110">
        <f t="shared" si="3"/>
        <v>16000</v>
      </c>
      <c r="H109" s="33">
        <v>7000</v>
      </c>
      <c r="I109" s="33">
        <v>3000</v>
      </c>
      <c r="J109" s="33">
        <v>5000</v>
      </c>
      <c r="K109" s="33">
        <v>1000</v>
      </c>
      <c r="L109" s="22">
        <f>SUM(Table24[[#This Row],[PAYMENT 1]]:Table24[[#This Row],[PAYMENT 4]])</f>
        <v>16000</v>
      </c>
      <c r="M109" s="172">
        <f>Table24[[#This Row],[FEE]]-(Table24[[#This Row],[TOTAL]]+Table24[[#This Row],[DISCOUNT]])</f>
        <v>0</v>
      </c>
    </row>
    <row r="110" spans="2:13" hidden="1" x14ac:dyDescent="0.25">
      <c r="B110" s="109" t="s">
        <v>590</v>
      </c>
      <c r="C110" s="109" t="s">
        <v>695</v>
      </c>
      <c r="D110" s="109" t="s">
        <v>31</v>
      </c>
      <c r="E110" s="109" t="s">
        <v>997</v>
      </c>
      <c r="F110" s="109"/>
      <c r="G110" s="110">
        <f t="shared" si="3"/>
        <v>16000</v>
      </c>
      <c r="H110" s="33">
        <v>10000</v>
      </c>
      <c r="I110" s="33">
        <v>4000</v>
      </c>
      <c r="J110" s="33"/>
      <c r="K110" s="33"/>
      <c r="L110" s="22">
        <f>SUM(Table24[[#This Row],[PAYMENT 1]]:Table24[[#This Row],[PAYMENT 4]])</f>
        <v>14000</v>
      </c>
      <c r="M110" s="172">
        <f>Table24[[#This Row],[FEE]]-(Table24[[#This Row],[TOTAL]]+Table24[[#This Row],[DISCOUNT]])</f>
        <v>2000</v>
      </c>
    </row>
    <row r="111" spans="2:13" hidden="1" x14ac:dyDescent="0.25">
      <c r="B111" s="109" t="s">
        <v>591</v>
      </c>
      <c r="C111" s="109" t="s">
        <v>696</v>
      </c>
      <c r="D111" s="109" t="s">
        <v>31</v>
      </c>
      <c r="E111" s="109" t="s">
        <v>997</v>
      </c>
      <c r="F111" s="109"/>
      <c r="G111" s="110">
        <f t="shared" si="3"/>
        <v>16000</v>
      </c>
      <c r="H111" s="33">
        <v>10000</v>
      </c>
      <c r="J111" s="33"/>
      <c r="K111" s="33"/>
      <c r="L111" s="22">
        <f>SUM(Table24[[#This Row],[PAYMENT 1]]:Table24[[#This Row],[PAYMENT 4]])</f>
        <v>10000</v>
      </c>
      <c r="M111" s="172">
        <f>Table24[[#This Row],[FEE]]-(Table24[[#This Row],[TOTAL]]+Table24[[#This Row],[DISCOUNT]])</f>
        <v>6000</v>
      </c>
    </row>
    <row r="112" spans="2:13" hidden="1" x14ac:dyDescent="0.25">
      <c r="B112" s="109" t="s">
        <v>592</v>
      </c>
      <c r="C112" s="109" t="s">
        <v>697</v>
      </c>
      <c r="D112" s="109" t="s">
        <v>31</v>
      </c>
      <c r="E112" s="109" t="s">
        <v>997</v>
      </c>
      <c r="F112" s="109"/>
      <c r="G112" s="110">
        <f t="shared" si="3"/>
        <v>16000</v>
      </c>
      <c r="H112" s="33">
        <v>16000</v>
      </c>
      <c r="J112" s="33"/>
      <c r="K112" s="33"/>
      <c r="L112" s="22">
        <f>SUM(Table24[[#This Row],[PAYMENT 1]]:Table24[[#This Row],[PAYMENT 4]])</f>
        <v>16000</v>
      </c>
      <c r="M112" s="172">
        <f>Table24[[#This Row],[FEE]]-(Table24[[#This Row],[TOTAL]]+Table24[[#This Row],[DISCOUNT]])</f>
        <v>0</v>
      </c>
    </row>
    <row r="113" spans="2:21" hidden="1" x14ac:dyDescent="0.25">
      <c r="B113" s="109" t="s">
        <v>593</v>
      </c>
      <c r="C113" s="109" t="s">
        <v>698</v>
      </c>
      <c r="D113" s="109" t="s">
        <v>702</v>
      </c>
      <c r="E113" s="109" t="s">
        <v>997</v>
      </c>
      <c r="F113" s="109"/>
      <c r="G113" s="110">
        <f t="shared" si="3"/>
        <v>16000</v>
      </c>
      <c r="H113" s="33">
        <v>12000</v>
      </c>
      <c r="I113" s="33">
        <v>3500</v>
      </c>
      <c r="J113" s="33"/>
      <c r="K113" s="33"/>
      <c r="L113" s="22">
        <f>SUM(Table24[[#This Row],[PAYMENT 1]]:Table24[[#This Row],[PAYMENT 4]])</f>
        <v>15500</v>
      </c>
      <c r="M113" s="172">
        <f>Table24[[#This Row],[FEE]]-(Table24[[#This Row],[TOTAL]]+Table24[[#This Row],[DISCOUNT]])</f>
        <v>500</v>
      </c>
    </row>
    <row r="114" spans="2:21" hidden="1" x14ac:dyDescent="0.25">
      <c r="B114" s="109" t="s">
        <v>594</v>
      </c>
      <c r="C114" s="109" t="s">
        <v>699</v>
      </c>
      <c r="D114" s="109" t="s">
        <v>31</v>
      </c>
      <c r="E114" s="109" t="s">
        <v>997</v>
      </c>
      <c r="F114" s="109">
        <v>2000</v>
      </c>
      <c r="G114" s="110">
        <f t="shared" si="3"/>
        <v>16000</v>
      </c>
      <c r="H114" s="33">
        <v>8000</v>
      </c>
      <c r="I114" s="33">
        <v>4000</v>
      </c>
      <c r="J114" s="33">
        <v>2000</v>
      </c>
      <c r="K114" s="33"/>
      <c r="L114" s="22">
        <f>SUM(Table24[[#This Row],[PAYMENT 1]]:Table24[[#This Row],[PAYMENT 4]])</f>
        <v>14000</v>
      </c>
      <c r="M114" s="172">
        <f>Table24[[#This Row],[FEE]]-(Table24[[#This Row],[TOTAL]]+Table24[[#This Row],[DISCOUNT]])</f>
        <v>0</v>
      </c>
    </row>
    <row r="115" spans="2:21" hidden="1" x14ac:dyDescent="0.25">
      <c r="B115" s="109" t="s">
        <v>595</v>
      </c>
      <c r="C115" s="109" t="s">
        <v>700</v>
      </c>
      <c r="D115" s="109" t="s">
        <v>702</v>
      </c>
      <c r="E115" s="109" t="s">
        <v>997</v>
      </c>
      <c r="F115" s="109"/>
      <c r="G115" s="110">
        <f t="shared" si="3"/>
        <v>16000</v>
      </c>
      <c r="H115" s="33">
        <v>5000</v>
      </c>
      <c r="I115" s="33">
        <v>3000</v>
      </c>
      <c r="J115" s="33">
        <v>2000</v>
      </c>
      <c r="K115" s="33"/>
      <c r="L115" s="22">
        <f>SUM(Table24[[#This Row],[PAYMENT 1]]:Table24[[#This Row],[PAYMENT 4]])</f>
        <v>10000</v>
      </c>
      <c r="M115" s="172">
        <f>Table24[[#This Row],[FEE]]-(Table24[[#This Row],[TOTAL]]+Table24[[#This Row],[DISCOUNT]])</f>
        <v>6000</v>
      </c>
    </row>
    <row r="116" spans="2:21" hidden="1" x14ac:dyDescent="0.25">
      <c r="B116" s="109" t="s">
        <v>596</v>
      </c>
      <c r="C116" s="109" t="s">
        <v>701</v>
      </c>
      <c r="D116" s="109" t="s">
        <v>702</v>
      </c>
      <c r="E116" s="109" t="s">
        <v>997</v>
      </c>
      <c r="F116" s="109"/>
      <c r="G116" s="110">
        <f t="shared" si="3"/>
        <v>16000</v>
      </c>
      <c r="H116" s="33">
        <v>7000</v>
      </c>
      <c r="I116" s="33">
        <v>9000</v>
      </c>
      <c r="J116" s="33"/>
      <c r="K116" s="33"/>
      <c r="L116" s="22">
        <f>SUM(Table24[[#This Row],[PAYMENT 1]]:Table24[[#This Row],[PAYMENT 4]])</f>
        <v>16000</v>
      </c>
      <c r="M116" s="172">
        <f>Table24[[#This Row],[FEE]]-(Table24[[#This Row],[TOTAL]]+Table24[[#This Row],[DISCOUNT]])</f>
        <v>0</v>
      </c>
    </row>
    <row r="117" spans="2:21" hidden="1" x14ac:dyDescent="0.25">
      <c r="B117" s="109" t="s">
        <v>597</v>
      </c>
      <c r="C117" s="109" t="s">
        <v>704</v>
      </c>
      <c r="D117" s="109" t="s">
        <v>645</v>
      </c>
      <c r="E117" s="109" t="s">
        <v>997</v>
      </c>
      <c r="F117" s="109"/>
      <c r="G117" s="110">
        <f t="shared" si="3"/>
        <v>16000</v>
      </c>
      <c r="H117" s="33">
        <v>10000</v>
      </c>
      <c r="J117" s="33"/>
      <c r="K117" s="33"/>
      <c r="L117" s="22">
        <f>SUM(Table24[[#This Row],[PAYMENT 1]]:Table24[[#This Row],[PAYMENT 4]])</f>
        <v>10000</v>
      </c>
      <c r="M117" s="172">
        <f>Table24[[#This Row],[FEE]]-(Table24[[#This Row],[TOTAL]]+Table24[[#This Row],[DISCOUNT]])</f>
        <v>6000</v>
      </c>
    </row>
    <row r="118" spans="2:21" hidden="1" x14ac:dyDescent="0.25">
      <c r="B118" s="109" t="s">
        <v>598</v>
      </c>
      <c r="C118" s="109" t="s">
        <v>705</v>
      </c>
      <c r="D118" s="109" t="s">
        <v>645</v>
      </c>
      <c r="E118" s="109" t="s">
        <v>997</v>
      </c>
      <c r="F118" s="109"/>
      <c r="G118" s="110">
        <f t="shared" si="3"/>
        <v>16000</v>
      </c>
      <c r="H118" s="33">
        <v>10000</v>
      </c>
      <c r="J118" s="33"/>
      <c r="K118" s="33"/>
      <c r="L118" s="22">
        <f>SUM(Table24[[#This Row],[PAYMENT 1]]:Table24[[#This Row],[PAYMENT 4]])</f>
        <v>10000</v>
      </c>
      <c r="M118" s="172">
        <f>Table24[[#This Row],[FEE]]-(Table24[[#This Row],[TOTAL]]+Table24[[#This Row],[DISCOUNT]])</f>
        <v>6000</v>
      </c>
    </row>
    <row r="119" spans="2:21" x14ac:dyDescent="0.25">
      <c r="B119" s="109" t="s">
        <v>599</v>
      </c>
      <c r="C119" s="109" t="s">
        <v>720</v>
      </c>
      <c r="D119" s="109" t="s">
        <v>669</v>
      </c>
      <c r="E119" s="109" t="s">
        <v>997</v>
      </c>
      <c r="F119" s="109"/>
      <c r="G119" s="110">
        <f t="shared" si="3"/>
        <v>16000</v>
      </c>
      <c r="H119" s="33">
        <v>5000</v>
      </c>
      <c r="I119" s="33">
        <v>3000</v>
      </c>
      <c r="J119" s="33"/>
      <c r="K119" s="33"/>
      <c r="L119" s="22">
        <f>SUM(Table24[[#This Row],[PAYMENT 1]]:Table24[[#This Row],[PAYMENT 4]])</f>
        <v>8000</v>
      </c>
      <c r="M119" s="172">
        <f>Table24[[#This Row],[FEE]]-(Table24[[#This Row],[TOTAL]]+Table24[[#This Row],[DISCOUNT]])</f>
        <v>8000</v>
      </c>
    </row>
    <row r="120" spans="2:21" hidden="1" x14ac:dyDescent="0.25">
      <c r="B120" s="109" t="s">
        <v>725</v>
      </c>
      <c r="C120" s="109" t="s">
        <v>726</v>
      </c>
      <c r="D120" s="109" t="s">
        <v>645</v>
      </c>
      <c r="E120" s="109" t="s">
        <v>997</v>
      </c>
      <c r="F120" s="109"/>
      <c r="G120" s="110">
        <f t="shared" si="3"/>
        <v>16000</v>
      </c>
      <c r="H120" s="33">
        <v>12000</v>
      </c>
      <c r="I120" s="33">
        <v>4000</v>
      </c>
      <c r="J120" s="33"/>
      <c r="K120" s="33"/>
      <c r="L120" s="22">
        <f>SUM(Table24[[#This Row],[PAYMENT 1]]:Table24[[#This Row],[PAYMENT 4]])</f>
        <v>16000</v>
      </c>
      <c r="M120" s="172">
        <f>Table24[[#This Row],[FEE]]-(Table24[[#This Row],[TOTAL]]+Table24[[#This Row],[DISCOUNT]])</f>
        <v>0</v>
      </c>
    </row>
    <row r="121" spans="2:21" s="15" customFormat="1" x14ac:dyDescent="0.25">
      <c r="B121" s="109" t="s">
        <v>814</v>
      </c>
      <c r="C121" s="109" t="s">
        <v>813</v>
      </c>
      <c r="D121" s="109" t="s">
        <v>669</v>
      </c>
      <c r="E121" s="109" t="s">
        <v>997</v>
      </c>
      <c r="F121" s="109"/>
      <c r="G121" s="110">
        <f t="shared" si="3"/>
        <v>16000</v>
      </c>
      <c r="H121" s="33">
        <v>7000</v>
      </c>
      <c r="I121" s="33">
        <v>5000</v>
      </c>
      <c r="J121" s="104">
        <v>3000</v>
      </c>
      <c r="K121" s="104"/>
      <c r="L121" s="22">
        <f>SUM(Table24[[#This Row],[PAYMENT 1]]:Table24[[#This Row],[PAYMENT 4]])</f>
        <v>15000</v>
      </c>
      <c r="M121" s="172">
        <f>Table24[[#This Row],[FEE]]-(Table24[[#This Row],[TOTAL]]+Table24[[#This Row],[DISCOUNT]])</f>
        <v>1000</v>
      </c>
      <c r="O121" s="157"/>
      <c r="P121" s="157"/>
      <c r="Q121" s="157"/>
      <c r="R121" s="157"/>
      <c r="S121" s="157"/>
      <c r="T121" s="157"/>
      <c r="U121" s="157"/>
    </row>
    <row r="122" spans="2:21" s="15" customFormat="1" hidden="1" x14ac:dyDescent="0.25">
      <c r="B122" s="109" t="s">
        <v>823</v>
      </c>
      <c r="C122" s="109" t="s">
        <v>822</v>
      </c>
      <c r="D122" s="109" t="s">
        <v>645</v>
      </c>
      <c r="E122" s="109" t="s">
        <v>997</v>
      </c>
      <c r="F122" s="109"/>
      <c r="G122" s="110">
        <f t="shared" si="3"/>
        <v>16000</v>
      </c>
      <c r="H122" s="33">
        <v>5000</v>
      </c>
      <c r="I122" s="33">
        <v>5000</v>
      </c>
      <c r="J122" s="104">
        <v>5000</v>
      </c>
      <c r="K122" s="104"/>
      <c r="L122" s="22">
        <f>SUM(Table24[[#This Row],[PAYMENT 1]]:Table24[[#This Row],[PAYMENT 4]])</f>
        <v>15000</v>
      </c>
      <c r="M122" s="172">
        <f>Table24[[#This Row],[FEE]]-(Table24[[#This Row],[TOTAL]]+Table24[[#This Row],[DISCOUNT]])</f>
        <v>1000</v>
      </c>
      <c r="O122" s="157"/>
      <c r="P122" s="157"/>
      <c r="Q122" s="157"/>
      <c r="R122" s="157"/>
      <c r="S122" s="157"/>
      <c r="T122" s="157"/>
      <c r="U122" s="157"/>
    </row>
    <row r="123" spans="2:21" s="15" customFormat="1" x14ac:dyDescent="0.25">
      <c r="B123" s="109" t="s">
        <v>840</v>
      </c>
      <c r="C123" s="109" t="s">
        <v>839</v>
      </c>
      <c r="D123" s="109" t="s">
        <v>669</v>
      </c>
      <c r="E123" s="109" t="s">
        <v>997</v>
      </c>
      <c r="F123" s="109"/>
      <c r="G123" s="110">
        <f t="shared" si="3"/>
        <v>16000</v>
      </c>
      <c r="H123" s="33">
        <v>8000</v>
      </c>
      <c r="I123" s="33">
        <v>8000</v>
      </c>
      <c r="J123" s="104"/>
      <c r="K123" s="104"/>
      <c r="L123" s="22">
        <f>SUM(Table24[[#This Row],[PAYMENT 1]]:Table24[[#This Row],[PAYMENT 4]])</f>
        <v>16000</v>
      </c>
      <c r="M123" s="172">
        <f>Table24[[#This Row],[FEE]]-(Table24[[#This Row],[TOTAL]]+Table24[[#This Row],[DISCOUNT]])</f>
        <v>0</v>
      </c>
      <c r="O123" s="157"/>
      <c r="P123" s="157"/>
      <c r="Q123" s="157"/>
      <c r="R123" s="157"/>
      <c r="S123" s="157"/>
      <c r="T123" s="157"/>
      <c r="U123" s="157"/>
    </row>
    <row r="124" spans="2:21" s="15" customFormat="1" hidden="1" x14ac:dyDescent="0.25">
      <c r="B124" s="109" t="s">
        <v>846</v>
      </c>
      <c r="C124" s="109" t="s">
        <v>937</v>
      </c>
      <c r="D124" s="109" t="s">
        <v>645</v>
      </c>
      <c r="E124" s="109" t="s">
        <v>997</v>
      </c>
      <c r="F124" s="109"/>
      <c r="G124" s="110">
        <f t="shared" si="3"/>
        <v>16000</v>
      </c>
      <c r="H124" s="33">
        <v>16000</v>
      </c>
      <c r="I124" s="33"/>
      <c r="J124" s="104"/>
      <c r="K124" s="104"/>
      <c r="L124" s="22">
        <f>SUM(Table24[[#This Row],[PAYMENT 1]]:Table24[[#This Row],[PAYMENT 4]])</f>
        <v>16000</v>
      </c>
      <c r="M124" s="172">
        <f>Table24[[#This Row],[FEE]]-(Table24[[#This Row],[TOTAL]]+Table24[[#This Row],[DISCOUNT]])</f>
        <v>0</v>
      </c>
      <c r="O124" s="157"/>
      <c r="P124" s="157"/>
      <c r="Q124" s="157"/>
      <c r="R124" s="157"/>
      <c r="S124" s="157"/>
      <c r="T124" s="157"/>
      <c r="U124" s="157"/>
    </row>
    <row r="125" spans="2:21" s="15" customFormat="1" hidden="1" x14ac:dyDescent="0.25">
      <c r="B125" s="109" t="s">
        <v>847</v>
      </c>
      <c r="C125" s="109" t="s">
        <v>843</v>
      </c>
      <c r="D125" s="109" t="s">
        <v>645</v>
      </c>
      <c r="E125" s="109" t="s">
        <v>997</v>
      </c>
      <c r="F125" s="109"/>
      <c r="G125" s="110">
        <f t="shared" si="3"/>
        <v>16000</v>
      </c>
      <c r="H125" s="33">
        <v>16000</v>
      </c>
      <c r="I125" s="33"/>
      <c r="J125" s="104"/>
      <c r="K125" s="104"/>
      <c r="L125" s="22">
        <f>SUM(Table24[[#This Row],[PAYMENT 1]]:Table24[[#This Row],[PAYMENT 4]])</f>
        <v>16000</v>
      </c>
      <c r="M125" s="172">
        <f>Table24[[#This Row],[FEE]]-(Table24[[#This Row],[TOTAL]]+Table24[[#This Row],[DISCOUNT]])</f>
        <v>0</v>
      </c>
      <c r="O125" s="157"/>
      <c r="P125" s="157"/>
      <c r="Q125" s="157"/>
      <c r="R125" s="157"/>
      <c r="S125" s="157"/>
      <c r="T125" s="157"/>
      <c r="U125" s="157"/>
    </row>
    <row r="126" spans="2:21" s="15" customFormat="1" hidden="1" x14ac:dyDescent="0.25">
      <c r="B126" s="109" t="s">
        <v>848</v>
      </c>
      <c r="C126" s="109" t="s">
        <v>856</v>
      </c>
      <c r="D126" s="109" t="s">
        <v>645</v>
      </c>
      <c r="E126" s="109" t="s">
        <v>997</v>
      </c>
      <c r="F126" s="109"/>
      <c r="G126" s="110">
        <f t="shared" si="3"/>
        <v>16000</v>
      </c>
      <c r="H126" s="33">
        <v>18000</v>
      </c>
      <c r="I126" s="33">
        <v>32000</v>
      </c>
      <c r="J126" s="104"/>
      <c r="K126" s="104"/>
      <c r="L126" s="22">
        <f>SUM(Table24[[#This Row],[PAYMENT 1]]:Table24[[#This Row],[PAYMENT 4]])</f>
        <v>50000</v>
      </c>
      <c r="M126" s="172">
        <f>Table24[[#This Row],[FEE]]-(Table24[[#This Row],[TOTAL]]+Table24[[#This Row],[DISCOUNT]])</f>
        <v>-34000</v>
      </c>
      <c r="O126" s="157"/>
      <c r="P126" s="157"/>
      <c r="Q126" s="157"/>
      <c r="R126" s="157"/>
      <c r="S126" s="157"/>
      <c r="T126" s="157"/>
      <c r="U126" s="157"/>
    </row>
    <row r="127" spans="2:21" s="15" customFormat="1" hidden="1" x14ac:dyDescent="0.25">
      <c r="B127" s="109" t="s">
        <v>849</v>
      </c>
      <c r="C127" s="109" t="s">
        <v>845</v>
      </c>
      <c r="D127" s="109" t="s">
        <v>645</v>
      </c>
      <c r="E127" s="109" t="s">
        <v>997</v>
      </c>
      <c r="F127" s="109"/>
      <c r="G127" s="110">
        <f t="shared" si="3"/>
        <v>16000</v>
      </c>
      <c r="H127" s="33">
        <v>5000</v>
      </c>
      <c r="I127" s="33"/>
      <c r="J127" s="104"/>
      <c r="K127" s="104"/>
      <c r="L127" s="22">
        <f>SUM(Table24[[#This Row],[PAYMENT 1]]:Table24[[#This Row],[PAYMENT 4]])</f>
        <v>5000</v>
      </c>
      <c r="M127" s="172">
        <f>Table24[[#This Row],[FEE]]-(Table24[[#This Row],[TOTAL]]+Table24[[#This Row],[DISCOUNT]])</f>
        <v>11000</v>
      </c>
      <c r="O127" s="157"/>
      <c r="P127" s="157"/>
      <c r="Q127" s="157"/>
      <c r="R127" s="157"/>
      <c r="S127" s="157"/>
      <c r="T127" s="157"/>
      <c r="U127" s="157"/>
    </row>
    <row r="128" spans="2:21" s="15" customFormat="1" x14ac:dyDescent="0.25">
      <c r="B128" s="109" t="s">
        <v>851</v>
      </c>
      <c r="C128" s="109" t="s">
        <v>850</v>
      </c>
      <c r="D128" s="109" t="s">
        <v>669</v>
      </c>
      <c r="E128" s="109" t="s">
        <v>997</v>
      </c>
      <c r="F128" s="109"/>
      <c r="G128" s="110">
        <f t="shared" si="3"/>
        <v>16000</v>
      </c>
      <c r="H128" s="33">
        <v>4000</v>
      </c>
      <c r="I128" s="33">
        <v>10000</v>
      </c>
      <c r="J128" s="104">
        <v>2000</v>
      </c>
      <c r="K128" s="104"/>
      <c r="L128" s="22">
        <f>SUM(Table24[[#This Row],[PAYMENT 1]]:Table24[[#This Row],[PAYMENT 4]])</f>
        <v>16000</v>
      </c>
      <c r="M128" s="172">
        <f>Table24[[#This Row],[FEE]]-(Table24[[#This Row],[TOTAL]]+Table24[[#This Row],[DISCOUNT]])</f>
        <v>0</v>
      </c>
      <c r="O128" s="157"/>
      <c r="P128" s="157"/>
      <c r="Q128" s="157"/>
      <c r="R128" s="157"/>
      <c r="S128" s="157"/>
      <c r="T128" s="157"/>
      <c r="U128" s="157"/>
    </row>
    <row r="129" spans="2:21" s="196" customFormat="1" hidden="1" x14ac:dyDescent="0.25">
      <c r="B129" s="3" t="s">
        <v>864</v>
      </c>
      <c r="C129" s="3" t="s">
        <v>857</v>
      </c>
      <c r="D129" s="3" t="s">
        <v>55</v>
      </c>
      <c r="E129" s="3" t="s">
        <v>997</v>
      </c>
      <c r="F129" s="3"/>
      <c r="G129" s="197">
        <f t="shared" si="3"/>
        <v>16000</v>
      </c>
      <c r="H129" s="197"/>
      <c r="I129" s="197"/>
      <c r="J129" s="3"/>
      <c r="K129" s="3"/>
      <c r="L129" s="197">
        <f>SUM(Table24[[#This Row],[PAYMENT 1]]:Table24[[#This Row],[PAYMENT 4]])</f>
        <v>0</v>
      </c>
      <c r="M129" s="198">
        <f>Table24[[#This Row],[FEE]]-(Table24[[#This Row],[TOTAL]]+Table24[[#This Row],[DISCOUNT]])</f>
        <v>16000</v>
      </c>
      <c r="O129" s="3"/>
      <c r="P129" s="3"/>
      <c r="Q129" s="3"/>
      <c r="R129" s="3"/>
      <c r="S129" s="3"/>
      <c r="T129" s="3"/>
      <c r="U129" s="3"/>
    </row>
    <row r="130" spans="2:21" s="15" customFormat="1" hidden="1" x14ac:dyDescent="0.25">
      <c r="B130" s="109" t="s">
        <v>865</v>
      </c>
      <c r="C130" s="109" t="s">
        <v>858</v>
      </c>
      <c r="D130" s="109" t="s">
        <v>55</v>
      </c>
      <c r="E130" s="109" t="s">
        <v>997</v>
      </c>
      <c r="F130" s="109"/>
      <c r="G130" s="110">
        <f t="shared" si="3"/>
        <v>16000</v>
      </c>
      <c r="H130" s="33"/>
      <c r="I130" s="33"/>
      <c r="J130" s="104"/>
      <c r="K130" s="104"/>
      <c r="L130" s="22">
        <f>SUM(Table24[[#This Row],[PAYMENT 1]]:Table24[[#This Row],[PAYMENT 4]])</f>
        <v>0</v>
      </c>
      <c r="M130" s="172">
        <f>Table24[[#This Row],[FEE]]-(Table24[[#This Row],[TOTAL]]+Table24[[#This Row],[DISCOUNT]])</f>
        <v>16000</v>
      </c>
      <c r="O130" s="157"/>
      <c r="P130" s="157"/>
      <c r="Q130" s="157"/>
      <c r="R130" s="157"/>
      <c r="S130" s="157"/>
      <c r="T130" s="157"/>
      <c r="U130" s="157"/>
    </row>
    <row r="131" spans="2:21" s="15" customFormat="1" hidden="1" x14ac:dyDescent="0.25">
      <c r="B131" s="109" t="s">
        <v>866</v>
      </c>
      <c r="C131" s="109" t="s">
        <v>859</v>
      </c>
      <c r="D131" s="109" t="s">
        <v>31</v>
      </c>
      <c r="E131" s="109" t="s">
        <v>997</v>
      </c>
      <c r="F131" s="109"/>
      <c r="G131" s="110">
        <f t="shared" si="3"/>
        <v>16000</v>
      </c>
      <c r="H131" s="33">
        <v>10000</v>
      </c>
      <c r="I131" s="33">
        <v>3000</v>
      </c>
      <c r="J131" s="104">
        <v>3000</v>
      </c>
      <c r="K131" s="104"/>
      <c r="L131" s="22">
        <f>SUM(Table24[[#This Row],[PAYMENT 1]]:Table24[[#This Row],[PAYMENT 4]])</f>
        <v>16000</v>
      </c>
      <c r="M131" s="172">
        <f>Table24[[#This Row],[FEE]]-(Table24[[#This Row],[TOTAL]]+Table24[[#This Row],[DISCOUNT]])</f>
        <v>0</v>
      </c>
      <c r="O131" s="157"/>
      <c r="P131" s="157"/>
      <c r="Q131" s="157"/>
      <c r="R131" s="157"/>
      <c r="S131" s="157"/>
      <c r="T131" s="157"/>
      <c r="U131" s="157"/>
    </row>
    <row r="132" spans="2:21" s="15" customFormat="1" hidden="1" x14ac:dyDescent="0.25">
      <c r="B132" s="109" t="s">
        <v>867</v>
      </c>
      <c r="C132" s="109" t="s">
        <v>977</v>
      </c>
      <c r="D132" s="109" t="s">
        <v>31</v>
      </c>
      <c r="E132" s="109" t="s">
        <v>997</v>
      </c>
      <c r="F132" s="109"/>
      <c r="G132" s="110">
        <f t="shared" ref="G132:G149" si="4">IF(D132="Class 8",18000,IF(D132="Grade 6",18000,IF(D132="Grade 5",18000,IF(D132="Grade 4",18000,IF(D132="Grade 3",16000,IF(D132="Grade 2",16000,IF(D132="Grade 1",16000,IF(D132="PP2",16000,IF(D132="PP1",16000,IF(D132="PLAYGROUP",16000,0))))))))))</f>
        <v>16000</v>
      </c>
      <c r="H132" s="33">
        <v>4000</v>
      </c>
      <c r="I132" s="33">
        <v>4000</v>
      </c>
      <c r="J132" s="104"/>
      <c r="K132" s="104"/>
      <c r="L132" s="22">
        <f>SUM(Table24[[#This Row],[PAYMENT 1]]:Table24[[#This Row],[PAYMENT 4]])</f>
        <v>8000</v>
      </c>
      <c r="M132" s="172">
        <f>Table24[[#This Row],[FEE]]-(Table24[[#This Row],[TOTAL]]+Table24[[#This Row],[DISCOUNT]])</f>
        <v>8000</v>
      </c>
      <c r="O132" s="157"/>
      <c r="P132" s="157"/>
      <c r="Q132" s="157"/>
      <c r="R132" s="157"/>
      <c r="S132" s="157"/>
      <c r="T132" s="157"/>
      <c r="U132" s="157"/>
    </row>
    <row r="133" spans="2:21" s="196" customFormat="1" hidden="1" x14ac:dyDescent="0.25">
      <c r="B133" s="3" t="s">
        <v>868</v>
      </c>
      <c r="C133" s="3" t="s">
        <v>861</v>
      </c>
      <c r="D133" s="3" t="s">
        <v>31</v>
      </c>
      <c r="E133" s="3" t="s">
        <v>997</v>
      </c>
      <c r="F133" s="3"/>
      <c r="G133" s="197">
        <f t="shared" si="4"/>
        <v>16000</v>
      </c>
      <c r="H133" s="197"/>
      <c r="I133" s="197"/>
      <c r="J133" s="3"/>
      <c r="K133" s="3"/>
      <c r="L133" s="197">
        <f>SUM(Table24[[#This Row],[PAYMENT 1]]:Table24[[#This Row],[PAYMENT 4]])</f>
        <v>0</v>
      </c>
      <c r="M133" s="198">
        <f>Table24[[#This Row],[FEE]]-(Table24[[#This Row],[TOTAL]]+Table24[[#This Row],[DISCOUNT]])</f>
        <v>16000</v>
      </c>
      <c r="O133" s="3"/>
      <c r="P133" s="3"/>
      <c r="Q133" s="3"/>
      <c r="R133" s="3"/>
      <c r="S133" s="3"/>
      <c r="T133" s="3"/>
      <c r="U133" s="3"/>
    </row>
    <row r="134" spans="2:21" s="196" customFormat="1" hidden="1" x14ac:dyDescent="0.25">
      <c r="B134" s="3" t="s">
        <v>869</v>
      </c>
      <c r="C134" s="3" t="s">
        <v>862</v>
      </c>
      <c r="D134" s="3" t="s">
        <v>31</v>
      </c>
      <c r="E134" s="3" t="s">
        <v>997</v>
      </c>
      <c r="F134" s="3"/>
      <c r="G134" s="197">
        <f t="shared" si="4"/>
        <v>16000</v>
      </c>
      <c r="H134" s="197"/>
      <c r="I134" s="197"/>
      <c r="J134" s="3"/>
      <c r="K134" s="3"/>
      <c r="L134" s="197">
        <f>SUM(Table24[[#This Row],[PAYMENT 1]]:Table24[[#This Row],[PAYMENT 4]])</f>
        <v>0</v>
      </c>
      <c r="M134" s="198">
        <f>Table24[[#This Row],[FEE]]-(Table24[[#This Row],[TOTAL]]+Table24[[#This Row],[DISCOUNT]])</f>
        <v>16000</v>
      </c>
      <c r="O134" s="3"/>
      <c r="P134" s="3"/>
      <c r="Q134" s="3"/>
      <c r="R134" s="3"/>
      <c r="S134" s="3"/>
      <c r="T134" s="3"/>
      <c r="U134" s="3"/>
    </row>
    <row r="135" spans="2:21" s="15" customFormat="1" hidden="1" x14ac:dyDescent="0.25">
      <c r="B135" s="109" t="s">
        <v>870</v>
      </c>
      <c r="C135" s="109" t="s">
        <v>863</v>
      </c>
      <c r="D135" s="109" t="s">
        <v>31</v>
      </c>
      <c r="E135" s="109" t="s">
        <v>997</v>
      </c>
      <c r="F135" s="109"/>
      <c r="G135" s="110">
        <f t="shared" si="4"/>
        <v>16000</v>
      </c>
      <c r="H135" s="33">
        <v>10000</v>
      </c>
      <c r="I135" s="33">
        <v>6000</v>
      </c>
      <c r="J135" s="104"/>
      <c r="K135" s="104"/>
      <c r="L135" s="22">
        <f>SUM(Table24[[#This Row],[PAYMENT 1]]:Table24[[#This Row],[PAYMENT 4]])</f>
        <v>16000</v>
      </c>
      <c r="M135" s="172">
        <f>Table24[[#This Row],[FEE]]-(Table24[[#This Row],[TOTAL]]+Table24[[#This Row],[DISCOUNT]])</f>
        <v>0</v>
      </c>
      <c r="O135" s="157"/>
      <c r="P135" s="157"/>
      <c r="Q135" s="157"/>
      <c r="R135" s="157"/>
      <c r="S135" s="157"/>
      <c r="T135" s="157"/>
      <c r="U135" s="157"/>
    </row>
    <row r="136" spans="2:21" s="15" customFormat="1" hidden="1" x14ac:dyDescent="0.25">
      <c r="B136" s="109" t="s">
        <v>872</v>
      </c>
      <c r="C136" s="109" t="s">
        <v>871</v>
      </c>
      <c r="D136" s="109" t="s">
        <v>645</v>
      </c>
      <c r="E136" s="109" t="s">
        <v>997</v>
      </c>
      <c r="F136" s="109"/>
      <c r="G136" s="110">
        <f t="shared" si="4"/>
        <v>16000</v>
      </c>
      <c r="H136" s="33">
        <v>16000</v>
      </c>
      <c r="I136" s="33"/>
      <c r="J136" s="104"/>
      <c r="K136" s="104"/>
      <c r="L136" s="22">
        <f>SUM(Table24[[#This Row],[PAYMENT 1]]:Table24[[#This Row],[PAYMENT 4]])</f>
        <v>16000</v>
      </c>
      <c r="M136" s="172">
        <f>Table24[[#This Row],[FEE]]-(Table24[[#This Row],[TOTAL]]+Table24[[#This Row],[DISCOUNT]])</f>
        <v>0</v>
      </c>
      <c r="O136" s="157"/>
      <c r="P136" s="157"/>
      <c r="Q136" s="157"/>
      <c r="R136" s="157"/>
      <c r="S136" s="157"/>
      <c r="T136" s="157"/>
      <c r="U136" s="157"/>
    </row>
    <row r="137" spans="2:21" s="15" customFormat="1" x14ac:dyDescent="0.25">
      <c r="B137" s="109" t="s">
        <v>875</v>
      </c>
      <c r="C137" s="109" t="s">
        <v>978</v>
      </c>
      <c r="D137" s="109" t="s">
        <v>669</v>
      </c>
      <c r="E137" s="109" t="s">
        <v>997</v>
      </c>
      <c r="F137" s="109"/>
      <c r="G137" s="110">
        <f t="shared" si="4"/>
        <v>16000</v>
      </c>
      <c r="H137" s="33">
        <v>16000</v>
      </c>
      <c r="I137" s="33"/>
      <c r="J137" s="104"/>
      <c r="K137" s="104"/>
      <c r="L137" s="22">
        <f>SUM(Table24[[#This Row],[PAYMENT 1]]:Table24[[#This Row],[PAYMENT 4]])</f>
        <v>16000</v>
      </c>
      <c r="M137" s="172">
        <f>Table24[[#This Row],[FEE]]-(Table24[[#This Row],[TOTAL]]+Table24[[#This Row],[DISCOUNT]])</f>
        <v>0</v>
      </c>
      <c r="O137" s="157"/>
      <c r="P137" s="157"/>
      <c r="Q137" s="157"/>
      <c r="R137" s="157"/>
      <c r="S137" s="157"/>
      <c r="T137" s="157"/>
      <c r="U137" s="157"/>
    </row>
    <row r="138" spans="2:21" s="15" customFormat="1" x14ac:dyDescent="0.25">
      <c r="B138" s="109" t="s">
        <v>887</v>
      </c>
      <c r="C138" s="109" t="s">
        <v>874</v>
      </c>
      <c r="D138" s="109" t="s">
        <v>669</v>
      </c>
      <c r="E138" s="109" t="s">
        <v>997</v>
      </c>
      <c r="F138" s="109"/>
      <c r="G138" s="110">
        <f t="shared" si="4"/>
        <v>16000</v>
      </c>
      <c r="H138" s="33">
        <v>2000</v>
      </c>
      <c r="I138" s="33">
        <v>2000</v>
      </c>
      <c r="J138" s="104">
        <v>2000</v>
      </c>
      <c r="K138" s="104">
        <v>2000</v>
      </c>
      <c r="L138" s="22">
        <f>SUM(Table24[[#This Row],[PAYMENT 1]]:Table24[[#This Row],[PAYMENT 4]])</f>
        <v>8000</v>
      </c>
      <c r="M138" s="172">
        <f>Table24[[#This Row],[FEE]]-(Table24[[#This Row],[TOTAL]]+Table24[[#This Row],[DISCOUNT]])</f>
        <v>8000</v>
      </c>
      <c r="O138" s="157"/>
      <c r="P138" s="157"/>
      <c r="Q138" s="157"/>
      <c r="R138" s="157"/>
      <c r="S138" s="157"/>
      <c r="T138" s="157"/>
      <c r="U138" s="157"/>
    </row>
    <row r="139" spans="2:21" s="15" customFormat="1" x14ac:dyDescent="0.25">
      <c r="B139" s="109" t="s">
        <v>888</v>
      </c>
      <c r="C139" s="109" t="s">
        <v>876</v>
      </c>
      <c r="D139" s="109" t="s">
        <v>669</v>
      </c>
      <c r="E139" s="109" t="s">
        <v>997</v>
      </c>
      <c r="F139" s="109"/>
      <c r="G139" s="110">
        <f t="shared" si="4"/>
        <v>16000</v>
      </c>
      <c r="H139" s="33">
        <v>16000</v>
      </c>
      <c r="I139" s="33"/>
      <c r="J139" s="104"/>
      <c r="K139" s="104"/>
      <c r="L139" s="22">
        <f>SUM(Table24[[#This Row],[PAYMENT 1]]:Table24[[#This Row],[PAYMENT 4]])</f>
        <v>16000</v>
      </c>
      <c r="M139" s="172">
        <f>Table24[[#This Row],[FEE]]-(Table24[[#This Row],[TOTAL]]+Table24[[#This Row],[DISCOUNT]])</f>
        <v>0</v>
      </c>
      <c r="O139" s="157"/>
      <c r="P139" s="157"/>
      <c r="Q139" s="157"/>
      <c r="R139" s="157"/>
      <c r="S139" s="157"/>
      <c r="T139" s="157"/>
      <c r="U139" s="157"/>
    </row>
    <row r="140" spans="2:21" s="196" customFormat="1" x14ac:dyDescent="0.25">
      <c r="B140" s="3" t="s">
        <v>889</v>
      </c>
      <c r="C140" s="3" t="s">
        <v>877</v>
      </c>
      <c r="D140" s="3" t="s">
        <v>669</v>
      </c>
      <c r="E140" s="3" t="s">
        <v>997</v>
      </c>
      <c r="F140" s="3"/>
      <c r="G140" s="197">
        <f t="shared" si="4"/>
        <v>16000</v>
      </c>
      <c r="H140" s="197"/>
      <c r="I140" s="197"/>
      <c r="J140" s="3"/>
      <c r="K140" s="3"/>
      <c r="L140" s="197">
        <f>SUM(Table24[[#This Row],[PAYMENT 1]]:Table24[[#This Row],[PAYMENT 4]])</f>
        <v>0</v>
      </c>
      <c r="M140" s="198">
        <f>Table24[[#This Row],[FEE]]-(Table24[[#This Row],[TOTAL]]+Table24[[#This Row],[DISCOUNT]])</f>
        <v>16000</v>
      </c>
      <c r="O140" s="3"/>
      <c r="P140" s="3"/>
      <c r="Q140" s="3"/>
      <c r="R140" s="3"/>
      <c r="S140" s="3"/>
      <c r="T140" s="3"/>
      <c r="U140" s="3"/>
    </row>
    <row r="141" spans="2:21" s="196" customFormat="1" x14ac:dyDescent="0.25">
      <c r="B141" s="3" t="s">
        <v>890</v>
      </c>
      <c r="C141" s="3" t="s">
        <v>878</v>
      </c>
      <c r="D141" s="3" t="s">
        <v>669</v>
      </c>
      <c r="E141" s="3" t="s">
        <v>997</v>
      </c>
      <c r="F141" s="3"/>
      <c r="G141" s="197">
        <f t="shared" si="4"/>
        <v>16000</v>
      </c>
      <c r="H141" s="197"/>
      <c r="I141" s="197"/>
      <c r="J141" s="3"/>
      <c r="K141" s="3"/>
      <c r="L141" s="197">
        <f>SUM(Table24[[#This Row],[PAYMENT 1]]:Table24[[#This Row],[PAYMENT 4]])</f>
        <v>0</v>
      </c>
      <c r="M141" s="198">
        <f>Table24[[#This Row],[FEE]]-(Table24[[#This Row],[TOTAL]]+Table24[[#This Row],[DISCOUNT]])</f>
        <v>16000</v>
      </c>
      <c r="O141" s="3"/>
      <c r="P141" s="3"/>
      <c r="Q141" s="3"/>
      <c r="R141" s="3"/>
      <c r="S141" s="3"/>
      <c r="T141" s="3"/>
      <c r="U141" s="3"/>
    </row>
    <row r="142" spans="2:21" s="196" customFormat="1" x14ac:dyDescent="0.25">
      <c r="B142" s="3" t="s">
        <v>891</v>
      </c>
      <c r="C142" s="3" t="s">
        <v>879</v>
      </c>
      <c r="D142" s="3" t="s">
        <v>669</v>
      </c>
      <c r="E142" s="3" t="s">
        <v>997</v>
      </c>
      <c r="F142" s="3"/>
      <c r="G142" s="197">
        <f t="shared" si="4"/>
        <v>16000</v>
      </c>
      <c r="H142" s="197"/>
      <c r="I142" s="197"/>
      <c r="J142" s="3"/>
      <c r="K142" s="3"/>
      <c r="L142" s="197">
        <f>SUM(Table24[[#This Row],[PAYMENT 1]]:Table24[[#This Row],[PAYMENT 4]])</f>
        <v>0</v>
      </c>
      <c r="M142" s="198">
        <f>Table24[[#This Row],[FEE]]-(Table24[[#This Row],[TOTAL]]+Table24[[#This Row],[DISCOUNT]])</f>
        <v>16000</v>
      </c>
      <c r="O142" s="3"/>
      <c r="P142" s="3"/>
      <c r="Q142" s="3"/>
      <c r="R142" s="3"/>
      <c r="S142" s="3"/>
      <c r="T142" s="3"/>
      <c r="U142" s="3"/>
    </row>
    <row r="143" spans="2:21" s="15" customFormat="1" x14ac:dyDescent="0.25">
      <c r="B143" s="109" t="s">
        <v>892</v>
      </c>
      <c r="C143" s="109" t="s">
        <v>880</v>
      </c>
      <c r="D143" s="109" t="s">
        <v>669</v>
      </c>
      <c r="E143" s="109" t="s">
        <v>997</v>
      </c>
      <c r="F143" s="109"/>
      <c r="G143" s="110">
        <f t="shared" si="4"/>
        <v>16000</v>
      </c>
      <c r="H143" s="33">
        <v>4000</v>
      </c>
      <c r="I143" s="33">
        <v>10000</v>
      </c>
      <c r="J143" s="104"/>
      <c r="K143" s="104"/>
      <c r="L143" s="22">
        <f>SUM(Table24[[#This Row],[PAYMENT 1]]:Table24[[#This Row],[PAYMENT 4]])</f>
        <v>14000</v>
      </c>
      <c r="M143" s="172">
        <f>Table24[[#This Row],[FEE]]-(Table24[[#This Row],[TOTAL]]+Table24[[#This Row],[DISCOUNT]])</f>
        <v>2000</v>
      </c>
      <c r="O143" s="157"/>
      <c r="P143" s="157"/>
      <c r="Q143" s="157"/>
      <c r="R143" s="157"/>
      <c r="S143" s="157"/>
      <c r="T143" s="157"/>
      <c r="U143" s="157"/>
    </row>
    <row r="144" spans="2:21" s="196" customFormat="1" x14ac:dyDescent="0.25">
      <c r="B144" s="3" t="s">
        <v>893</v>
      </c>
      <c r="C144" s="3" t="s">
        <v>881</v>
      </c>
      <c r="D144" s="3" t="s">
        <v>669</v>
      </c>
      <c r="E144" s="3" t="s">
        <v>997</v>
      </c>
      <c r="F144" s="3"/>
      <c r="G144" s="197">
        <f t="shared" si="4"/>
        <v>16000</v>
      </c>
      <c r="H144" s="197"/>
      <c r="I144" s="197"/>
      <c r="J144" s="3"/>
      <c r="K144" s="3"/>
      <c r="L144" s="197">
        <f>SUM(Table24[[#This Row],[PAYMENT 1]]:Table24[[#This Row],[PAYMENT 4]])</f>
        <v>0</v>
      </c>
      <c r="M144" s="198">
        <f>Table24[[#This Row],[FEE]]-(Table24[[#This Row],[TOTAL]]+Table24[[#This Row],[DISCOUNT]])</f>
        <v>16000</v>
      </c>
      <c r="O144" s="3"/>
      <c r="P144" s="3"/>
      <c r="Q144" s="3"/>
      <c r="R144" s="3"/>
      <c r="S144" s="3"/>
      <c r="T144" s="3"/>
      <c r="U144" s="3"/>
    </row>
    <row r="145" spans="2:21" s="15" customFormat="1" x14ac:dyDescent="0.25">
      <c r="B145" s="109" t="s">
        <v>894</v>
      </c>
      <c r="C145" s="109" t="s">
        <v>882</v>
      </c>
      <c r="D145" s="109" t="s">
        <v>669</v>
      </c>
      <c r="E145" s="109" t="s">
        <v>997</v>
      </c>
      <c r="F145" s="109"/>
      <c r="G145" s="110">
        <f t="shared" si="4"/>
        <v>16000</v>
      </c>
      <c r="H145" s="33">
        <v>5000</v>
      </c>
      <c r="I145" s="33">
        <v>6500</v>
      </c>
      <c r="J145" s="104">
        <v>2500</v>
      </c>
      <c r="K145" s="104"/>
      <c r="L145" s="22">
        <f>SUM(Table24[[#This Row],[PAYMENT 1]]:Table24[[#This Row],[PAYMENT 4]])</f>
        <v>14000</v>
      </c>
      <c r="M145" s="172">
        <f>Table24[[#This Row],[FEE]]-(Table24[[#This Row],[TOTAL]]+Table24[[#This Row],[DISCOUNT]])</f>
        <v>2000</v>
      </c>
      <c r="O145" s="157"/>
      <c r="P145" s="157"/>
      <c r="Q145" s="157"/>
      <c r="R145" s="157"/>
      <c r="S145" s="157"/>
      <c r="T145" s="157"/>
      <c r="U145" s="157"/>
    </row>
    <row r="146" spans="2:21" s="15" customFormat="1" x14ac:dyDescent="0.25">
      <c r="B146" s="109" t="s">
        <v>895</v>
      </c>
      <c r="C146" s="109" t="s">
        <v>883</v>
      </c>
      <c r="D146" s="109" t="s">
        <v>669</v>
      </c>
      <c r="E146" s="109" t="s">
        <v>997</v>
      </c>
      <c r="F146" s="109"/>
      <c r="G146" s="110">
        <f t="shared" si="4"/>
        <v>16000</v>
      </c>
      <c r="H146" s="33">
        <v>16000</v>
      </c>
      <c r="I146" s="33"/>
      <c r="J146" s="104"/>
      <c r="K146" s="104"/>
      <c r="L146" s="22">
        <f>SUM(Table24[[#This Row],[PAYMENT 1]]:Table24[[#This Row],[PAYMENT 4]])</f>
        <v>16000</v>
      </c>
      <c r="M146" s="172">
        <f>Table24[[#This Row],[FEE]]-(Table24[[#This Row],[TOTAL]]+Table24[[#This Row],[DISCOUNT]])</f>
        <v>0</v>
      </c>
      <c r="O146" s="157"/>
      <c r="P146" s="157"/>
      <c r="Q146" s="157"/>
      <c r="R146" s="157"/>
      <c r="S146" s="157"/>
      <c r="T146" s="157"/>
      <c r="U146" s="157"/>
    </row>
    <row r="147" spans="2:21" s="15" customFormat="1" x14ac:dyDescent="0.25">
      <c r="B147" s="109" t="s">
        <v>896</v>
      </c>
      <c r="C147" s="109" t="s">
        <v>884</v>
      </c>
      <c r="D147" s="109" t="s">
        <v>669</v>
      </c>
      <c r="E147" s="109" t="s">
        <v>997</v>
      </c>
      <c r="F147" s="109"/>
      <c r="G147" s="110">
        <f t="shared" si="4"/>
        <v>16000</v>
      </c>
      <c r="H147" s="33">
        <v>16000</v>
      </c>
      <c r="I147" s="33"/>
      <c r="J147" s="104"/>
      <c r="K147" s="104"/>
      <c r="L147" s="22">
        <f>SUM(Table24[[#This Row],[PAYMENT 1]]:Table24[[#This Row],[PAYMENT 4]])</f>
        <v>16000</v>
      </c>
      <c r="M147" s="172">
        <f>Table24[[#This Row],[FEE]]-(Table24[[#This Row],[TOTAL]]+Table24[[#This Row],[DISCOUNT]])</f>
        <v>0</v>
      </c>
      <c r="O147" s="157"/>
      <c r="P147" s="157"/>
      <c r="Q147" s="157"/>
      <c r="R147" s="157"/>
      <c r="S147" s="157"/>
      <c r="T147" s="157"/>
      <c r="U147" s="157"/>
    </row>
    <row r="148" spans="2:21" s="15" customFormat="1" x14ac:dyDescent="0.25">
      <c r="B148" s="109" t="s">
        <v>897</v>
      </c>
      <c r="C148" s="109" t="s">
        <v>885</v>
      </c>
      <c r="D148" s="109" t="s">
        <v>669</v>
      </c>
      <c r="E148" s="109" t="s">
        <v>997</v>
      </c>
      <c r="F148" s="109"/>
      <c r="G148" s="110">
        <f t="shared" si="4"/>
        <v>16000</v>
      </c>
      <c r="H148" s="33">
        <v>16000</v>
      </c>
      <c r="I148" s="33"/>
      <c r="J148" s="104"/>
      <c r="K148" s="104"/>
      <c r="L148" s="22">
        <f>SUM(Table24[[#This Row],[PAYMENT 1]]:Table24[[#This Row],[PAYMENT 4]])</f>
        <v>16000</v>
      </c>
      <c r="M148" s="172">
        <f>Table24[[#This Row],[FEE]]-(Table24[[#This Row],[TOTAL]]+Table24[[#This Row],[DISCOUNT]])</f>
        <v>0</v>
      </c>
      <c r="O148" s="157"/>
      <c r="P148" s="157"/>
      <c r="Q148" s="157"/>
      <c r="R148" s="157"/>
      <c r="S148" s="157"/>
      <c r="T148" s="157"/>
      <c r="U148" s="157"/>
    </row>
    <row r="149" spans="2:21" s="15" customFormat="1" x14ac:dyDescent="0.25">
      <c r="B149" s="109" t="s">
        <v>898</v>
      </c>
      <c r="C149" s="109" t="s">
        <v>886</v>
      </c>
      <c r="D149" s="109" t="s">
        <v>669</v>
      </c>
      <c r="E149" s="109" t="s">
        <v>997</v>
      </c>
      <c r="F149" s="109"/>
      <c r="G149" s="110">
        <f t="shared" si="4"/>
        <v>16000</v>
      </c>
      <c r="H149" s="33">
        <v>6000</v>
      </c>
      <c r="I149" s="33">
        <v>7000</v>
      </c>
      <c r="J149" s="104">
        <v>3000</v>
      </c>
      <c r="K149" s="104"/>
      <c r="L149" s="22">
        <f>SUM(Table24[[#This Row],[PAYMENT 1]]:Table24[[#This Row],[PAYMENT 4]])</f>
        <v>16000</v>
      </c>
      <c r="M149" s="172">
        <f>Table24[[#This Row],[FEE]]-(Table24[[#This Row],[TOTAL]]+Table24[[#This Row],[DISCOUNT]])</f>
        <v>0</v>
      </c>
      <c r="O149" s="157"/>
      <c r="P149" s="157"/>
      <c r="Q149" s="157"/>
      <c r="R149" s="157"/>
      <c r="S149" s="157"/>
      <c r="T149" s="157"/>
      <c r="U149" s="157"/>
    </row>
    <row r="150" spans="2:21" x14ac:dyDescent="0.25">
      <c r="M150" s="20"/>
    </row>
    <row r="151" spans="2:21" s="15" customFormat="1" x14ac:dyDescent="0.25">
      <c r="B151" s="157"/>
      <c r="C151" s="162" t="s">
        <v>825</v>
      </c>
      <c r="D151" s="162"/>
      <c r="E151" s="162"/>
      <c r="F151" s="162"/>
      <c r="G151" s="163">
        <f>SUM(SUM(G4:G150))</f>
        <v>2410000</v>
      </c>
      <c r="H151" s="163"/>
      <c r="I151" s="163"/>
      <c r="J151" s="162"/>
      <c r="K151" s="162"/>
      <c r="L151" s="163">
        <f>SUM(L4:L150)</f>
        <v>1852500</v>
      </c>
      <c r="M151" s="163">
        <f>SUM(M4:M150)</f>
        <v>547500</v>
      </c>
      <c r="O151" s="157"/>
      <c r="P151" s="157"/>
      <c r="Q151" s="157"/>
      <c r="R151" s="157"/>
      <c r="S151" s="157"/>
      <c r="T151" s="157"/>
      <c r="U151" s="157"/>
    </row>
  </sheetData>
  <pageMargins left="0.7" right="0.7" top="0.75" bottom="0.75" header="0.3" footer="0.3"/>
  <pageSetup paperSize="8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view="pageLayout" topLeftCell="A4" zoomScaleNormal="100" zoomScaleSheetLayoutView="100" workbookViewId="0">
      <selection activeCell="B28" sqref="B28"/>
    </sheetView>
  </sheetViews>
  <sheetFormatPr defaultRowHeight="15" x14ac:dyDescent="0.25"/>
  <cols>
    <col min="1" max="1" width="6.28515625" style="145" customWidth="1"/>
    <col min="2" max="3" width="9.140625" style="145"/>
    <col min="4" max="4" width="10.5703125" style="145" customWidth="1"/>
    <col min="5" max="5" width="2.5703125" style="145" customWidth="1"/>
    <col min="6" max="6" width="10.5703125" style="145" customWidth="1"/>
    <col min="7" max="7" width="6.5703125" style="145" customWidth="1"/>
    <col min="8" max="8" width="11" style="145" customWidth="1"/>
    <col min="9" max="9" width="4.7109375" style="145" customWidth="1"/>
    <col min="10" max="10" width="14.7109375" style="145" customWidth="1"/>
    <col min="11" max="16384" width="9.140625" style="145"/>
  </cols>
  <sheetData>
    <row r="1" spans="1:10" ht="18.600000000000001" customHeight="1" x14ac:dyDescent="0.25">
      <c r="A1" s="152" t="s">
        <v>950</v>
      </c>
      <c r="B1" s="151"/>
      <c r="C1" s="151"/>
      <c r="D1" s="151"/>
      <c r="E1" s="70"/>
      <c r="F1" s="70"/>
      <c r="G1" s="70"/>
      <c r="H1" s="70"/>
      <c r="I1" s="70"/>
      <c r="J1" s="70"/>
    </row>
    <row r="2" spans="1:10" ht="3.75" customHeight="1" x14ac:dyDescent="0.25">
      <c r="A2" s="152"/>
      <c r="B2" s="151"/>
      <c r="C2" s="151"/>
      <c r="D2" s="151"/>
      <c r="E2" s="70"/>
      <c r="F2" s="70"/>
      <c r="G2" s="70"/>
      <c r="H2" s="70"/>
      <c r="I2" s="70"/>
      <c r="J2" s="70"/>
    </row>
    <row r="3" spans="1:10" ht="18.600000000000001" customHeight="1" x14ac:dyDescent="0.25">
      <c r="A3" s="147" t="s">
        <v>959</v>
      </c>
      <c r="B3" s="231"/>
      <c r="C3" s="231"/>
      <c r="D3" s="231"/>
      <c r="E3" s="147" t="s">
        <v>962</v>
      </c>
      <c r="F3" s="153"/>
      <c r="G3" s="147" t="s">
        <v>960</v>
      </c>
      <c r="H3" s="150"/>
      <c r="I3" s="147" t="s">
        <v>961</v>
      </c>
      <c r="J3" s="154"/>
    </row>
    <row r="4" spans="1:10" ht="18.600000000000001" customHeight="1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</row>
    <row r="5" spans="1:10" ht="18.600000000000001" customHeight="1" x14ac:dyDescent="0.25">
      <c r="A5" s="146" t="s">
        <v>951</v>
      </c>
      <c r="B5" s="146"/>
      <c r="C5" s="146"/>
      <c r="D5" s="146"/>
      <c r="E5" s="146"/>
      <c r="F5" s="146"/>
      <c r="G5" s="146"/>
      <c r="H5" s="146"/>
      <c r="I5" s="146"/>
      <c r="J5" s="146"/>
    </row>
    <row r="6" spans="1:10" ht="18.600000000000001" customHeight="1" x14ac:dyDescent="0.25">
      <c r="A6" s="146"/>
      <c r="B6" s="146"/>
      <c r="C6" s="146"/>
      <c r="D6" s="146"/>
      <c r="E6" s="146"/>
      <c r="F6" s="146"/>
      <c r="G6" s="146"/>
      <c r="H6" s="146"/>
      <c r="I6" s="146"/>
      <c r="J6" s="146"/>
    </row>
    <row r="7" spans="1:10" ht="18.600000000000001" customHeight="1" x14ac:dyDescent="0.25">
      <c r="A7" s="146" t="s">
        <v>956</v>
      </c>
      <c r="B7" s="146"/>
      <c r="C7" s="146"/>
      <c r="D7" s="146"/>
      <c r="E7" s="146"/>
      <c r="F7" s="146"/>
      <c r="G7" s="146"/>
      <c r="H7" s="146"/>
      <c r="I7" s="146"/>
      <c r="J7" s="146"/>
    </row>
    <row r="8" spans="1:10" ht="18.600000000000001" customHeight="1" x14ac:dyDescent="0.25">
      <c r="A8" s="146" t="s">
        <v>957</v>
      </c>
      <c r="B8" s="146"/>
      <c r="C8" s="146"/>
      <c r="D8" s="146"/>
      <c r="E8" s="146"/>
      <c r="F8" s="146"/>
      <c r="G8" s="146"/>
      <c r="H8" s="146"/>
      <c r="I8" s="146"/>
      <c r="J8" s="146"/>
    </row>
    <row r="9" spans="1:10" ht="18.600000000000001" customHeight="1" x14ac:dyDescent="0.25">
      <c r="A9" s="146" t="s">
        <v>958</v>
      </c>
      <c r="B9" s="146"/>
      <c r="C9" s="146"/>
      <c r="D9" s="146"/>
      <c r="E9" s="146"/>
      <c r="F9" s="146"/>
      <c r="G9" s="146"/>
      <c r="H9" s="146"/>
      <c r="I9" s="146"/>
      <c r="J9" s="146"/>
    </row>
    <row r="10" spans="1:10" ht="18.600000000000001" customHeight="1" x14ac:dyDescent="0.25">
      <c r="A10" s="146" t="s">
        <v>954</v>
      </c>
      <c r="B10" s="146"/>
      <c r="C10" s="146"/>
      <c r="D10" s="146"/>
      <c r="E10" s="146"/>
      <c r="F10" s="146"/>
      <c r="G10" s="146"/>
      <c r="H10" s="146"/>
      <c r="I10" s="146"/>
      <c r="J10" s="146"/>
    </row>
    <row r="11" spans="1:10" ht="4.5" customHeight="1" x14ac:dyDescent="0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</row>
    <row r="12" spans="1:10" ht="18.600000000000001" customHeight="1" x14ac:dyDescent="0.25">
      <c r="A12" s="151" t="s">
        <v>955</v>
      </c>
      <c r="B12" s="151"/>
      <c r="C12" s="151"/>
      <c r="D12" s="151"/>
      <c r="E12" s="146"/>
      <c r="F12" s="146"/>
      <c r="G12" s="146"/>
      <c r="H12" s="146"/>
      <c r="I12" s="146"/>
      <c r="J12" s="146"/>
    </row>
    <row r="13" spans="1:10" ht="18.600000000000001" customHeight="1" x14ac:dyDescent="0.25">
      <c r="A13" s="151"/>
      <c r="B13" s="151"/>
      <c r="C13" s="151"/>
      <c r="D13" s="151"/>
      <c r="E13" s="146"/>
      <c r="F13" s="146"/>
      <c r="G13" s="146"/>
      <c r="H13" s="146"/>
      <c r="I13" s="146"/>
      <c r="J13" s="146"/>
    </row>
    <row r="14" spans="1:10" ht="18.600000000000001" customHeight="1" x14ac:dyDescent="0.25">
      <c r="A14" s="109"/>
      <c r="B14" s="109"/>
      <c r="C14" s="109"/>
      <c r="D14" s="109"/>
      <c r="E14" s="109"/>
      <c r="F14" s="109"/>
      <c r="G14" s="109"/>
      <c r="H14" s="109"/>
      <c r="I14" s="109"/>
      <c r="J14" s="109"/>
    </row>
    <row r="15" spans="1:10" ht="18.600000000000001" customHeight="1" x14ac:dyDescent="0.25">
      <c r="A15" s="152" t="s">
        <v>950</v>
      </c>
      <c r="B15" s="109"/>
      <c r="C15" s="109"/>
      <c r="D15" s="109"/>
      <c r="E15" s="109"/>
      <c r="F15" s="109"/>
      <c r="G15" s="109"/>
      <c r="H15" s="109"/>
      <c r="I15" s="109"/>
      <c r="J15" s="109"/>
    </row>
    <row r="16" spans="1:10" ht="3.75" customHeight="1" x14ac:dyDescent="0.25">
      <c r="A16" s="109"/>
      <c r="B16" s="109"/>
      <c r="C16" s="109"/>
      <c r="D16" s="109"/>
      <c r="E16" s="109"/>
      <c r="F16" s="109"/>
      <c r="G16" s="109"/>
      <c r="H16" s="109"/>
      <c r="I16" s="109"/>
      <c r="J16" s="109"/>
    </row>
    <row r="17" spans="1:10" ht="18.600000000000001" customHeight="1" x14ac:dyDescent="0.25">
      <c r="A17" s="147" t="s">
        <v>959</v>
      </c>
      <c r="B17" s="232"/>
      <c r="C17" s="232"/>
      <c r="D17" s="232"/>
      <c r="E17" s="147" t="s">
        <v>962</v>
      </c>
      <c r="F17" s="153"/>
      <c r="G17" s="147" t="s">
        <v>960</v>
      </c>
      <c r="H17" s="150"/>
      <c r="I17" s="147" t="s">
        <v>961</v>
      </c>
      <c r="J17" s="154"/>
    </row>
    <row r="18" spans="1:10" ht="18.600000000000001" customHeight="1" x14ac:dyDescent="0.25">
      <c r="A18" s="70"/>
      <c r="B18" s="70"/>
      <c r="C18" s="70"/>
      <c r="D18" s="70"/>
      <c r="E18" s="70"/>
      <c r="F18" s="70"/>
      <c r="G18" s="70"/>
      <c r="H18" s="70"/>
      <c r="I18" s="70"/>
      <c r="J18" s="70"/>
    </row>
    <row r="19" spans="1:10" ht="18.600000000000001" customHeight="1" x14ac:dyDescent="0.25">
      <c r="A19" s="146" t="s">
        <v>951</v>
      </c>
      <c r="B19" s="146"/>
      <c r="C19" s="146"/>
      <c r="D19" s="146"/>
      <c r="E19" s="146"/>
      <c r="F19" s="146"/>
      <c r="G19" s="146"/>
      <c r="H19" s="146"/>
      <c r="I19" s="146"/>
      <c r="J19" s="146"/>
    </row>
    <row r="20" spans="1:10" ht="18.600000000000001" customHeight="1" x14ac:dyDescent="0.25">
      <c r="A20" s="146"/>
      <c r="B20" s="146"/>
      <c r="C20" s="146"/>
      <c r="D20" s="146"/>
      <c r="E20" s="146"/>
      <c r="F20" s="146"/>
      <c r="G20" s="146"/>
      <c r="H20" s="146"/>
      <c r="I20" s="146"/>
      <c r="J20" s="146"/>
    </row>
    <row r="21" spans="1:10" ht="18.600000000000001" customHeight="1" x14ac:dyDescent="0.25">
      <c r="A21" s="146" t="s">
        <v>956</v>
      </c>
      <c r="B21" s="146"/>
      <c r="C21" s="146"/>
      <c r="D21" s="146"/>
      <c r="E21" s="146"/>
      <c r="F21" s="146"/>
      <c r="G21" s="146"/>
      <c r="H21" s="146"/>
      <c r="I21" s="146"/>
      <c r="J21" s="146"/>
    </row>
    <row r="22" spans="1:10" ht="18.600000000000001" customHeight="1" x14ac:dyDescent="0.25">
      <c r="A22" s="146" t="s">
        <v>957</v>
      </c>
      <c r="B22" s="146"/>
      <c r="C22" s="146"/>
      <c r="D22" s="146"/>
      <c r="E22" s="146"/>
      <c r="F22" s="146"/>
      <c r="G22" s="146"/>
      <c r="H22" s="146"/>
      <c r="I22" s="146"/>
      <c r="J22" s="146"/>
    </row>
    <row r="23" spans="1:10" ht="18.600000000000001" customHeight="1" x14ac:dyDescent="0.25">
      <c r="A23" s="146" t="s">
        <v>958</v>
      </c>
      <c r="B23" s="146"/>
      <c r="C23" s="146"/>
      <c r="D23" s="146"/>
      <c r="E23" s="146"/>
      <c r="F23" s="146"/>
      <c r="G23" s="146"/>
      <c r="H23" s="146"/>
      <c r="I23" s="146"/>
      <c r="J23" s="146"/>
    </row>
    <row r="24" spans="1:10" ht="18.600000000000001" customHeight="1" x14ac:dyDescent="0.25">
      <c r="A24" s="146" t="s">
        <v>954</v>
      </c>
      <c r="B24" s="146"/>
      <c r="C24" s="146"/>
      <c r="D24" s="146"/>
      <c r="E24" s="146"/>
      <c r="F24" s="146"/>
      <c r="G24" s="146"/>
      <c r="H24" s="146"/>
      <c r="I24" s="146"/>
      <c r="J24" s="146"/>
    </row>
    <row r="25" spans="1:10" ht="6.75" customHeight="1" x14ac:dyDescent="0.25">
      <c r="A25" s="146"/>
      <c r="B25" s="146"/>
      <c r="C25" s="146"/>
      <c r="D25" s="146"/>
      <c r="E25" s="146"/>
      <c r="F25" s="146"/>
      <c r="G25" s="146"/>
      <c r="H25" s="146"/>
      <c r="I25" s="146"/>
      <c r="J25" s="146"/>
    </row>
    <row r="26" spans="1:10" ht="18.600000000000001" customHeight="1" x14ac:dyDescent="0.25">
      <c r="A26" s="151" t="s">
        <v>955</v>
      </c>
      <c r="B26" s="151"/>
      <c r="C26" s="151"/>
      <c r="D26" s="151"/>
      <c r="E26" s="146"/>
      <c r="F26" s="146"/>
      <c r="G26" s="146"/>
      <c r="H26" s="146"/>
      <c r="I26" s="146"/>
      <c r="J26" s="146"/>
    </row>
    <row r="27" spans="1:10" ht="18.600000000000001" customHeight="1" x14ac:dyDescent="0.25">
      <c r="A27" s="151"/>
      <c r="B27" s="151"/>
      <c r="C27" s="151"/>
      <c r="D27" s="151"/>
      <c r="E27" s="146"/>
      <c r="F27" s="146"/>
      <c r="G27" s="146"/>
      <c r="H27" s="146"/>
      <c r="I27" s="146"/>
      <c r="J27" s="146"/>
    </row>
    <row r="28" spans="1:10" ht="18.600000000000001" customHeight="1" x14ac:dyDescent="0.25"/>
    <row r="29" spans="1:10" ht="18.600000000000001" customHeight="1" x14ac:dyDescent="0.25">
      <c r="A29" s="152" t="s">
        <v>950</v>
      </c>
      <c r="B29" s="151"/>
      <c r="C29" s="151"/>
      <c r="D29" s="151"/>
    </row>
    <row r="30" spans="1:10" ht="5.25" customHeight="1" x14ac:dyDescent="0.25"/>
    <row r="31" spans="1:10" ht="18.600000000000001" customHeight="1" x14ac:dyDescent="0.25">
      <c r="A31" s="147" t="s">
        <v>959</v>
      </c>
      <c r="B31" s="232"/>
      <c r="C31" s="232"/>
      <c r="D31" s="232"/>
      <c r="E31" s="147" t="s">
        <v>962</v>
      </c>
      <c r="F31" s="149"/>
      <c r="G31" s="147" t="s">
        <v>960</v>
      </c>
      <c r="H31" s="150"/>
      <c r="I31" s="147" t="s">
        <v>961</v>
      </c>
      <c r="J31" s="150"/>
    </row>
    <row r="32" spans="1:10" ht="18.600000000000001" customHeight="1" x14ac:dyDescent="0.25">
      <c r="A32" s="70"/>
      <c r="B32" s="70"/>
      <c r="C32" s="70"/>
      <c r="D32" s="70"/>
      <c r="E32" s="70"/>
      <c r="F32" s="70"/>
      <c r="G32" s="70"/>
      <c r="H32" s="70"/>
      <c r="I32" s="70"/>
      <c r="J32" s="70"/>
    </row>
    <row r="33" spans="1:10" ht="18.600000000000001" customHeight="1" x14ac:dyDescent="0.25">
      <c r="A33" s="146" t="s">
        <v>951</v>
      </c>
      <c r="B33" s="146"/>
      <c r="C33" s="146"/>
      <c r="D33" s="146"/>
      <c r="E33" s="146"/>
      <c r="F33" s="146"/>
      <c r="G33" s="146"/>
      <c r="H33" s="146"/>
      <c r="I33" s="146"/>
      <c r="J33" s="146"/>
    </row>
    <row r="34" spans="1:10" ht="18.600000000000001" customHeight="1" x14ac:dyDescent="0.25">
      <c r="A34" s="146"/>
      <c r="B34" s="146"/>
      <c r="C34" s="146"/>
      <c r="D34" s="146"/>
      <c r="E34" s="146"/>
      <c r="F34" s="146"/>
      <c r="G34" s="146"/>
      <c r="H34" s="146"/>
      <c r="I34" s="146"/>
      <c r="J34" s="146"/>
    </row>
    <row r="35" spans="1:10" ht="18.600000000000001" customHeight="1" x14ac:dyDescent="0.25">
      <c r="A35" s="146" t="s">
        <v>956</v>
      </c>
      <c r="B35" s="146"/>
      <c r="C35" s="146"/>
      <c r="D35" s="146"/>
      <c r="E35" s="146"/>
      <c r="F35" s="146"/>
      <c r="G35" s="146"/>
      <c r="H35" s="146"/>
      <c r="I35" s="146"/>
      <c r="J35" s="146"/>
    </row>
    <row r="36" spans="1:10" ht="18.600000000000001" customHeight="1" x14ac:dyDescent="0.25">
      <c r="A36" s="146" t="s">
        <v>957</v>
      </c>
      <c r="B36" s="146"/>
      <c r="C36" s="146"/>
      <c r="D36" s="146"/>
      <c r="E36" s="146"/>
      <c r="F36" s="146"/>
      <c r="G36" s="146"/>
      <c r="H36" s="146"/>
      <c r="I36" s="146"/>
      <c r="J36" s="146"/>
    </row>
    <row r="37" spans="1:10" ht="18.600000000000001" customHeight="1" x14ac:dyDescent="0.25">
      <c r="A37" s="146" t="s">
        <v>958</v>
      </c>
      <c r="B37" s="146"/>
      <c r="C37" s="146"/>
      <c r="D37" s="146"/>
      <c r="E37" s="146"/>
      <c r="F37" s="146"/>
      <c r="G37" s="146"/>
      <c r="H37" s="146"/>
      <c r="I37" s="146"/>
      <c r="J37" s="146"/>
    </row>
    <row r="38" spans="1:10" ht="18.600000000000001" customHeight="1" x14ac:dyDescent="0.25">
      <c r="A38" s="146" t="s">
        <v>954</v>
      </c>
      <c r="B38" s="146"/>
      <c r="C38" s="146"/>
      <c r="D38" s="146"/>
      <c r="E38" s="146"/>
      <c r="F38" s="146"/>
      <c r="G38" s="146"/>
      <c r="H38" s="146"/>
      <c r="I38" s="146"/>
      <c r="J38" s="146"/>
    </row>
    <row r="39" spans="1:10" ht="18.600000000000001" customHeight="1" x14ac:dyDescent="0.25">
      <c r="A39" s="146"/>
      <c r="B39" s="146"/>
      <c r="C39" s="146"/>
      <c r="D39" s="146"/>
      <c r="E39" s="146"/>
      <c r="F39" s="146"/>
      <c r="G39" s="146"/>
      <c r="H39" s="146"/>
      <c r="I39" s="146"/>
      <c r="J39" s="146"/>
    </row>
    <row r="40" spans="1:10" ht="18.600000000000001" customHeight="1" x14ac:dyDescent="0.25">
      <c r="A40" s="151" t="s">
        <v>955</v>
      </c>
      <c r="B40" s="151"/>
      <c r="C40" s="151"/>
      <c r="D40" s="151"/>
      <c r="E40" s="146"/>
      <c r="F40" s="146"/>
      <c r="G40" s="146"/>
      <c r="H40" s="146"/>
      <c r="I40" s="146"/>
      <c r="J40" s="146"/>
    </row>
    <row r="41" spans="1:10" ht="18.600000000000001" customHeight="1" x14ac:dyDescent="0.25"/>
    <row r="42" spans="1:10" ht="18.600000000000001" customHeight="1" x14ac:dyDescent="0.25"/>
    <row r="43" spans="1:10" ht="18.600000000000001" customHeight="1" x14ac:dyDescent="0.25"/>
    <row r="44" spans="1:10" ht="18.600000000000001" customHeight="1" x14ac:dyDescent="0.25"/>
    <row r="45" spans="1:10" ht="18.600000000000001" customHeight="1" x14ac:dyDescent="0.25"/>
    <row r="46" spans="1:10" ht="18.600000000000001" customHeight="1" x14ac:dyDescent="0.25"/>
    <row r="47" spans="1:10" ht="18.600000000000001" customHeight="1" x14ac:dyDescent="0.25"/>
    <row r="48" spans="1:10" ht="18.600000000000001" customHeight="1" x14ac:dyDescent="0.25"/>
    <row r="49" ht="18.600000000000001" customHeight="1" x14ac:dyDescent="0.25"/>
    <row r="50" ht="18.600000000000001" customHeight="1" x14ac:dyDescent="0.25"/>
    <row r="51" ht="18.600000000000001" customHeight="1" x14ac:dyDescent="0.25"/>
    <row r="52" ht="18.600000000000001" customHeight="1" x14ac:dyDescent="0.25"/>
    <row r="53" ht="18.600000000000001" customHeight="1" x14ac:dyDescent="0.25"/>
    <row r="54" ht="18.600000000000001" customHeight="1" x14ac:dyDescent="0.25"/>
    <row r="55" ht="18.600000000000001" customHeight="1" x14ac:dyDescent="0.25"/>
    <row r="56" ht="18.600000000000001" customHeight="1" x14ac:dyDescent="0.25"/>
    <row r="57" ht="18.600000000000001" customHeight="1" x14ac:dyDescent="0.25"/>
    <row r="58" ht="18.600000000000001" customHeight="1" x14ac:dyDescent="0.25"/>
    <row r="59" ht="18.600000000000001" customHeight="1" x14ac:dyDescent="0.25"/>
    <row r="60" ht="18.600000000000001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  <row r="70" ht="22.5" customHeight="1" x14ac:dyDescent="0.25"/>
    <row r="71" ht="22.5" customHeight="1" x14ac:dyDescent="0.25"/>
    <row r="72" ht="22.5" customHeight="1" x14ac:dyDescent="0.25"/>
    <row r="73" ht="22.5" customHeight="1" x14ac:dyDescent="0.25"/>
    <row r="74" ht="22.5" customHeight="1" x14ac:dyDescent="0.25"/>
    <row r="75" ht="22.5" customHeight="1" x14ac:dyDescent="0.25"/>
    <row r="76" ht="22.5" customHeight="1" x14ac:dyDescent="0.25"/>
    <row r="77" ht="22.5" customHeight="1" x14ac:dyDescent="0.25"/>
    <row r="78" ht="22.5" customHeight="1" x14ac:dyDescent="0.25"/>
    <row r="79" ht="22.5" customHeight="1" x14ac:dyDescent="0.25"/>
    <row r="80" ht="22.5" customHeight="1" x14ac:dyDescent="0.25"/>
    <row r="81" ht="22.5" customHeight="1" x14ac:dyDescent="0.25"/>
    <row r="82" ht="22.5" customHeight="1" x14ac:dyDescent="0.25"/>
    <row r="83" ht="22.5" customHeight="1" x14ac:dyDescent="0.25"/>
    <row r="84" ht="22.5" customHeight="1" x14ac:dyDescent="0.25"/>
    <row r="85" ht="22.5" customHeight="1" x14ac:dyDescent="0.25"/>
    <row r="86" ht="22.5" customHeight="1" x14ac:dyDescent="0.25"/>
    <row r="87" ht="22.5" customHeight="1" x14ac:dyDescent="0.25"/>
    <row r="88" ht="22.5" customHeight="1" x14ac:dyDescent="0.25"/>
    <row r="89" ht="22.5" customHeight="1" x14ac:dyDescent="0.25"/>
    <row r="90" ht="22.5" customHeight="1" x14ac:dyDescent="0.25"/>
    <row r="91" ht="22.5" customHeight="1" x14ac:dyDescent="0.25"/>
    <row r="92" ht="22.5" customHeight="1" x14ac:dyDescent="0.25"/>
    <row r="93" ht="22.5" customHeight="1" x14ac:dyDescent="0.25"/>
    <row r="94" ht="22.5" customHeight="1" x14ac:dyDescent="0.25"/>
    <row r="95" ht="22.5" customHeight="1" x14ac:dyDescent="0.25"/>
    <row r="96" ht="22.5" customHeight="1" x14ac:dyDescent="0.25"/>
    <row r="97" ht="22.5" customHeight="1" x14ac:dyDescent="0.25"/>
    <row r="98" ht="22.5" customHeight="1" x14ac:dyDescent="0.25"/>
    <row r="99" ht="22.5" customHeight="1" x14ac:dyDescent="0.25"/>
    <row r="100" ht="22.5" customHeight="1" x14ac:dyDescent="0.25"/>
    <row r="101" ht="22.5" customHeight="1" x14ac:dyDescent="0.25"/>
    <row r="102" ht="22.5" customHeight="1" x14ac:dyDescent="0.25"/>
    <row r="103" ht="22.5" customHeight="1" x14ac:dyDescent="0.25"/>
    <row r="104" ht="22.5" customHeight="1" x14ac:dyDescent="0.25"/>
    <row r="105" ht="22.5" customHeight="1" x14ac:dyDescent="0.25"/>
    <row r="106" ht="22.5" customHeight="1" x14ac:dyDescent="0.25"/>
    <row r="107" ht="22.5" customHeight="1" x14ac:dyDescent="0.25"/>
    <row r="108" ht="22.5" customHeight="1" x14ac:dyDescent="0.25"/>
    <row r="109" ht="22.5" customHeight="1" x14ac:dyDescent="0.25"/>
    <row r="110" ht="22.5" customHeight="1" x14ac:dyDescent="0.25"/>
    <row r="111" ht="22.5" customHeight="1" x14ac:dyDescent="0.25"/>
    <row r="112" ht="22.5" customHeight="1" x14ac:dyDescent="0.25"/>
    <row r="113" ht="22.5" customHeight="1" x14ac:dyDescent="0.25"/>
    <row r="114" ht="22.5" customHeight="1" x14ac:dyDescent="0.25"/>
    <row r="115" ht="22.5" customHeight="1" x14ac:dyDescent="0.25"/>
    <row r="116" ht="22.5" customHeight="1" x14ac:dyDescent="0.25"/>
    <row r="117" ht="22.5" customHeight="1" x14ac:dyDescent="0.25"/>
    <row r="118" ht="22.5" customHeight="1" x14ac:dyDescent="0.25"/>
    <row r="119" ht="22.5" customHeight="1" x14ac:dyDescent="0.25"/>
    <row r="120" ht="22.5" customHeight="1" x14ac:dyDescent="0.25"/>
    <row r="121" ht="22.5" customHeight="1" x14ac:dyDescent="0.25"/>
    <row r="122" ht="22.5" customHeight="1" x14ac:dyDescent="0.25"/>
    <row r="123" ht="22.5" customHeight="1" x14ac:dyDescent="0.25"/>
    <row r="124" ht="22.5" customHeight="1" x14ac:dyDescent="0.25"/>
    <row r="125" ht="22.5" customHeight="1" x14ac:dyDescent="0.25"/>
    <row r="126" ht="22.5" customHeight="1" x14ac:dyDescent="0.25"/>
    <row r="127" ht="22.5" customHeight="1" x14ac:dyDescent="0.25"/>
    <row r="128" ht="22.5" customHeight="1" x14ac:dyDescent="0.25"/>
    <row r="129" ht="22.5" customHeight="1" x14ac:dyDescent="0.25"/>
    <row r="130" ht="22.5" customHeight="1" x14ac:dyDescent="0.25"/>
    <row r="131" ht="22.5" customHeight="1" x14ac:dyDescent="0.25"/>
    <row r="132" ht="22.5" customHeight="1" x14ac:dyDescent="0.25"/>
    <row r="133" ht="22.5" customHeight="1" x14ac:dyDescent="0.25"/>
    <row r="134" ht="22.5" customHeight="1" x14ac:dyDescent="0.25"/>
    <row r="135" ht="22.5" customHeight="1" x14ac:dyDescent="0.25"/>
    <row r="136" ht="22.5" customHeight="1" x14ac:dyDescent="0.25"/>
    <row r="137" ht="22.5" customHeight="1" x14ac:dyDescent="0.25"/>
    <row r="138" ht="22.5" customHeight="1" x14ac:dyDescent="0.25"/>
    <row r="139" ht="22.5" customHeight="1" x14ac:dyDescent="0.25"/>
    <row r="140" ht="22.5" customHeight="1" x14ac:dyDescent="0.25"/>
    <row r="141" ht="22.5" customHeight="1" x14ac:dyDescent="0.25"/>
    <row r="142" ht="22.5" customHeight="1" x14ac:dyDescent="0.25"/>
    <row r="143" ht="22.5" customHeight="1" x14ac:dyDescent="0.25"/>
    <row r="144" ht="22.5" customHeight="1" x14ac:dyDescent="0.25"/>
    <row r="145" ht="22.5" customHeight="1" x14ac:dyDescent="0.25"/>
    <row r="146" ht="22.5" customHeight="1" x14ac:dyDescent="0.25"/>
    <row r="147" ht="22.5" customHeight="1" x14ac:dyDescent="0.25"/>
    <row r="148" ht="22.5" customHeight="1" x14ac:dyDescent="0.25"/>
    <row r="149" ht="22.5" customHeight="1" x14ac:dyDescent="0.25"/>
    <row r="150" ht="22.5" customHeight="1" x14ac:dyDescent="0.25"/>
    <row r="151" ht="22.5" customHeight="1" x14ac:dyDescent="0.25"/>
    <row r="152" ht="22.5" customHeight="1" x14ac:dyDescent="0.25"/>
    <row r="153" ht="22.5" customHeight="1" x14ac:dyDescent="0.25"/>
    <row r="154" ht="22.5" customHeight="1" x14ac:dyDescent="0.25"/>
    <row r="155" ht="22.5" customHeight="1" x14ac:dyDescent="0.25"/>
    <row r="156" ht="22.5" customHeight="1" x14ac:dyDescent="0.25"/>
    <row r="157" ht="22.5" customHeight="1" x14ac:dyDescent="0.25"/>
    <row r="158" ht="22.5" customHeight="1" x14ac:dyDescent="0.25"/>
    <row r="159" ht="22.5" customHeight="1" x14ac:dyDescent="0.25"/>
    <row r="160" ht="22.5" customHeight="1" x14ac:dyDescent="0.25"/>
    <row r="161" ht="22.5" customHeight="1" x14ac:dyDescent="0.25"/>
    <row r="162" ht="22.5" customHeight="1" x14ac:dyDescent="0.25"/>
    <row r="163" ht="22.5" customHeight="1" x14ac:dyDescent="0.25"/>
    <row r="164" ht="22.5" customHeight="1" x14ac:dyDescent="0.25"/>
    <row r="165" ht="22.5" customHeight="1" x14ac:dyDescent="0.25"/>
    <row r="166" ht="22.5" customHeight="1" x14ac:dyDescent="0.25"/>
    <row r="167" ht="22.5" customHeight="1" x14ac:dyDescent="0.25"/>
    <row r="168" ht="22.5" customHeight="1" x14ac:dyDescent="0.25"/>
    <row r="169" ht="22.5" customHeight="1" x14ac:dyDescent="0.25"/>
    <row r="170" ht="22.5" customHeight="1" x14ac:dyDescent="0.25"/>
    <row r="171" ht="22.5" customHeight="1" x14ac:dyDescent="0.25"/>
    <row r="172" ht="22.5" customHeight="1" x14ac:dyDescent="0.25"/>
    <row r="173" ht="22.5" customHeight="1" x14ac:dyDescent="0.25"/>
    <row r="174" ht="22.5" customHeight="1" x14ac:dyDescent="0.25"/>
    <row r="175" ht="22.5" customHeight="1" x14ac:dyDescent="0.25"/>
    <row r="176" ht="22.5" customHeight="1" x14ac:dyDescent="0.25"/>
    <row r="177" ht="22.5" customHeight="1" x14ac:dyDescent="0.25"/>
    <row r="178" ht="22.5" customHeight="1" x14ac:dyDescent="0.25"/>
    <row r="179" ht="22.5" customHeight="1" x14ac:dyDescent="0.25"/>
    <row r="180" ht="22.5" customHeight="1" x14ac:dyDescent="0.25"/>
    <row r="181" ht="22.5" customHeight="1" x14ac:dyDescent="0.25"/>
    <row r="182" ht="22.5" customHeight="1" x14ac:dyDescent="0.25"/>
    <row r="183" ht="22.5" customHeight="1" x14ac:dyDescent="0.25"/>
    <row r="184" ht="22.5" customHeight="1" x14ac:dyDescent="0.25"/>
    <row r="185" ht="22.5" customHeight="1" x14ac:dyDescent="0.25"/>
    <row r="186" ht="22.5" customHeight="1" x14ac:dyDescent="0.25"/>
    <row r="187" ht="22.5" customHeight="1" x14ac:dyDescent="0.25"/>
    <row r="188" ht="22.5" customHeight="1" x14ac:dyDescent="0.25"/>
    <row r="189" ht="22.5" customHeight="1" x14ac:dyDescent="0.25"/>
    <row r="190" ht="22.5" customHeight="1" x14ac:dyDescent="0.25"/>
    <row r="191" ht="22.5" customHeight="1" x14ac:dyDescent="0.25"/>
    <row r="192" ht="22.5" customHeight="1" x14ac:dyDescent="0.25"/>
    <row r="193" ht="22.5" customHeight="1" x14ac:dyDescent="0.25"/>
    <row r="194" ht="22.5" customHeight="1" x14ac:dyDescent="0.25"/>
    <row r="195" ht="22.5" customHeight="1" x14ac:dyDescent="0.25"/>
    <row r="196" ht="22.5" customHeight="1" x14ac:dyDescent="0.25"/>
    <row r="197" ht="22.5" customHeight="1" x14ac:dyDescent="0.25"/>
    <row r="198" ht="22.5" customHeight="1" x14ac:dyDescent="0.25"/>
    <row r="199" ht="22.5" customHeight="1" x14ac:dyDescent="0.25"/>
    <row r="200" ht="22.5" customHeight="1" x14ac:dyDescent="0.25"/>
    <row r="201" ht="22.5" customHeight="1" x14ac:dyDescent="0.25"/>
    <row r="202" ht="22.5" customHeight="1" x14ac:dyDescent="0.25"/>
    <row r="203" ht="22.5" customHeight="1" x14ac:dyDescent="0.25"/>
    <row r="204" ht="22.5" customHeight="1" x14ac:dyDescent="0.25"/>
    <row r="205" ht="22.5" customHeight="1" x14ac:dyDescent="0.25"/>
    <row r="206" ht="22.5" customHeight="1" x14ac:dyDescent="0.25"/>
    <row r="207" ht="22.5" customHeight="1" x14ac:dyDescent="0.25"/>
    <row r="208" ht="22.5" customHeight="1" x14ac:dyDescent="0.25"/>
    <row r="209" ht="22.5" customHeight="1" x14ac:dyDescent="0.25"/>
    <row r="210" ht="22.5" customHeight="1" x14ac:dyDescent="0.25"/>
    <row r="211" ht="22.5" customHeight="1" x14ac:dyDescent="0.25"/>
    <row r="212" ht="22.5" customHeight="1" x14ac:dyDescent="0.25"/>
    <row r="213" ht="22.5" customHeight="1" x14ac:dyDescent="0.25"/>
    <row r="214" ht="22.5" customHeight="1" x14ac:dyDescent="0.25"/>
    <row r="215" ht="22.5" customHeight="1" x14ac:dyDescent="0.25"/>
    <row r="216" ht="22.5" customHeight="1" x14ac:dyDescent="0.25"/>
    <row r="217" ht="22.5" customHeight="1" x14ac:dyDescent="0.25"/>
    <row r="218" ht="22.5" customHeight="1" x14ac:dyDescent="0.25"/>
    <row r="219" ht="22.5" customHeight="1" x14ac:dyDescent="0.25"/>
    <row r="220" ht="22.5" customHeight="1" x14ac:dyDescent="0.25"/>
    <row r="221" ht="22.5" customHeight="1" x14ac:dyDescent="0.25"/>
    <row r="222" ht="22.5" customHeight="1" x14ac:dyDescent="0.25"/>
    <row r="223" ht="22.5" customHeight="1" x14ac:dyDescent="0.25"/>
    <row r="224" ht="22.5" customHeight="1" x14ac:dyDescent="0.25"/>
    <row r="225" ht="22.5" customHeight="1" x14ac:dyDescent="0.25"/>
    <row r="226" ht="22.5" customHeight="1" x14ac:dyDescent="0.25"/>
    <row r="227" ht="22.5" customHeight="1" x14ac:dyDescent="0.25"/>
    <row r="228" ht="22.5" customHeight="1" x14ac:dyDescent="0.25"/>
    <row r="229" ht="22.5" customHeight="1" x14ac:dyDescent="0.25"/>
    <row r="230" ht="22.5" customHeight="1" x14ac:dyDescent="0.25"/>
    <row r="231" ht="22.5" customHeight="1" x14ac:dyDescent="0.25"/>
    <row r="232" ht="22.5" customHeight="1" x14ac:dyDescent="0.25"/>
    <row r="233" ht="22.5" customHeight="1" x14ac:dyDescent="0.25"/>
    <row r="234" ht="22.5" customHeight="1" x14ac:dyDescent="0.25"/>
    <row r="235" ht="22.5" customHeight="1" x14ac:dyDescent="0.25"/>
    <row r="236" ht="22.5" customHeight="1" x14ac:dyDescent="0.25"/>
    <row r="237" ht="22.5" customHeight="1" x14ac:dyDescent="0.25"/>
    <row r="238" ht="22.5" customHeight="1" x14ac:dyDescent="0.25"/>
    <row r="239" ht="22.5" customHeight="1" x14ac:dyDescent="0.25"/>
    <row r="240" ht="22.5" customHeight="1" x14ac:dyDescent="0.25"/>
  </sheetData>
  <mergeCells count="3">
    <mergeCell ref="B3:D3"/>
    <mergeCell ref="B17:D17"/>
    <mergeCell ref="B31:D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"/>
  <sheetViews>
    <sheetView view="pageLayout" zoomScaleNormal="100" zoomScaleSheetLayoutView="100" workbookViewId="0">
      <selection activeCell="A13" sqref="A13:XFD13"/>
    </sheetView>
  </sheetViews>
  <sheetFormatPr defaultRowHeight="15" x14ac:dyDescent="0.25"/>
  <cols>
    <col min="1" max="1" width="6.28515625" customWidth="1"/>
    <col min="4" max="4" width="10.5703125" customWidth="1"/>
    <col min="5" max="5" width="2.5703125" customWidth="1"/>
    <col min="6" max="6" width="10.5703125" style="144" customWidth="1"/>
    <col min="7" max="7" width="6.5703125" customWidth="1"/>
    <col min="8" max="8" width="11" customWidth="1"/>
    <col min="9" max="9" width="4.7109375" customWidth="1"/>
    <col min="10" max="10" width="14.7109375" customWidth="1"/>
  </cols>
  <sheetData>
    <row r="1" spans="1:10" ht="18.600000000000001" customHeight="1" x14ac:dyDescent="0.25">
      <c r="A1" s="152" t="s">
        <v>950</v>
      </c>
      <c r="B1" s="151"/>
      <c r="C1" s="151"/>
      <c r="D1" s="151"/>
      <c r="E1" s="70"/>
      <c r="F1" s="70"/>
      <c r="G1" s="70"/>
      <c r="H1" s="70"/>
      <c r="I1" s="70"/>
      <c r="J1" s="70"/>
    </row>
    <row r="2" spans="1:10" s="144" customFormat="1" ht="18.600000000000001" customHeight="1" x14ac:dyDescent="0.25">
      <c r="A2" s="152"/>
      <c r="B2" s="151"/>
      <c r="C2" s="151"/>
      <c r="D2" s="151"/>
      <c r="E2" s="70"/>
      <c r="F2" s="70"/>
      <c r="G2" s="70"/>
      <c r="H2" s="70"/>
      <c r="I2" s="70"/>
      <c r="J2" s="70"/>
    </row>
    <row r="3" spans="1:10" ht="18.600000000000001" customHeight="1" x14ac:dyDescent="0.25">
      <c r="A3" s="147" t="s">
        <v>959</v>
      </c>
      <c r="B3" s="231" t="str">
        <f>VLOOKUP(F3,'STUDENT REG AND PAYMENT STATUS'!B4:H1048576,2,0)</f>
        <v xml:space="preserve">MOST EXCELLENT THEOPHILUS KARANJA
</v>
      </c>
      <c r="C3" s="231"/>
      <c r="D3" s="231"/>
      <c r="E3" s="147" t="s">
        <v>962</v>
      </c>
      <c r="F3" s="153" t="s">
        <v>458</v>
      </c>
      <c r="G3" s="147" t="s">
        <v>960</v>
      </c>
      <c r="H3" s="148" t="str">
        <f>VLOOKUP(F3,'STUDENT REG AND PAYMENT STATUS'!B4:H1048576,3,0)</f>
        <v>Class 8</v>
      </c>
      <c r="I3" s="147" t="s">
        <v>961</v>
      </c>
      <c r="J3" s="154">
        <f ca="1">TODAY()</f>
        <v>45090</v>
      </c>
    </row>
    <row r="4" spans="1:10" ht="18.600000000000001" customHeight="1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</row>
    <row r="5" spans="1:10" ht="18.600000000000001" customHeight="1" x14ac:dyDescent="0.25">
      <c r="A5" s="146" t="s">
        <v>951</v>
      </c>
      <c r="B5" s="146"/>
      <c r="C5" s="146"/>
      <c r="D5" s="146"/>
      <c r="E5" s="146"/>
      <c r="F5" s="146"/>
      <c r="G5" s="146"/>
      <c r="H5" s="146"/>
      <c r="I5" s="146"/>
      <c r="J5" s="146"/>
    </row>
    <row r="6" spans="1:10" s="144" customFormat="1" ht="18.600000000000001" customHeight="1" x14ac:dyDescent="0.25">
      <c r="A6" s="146"/>
      <c r="B6" s="146"/>
      <c r="C6" s="146"/>
      <c r="D6" s="146"/>
      <c r="E6" s="146"/>
      <c r="F6" s="146"/>
      <c r="G6" s="146"/>
      <c r="H6" s="146"/>
      <c r="I6" s="146"/>
      <c r="J6" s="146"/>
    </row>
    <row r="7" spans="1:10" ht="18.600000000000001" customHeight="1" x14ac:dyDescent="0.25">
      <c r="A7" s="146" t="s">
        <v>956</v>
      </c>
      <c r="B7" s="146"/>
      <c r="C7" s="146"/>
      <c r="D7" s="146"/>
      <c r="E7" s="146"/>
      <c r="F7" s="146"/>
      <c r="G7" s="146"/>
      <c r="H7" s="146"/>
      <c r="I7" s="146"/>
      <c r="J7" s="146"/>
    </row>
    <row r="8" spans="1:10" s="144" customFormat="1" ht="18.600000000000001" customHeight="1" x14ac:dyDescent="0.25">
      <c r="A8" s="146" t="s">
        <v>957</v>
      </c>
      <c r="B8" s="146"/>
      <c r="C8" s="146"/>
      <c r="D8" s="146"/>
      <c r="E8" s="146"/>
      <c r="F8" s="146"/>
      <c r="G8" s="146"/>
      <c r="H8" s="146"/>
      <c r="I8" s="146"/>
      <c r="J8" s="146"/>
    </row>
    <row r="9" spans="1:10" s="144" customFormat="1" ht="18.600000000000001" customHeight="1" x14ac:dyDescent="0.25">
      <c r="A9" s="146" t="s">
        <v>958</v>
      </c>
      <c r="B9" s="146"/>
      <c r="C9" s="146"/>
      <c r="D9" s="146"/>
      <c r="E9" s="146"/>
      <c r="F9" s="146"/>
      <c r="G9" s="146"/>
      <c r="H9" s="146"/>
      <c r="I9" s="146"/>
      <c r="J9" s="146"/>
    </row>
    <row r="10" spans="1:10" ht="18.600000000000001" customHeight="1" x14ac:dyDescent="0.25">
      <c r="A10" s="146" t="s">
        <v>954</v>
      </c>
      <c r="B10" s="146"/>
      <c r="C10" s="146"/>
      <c r="D10" s="146"/>
      <c r="E10" s="146"/>
      <c r="F10" s="146"/>
      <c r="G10" s="146"/>
      <c r="H10" s="146"/>
      <c r="I10" s="146"/>
      <c r="J10" s="146"/>
    </row>
    <row r="11" spans="1:10" s="144" customFormat="1" ht="4.5" customHeight="1" x14ac:dyDescent="0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</row>
    <row r="12" spans="1:10" ht="18.600000000000001" customHeight="1" x14ac:dyDescent="0.25">
      <c r="A12" s="151" t="s">
        <v>955</v>
      </c>
      <c r="B12" s="151"/>
      <c r="C12" s="151"/>
      <c r="D12" s="151"/>
      <c r="E12" s="146"/>
      <c r="F12" s="146"/>
      <c r="G12" s="146"/>
      <c r="H12" s="146"/>
      <c r="I12" s="146"/>
      <c r="J12" s="146"/>
    </row>
    <row r="13" spans="1:10" s="145" customFormat="1" ht="18.600000000000001" customHeight="1" x14ac:dyDescent="0.25">
      <c r="A13" s="151"/>
      <c r="B13" s="151"/>
      <c r="C13" s="151"/>
      <c r="D13" s="151"/>
      <c r="E13" s="146"/>
      <c r="F13" s="146"/>
      <c r="G13" s="146"/>
      <c r="H13" s="146"/>
      <c r="I13" s="146"/>
      <c r="J13" s="146"/>
    </row>
    <row r="14" spans="1:10" ht="18.600000000000001" customHeight="1" x14ac:dyDescent="0.25">
      <c r="A14" s="109"/>
      <c r="B14" s="109"/>
      <c r="C14" s="109"/>
      <c r="D14" s="109"/>
      <c r="E14" s="109"/>
      <c r="F14" s="109"/>
      <c r="G14" s="109"/>
      <c r="H14" s="109"/>
      <c r="I14" s="109"/>
      <c r="J14" s="109"/>
    </row>
    <row r="15" spans="1:10" s="144" customFormat="1" ht="18.600000000000001" customHeight="1" x14ac:dyDescent="0.25">
      <c r="A15" s="152" t="s">
        <v>950</v>
      </c>
      <c r="B15" s="109"/>
      <c r="C15" s="109"/>
      <c r="D15" s="109"/>
      <c r="E15" s="109"/>
      <c r="F15" s="109"/>
      <c r="G15" s="109"/>
      <c r="H15" s="109"/>
      <c r="I15" s="109"/>
      <c r="J15" s="109"/>
    </row>
    <row r="16" spans="1:10" ht="18.600000000000001" customHeight="1" x14ac:dyDescent="0.25">
      <c r="A16" s="109"/>
      <c r="B16" s="109"/>
      <c r="C16" s="109"/>
      <c r="D16" s="109"/>
      <c r="E16" s="109"/>
      <c r="F16" s="109"/>
      <c r="G16" s="109"/>
      <c r="H16" s="109"/>
      <c r="I16" s="109"/>
      <c r="J16" s="109"/>
    </row>
    <row r="17" spans="1:10" ht="18.600000000000001" customHeight="1" x14ac:dyDescent="0.25">
      <c r="A17" s="147" t="s">
        <v>959</v>
      </c>
      <c r="B17" s="232" t="str">
        <f>VLOOKUP(F17,'STUDENT REG AND PAYMENT STATUS'!B4:H1048576,2,0)</f>
        <v xml:space="preserve">MOST EXCELLENT THEOPHILUS KARANJA
</v>
      </c>
      <c r="C17" s="232"/>
      <c r="D17" s="232"/>
      <c r="E17" s="147" t="s">
        <v>962</v>
      </c>
      <c r="F17" s="153" t="s">
        <v>458</v>
      </c>
      <c r="G17" s="147" t="s">
        <v>960</v>
      </c>
      <c r="H17" s="148" t="str">
        <f>VLOOKUP(F17,'STUDENT REG AND PAYMENT STATUS'!B4:H1048576,3,0)</f>
        <v>Class 8</v>
      </c>
      <c r="I17" s="147" t="s">
        <v>961</v>
      </c>
      <c r="J17" s="154">
        <f ca="1">TODAY()</f>
        <v>45090</v>
      </c>
    </row>
    <row r="18" spans="1:10" ht="18.600000000000001" customHeight="1" x14ac:dyDescent="0.25">
      <c r="A18" s="70"/>
      <c r="B18" s="70"/>
      <c r="C18" s="70"/>
      <c r="D18" s="70"/>
      <c r="E18" s="70"/>
      <c r="F18" s="70"/>
      <c r="G18" s="70"/>
      <c r="H18" s="70"/>
      <c r="I18" s="70"/>
      <c r="J18" s="70"/>
    </row>
    <row r="19" spans="1:10" ht="18.600000000000001" customHeight="1" x14ac:dyDescent="0.25">
      <c r="A19" s="146" t="s">
        <v>951</v>
      </c>
      <c r="B19" s="146"/>
      <c r="C19" s="146"/>
      <c r="D19" s="146"/>
      <c r="E19" s="146"/>
      <c r="F19" s="146"/>
      <c r="G19" s="146"/>
      <c r="H19" s="146"/>
      <c r="I19" s="146"/>
      <c r="J19" s="146"/>
    </row>
    <row r="20" spans="1:10" ht="18.600000000000001" customHeight="1" x14ac:dyDescent="0.25">
      <c r="A20" s="146"/>
      <c r="B20" s="146"/>
      <c r="C20" s="146"/>
      <c r="D20" s="146"/>
      <c r="E20" s="146"/>
      <c r="F20" s="146"/>
      <c r="G20" s="146"/>
      <c r="H20" s="146"/>
      <c r="I20" s="146"/>
      <c r="J20" s="146"/>
    </row>
    <row r="21" spans="1:10" ht="18.600000000000001" customHeight="1" x14ac:dyDescent="0.25">
      <c r="A21" s="146" t="s">
        <v>956</v>
      </c>
      <c r="B21" s="146"/>
      <c r="C21" s="146"/>
      <c r="D21" s="146"/>
      <c r="E21" s="146"/>
      <c r="F21" s="146"/>
      <c r="G21" s="146"/>
      <c r="H21" s="146"/>
      <c r="I21" s="146"/>
      <c r="J21" s="146"/>
    </row>
    <row r="22" spans="1:10" ht="18.600000000000001" customHeight="1" x14ac:dyDescent="0.25">
      <c r="A22" s="146" t="s">
        <v>957</v>
      </c>
      <c r="B22" s="146"/>
      <c r="C22" s="146"/>
      <c r="D22" s="146"/>
      <c r="E22" s="146"/>
      <c r="F22" s="146"/>
      <c r="G22" s="146"/>
      <c r="H22" s="146"/>
      <c r="I22" s="146"/>
      <c r="J22" s="146"/>
    </row>
    <row r="23" spans="1:10" ht="18.600000000000001" customHeight="1" x14ac:dyDescent="0.25">
      <c r="A23" s="146" t="s">
        <v>958</v>
      </c>
      <c r="B23" s="146"/>
      <c r="C23" s="146"/>
      <c r="D23" s="146"/>
      <c r="E23" s="146"/>
      <c r="F23" s="146"/>
      <c r="G23" s="146"/>
      <c r="H23" s="146"/>
      <c r="I23" s="146"/>
      <c r="J23" s="146"/>
    </row>
    <row r="24" spans="1:10" ht="18.600000000000001" customHeight="1" x14ac:dyDescent="0.25">
      <c r="A24" s="146" t="s">
        <v>954</v>
      </c>
      <c r="B24" s="146"/>
      <c r="C24" s="146"/>
      <c r="D24" s="146"/>
      <c r="E24" s="146"/>
      <c r="F24" s="146"/>
      <c r="G24" s="146"/>
      <c r="H24" s="146"/>
      <c r="I24" s="146"/>
      <c r="J24" s="146"/>
    </row>
    <row r="25" spans="1:10" ht="6.75" customHeight="1" x14ac:dyDescent="0.25">
      <c r="A25" s="146"/>
      <c r="B25" s="146"/>
      <c r="C25" s="146"/>
      <c r="D25" s="146"/>
      <c r="E25" s="146"/>
      <c r="F25" s="146"/>
      <c r="G25" s="146"/>
      <c r="H25" s="146"/>
      <c r="I25" s="146"/>
      <c r="J25" s="146"/>
    </row>
    <row r="26" spans="1:10" ht="18.600000000000001" customHeight="1" x14ac:dyDescent="0.25">
      <c r="A26" s="151" t="s">
        <v>955</v>
      </c>
      <c r="B26" s="151"/>
      <c r="C26" s="151"/>
      <c r="D26" s="151"/>
      <c r="E26" s="146"/>
      <c r="F26" s="146"/>
      <c r="G26" s="146"/>
      <c r="H26" s="146"/>
      <c r="I26" s="146"/>
      <c r="J26" s="146"/>
    </row>
    <row r="27" spans="1:10" ht="18.600000000000001" customHeight="1" x14ac:dyDescent="0.25"/>
    <row r="28" spans="1:10" s="144" customFormat="1" ht="18.600000000000001" customHeight="1" x14ac:dyDescent="0.25">
      <c r="A28" s="152" t="s">
        <v>950</v>
      </c>
      <c r="B28" s="151"/>
      <c r="C28" s="151"/>
      <c r="D28" s="151"/>
    </row>
    <row r="29" spans="1:10" ht="18.600000000000001" customHeight="1" x14ac:dyDescent="0.25"/>
    <row r="30" spans="1:10" ht="18.600000000000001" customHeight="1" x14ac:dyDescent="0.25">
      <c r="A30" s="147" t="s">
        <v>959</v>
      </c>
      <c r="B30" s="232"/>
      <c r="C30" s="232"/>
      <c r="D30" s="232"/>
      <c r="E30" s="147" t="s">
        <v>962</v>
      </c>
      <c r="F30" s="149"/>
      <c r="G30" s="147" t="s">
        <v>960</v>
      </c>
      <c r="H30" s="148"/>
      <c r="I30" s="147" t="s">
        <v>961</v>
      </c>
      <c r="J30" s="148"/>
    </row>
    <row r="31" spans="1:10" ht="18.600000000000001" customHeight="1" x14ac:dyDescent="0.25">
      <c r="A31" s="70"/>
      <c r="B31" s="70"/>
      <c r="C31" s="70"/>
      <c r="D31" s="70"/>
      <c r="E31" s="70"/>
      <c r="F31" s="70"/>
      <c r="G31" s="70"/>
      <c r="H31" s="70"/>
      <c r="I31" s="70"/>
      <c r="J31" s="70"/>
    </row>
    <row r="32" spans="1:10" ht="18.600000000000001" customHeight="1" x14ac:dyDescent="0.25">
      <c r="A32" s="146" t="s">
        <v>951</v>
      </c>
      <c r="B32" s="146"/>
      <c r="C32" s="146"/>
      <c r="D32" s="146"/>
      <c r="E32" s="146"/>
      <c r="F32" s="146"/>
      <c r="G32" s="146"/>
      <c r="H32" s="146"/>
      <c r="I32" s="146"/>
      <c r="J32" s="146"/>
    </row>
    <row r="33" spans="1:10" ht="18.600000000000001" customHeight="1" x14ac:dyDescent="0.25">
      <c r="A33" s="146"/>
      <c r="B33" s="146"/>
      <c r="C33" s="146"/>
      <c r="D33" s="146"/>
      <c r="E33" s="146"/>
      <c r="F33" s="146"/>
      <c r="G33" s="146"/>
      <c r="H33" s="146"/>
      <c r="I33" s="146"/>
      <c r="J33" s="146"/>
    </row>
    <row r="34" spans="1:10" ht="18.600000000000001" customHeight="1" x14ac:dyDescent="0.25">
      <c r="A34" s="146" t="s">
        <v>956</v>
      </c>
      <c r="B34" s="146"/>
      <c r="C34" s="146"/>
      <c r="D34" s="146"/>
      <c r="E34" s="146"/>
      <c r="F34" s="146"/>
      <c r="G34" s="146"/>
      <c r="H34" s="146"/>
      <c r="I34" s="146"/>
      <c r="J34" s="146"/>
    </row>
    <row r="35" spans="1:10" ht="18.600000000000001" customHeight="1" x14ac:dyDescent="0.25">
      <c r="A35" s="146" t="s">
        <v>957</v>
      </c>
      <c r="B35" s="146"/>
      <c r="C35" s="146"/>
      <c r="D35" s="146"/>
      <c r="E35" s="146"/>
      <c r="F35" s="146"/>
      <c r="G35" s="146"/>
      <c r="H35" s="146"/>
      <c r="I35" s="146"/>
      <c r="J35" s="146"/>
    </row>
    <row r="36" spans="1:10" ht="18.600000000000001" customHeight="1" x14ac:dyDescent="0.25">
      <c r="A36" s="146" t="s">
        <v>958</v>
      </c>
      <c r="B36" s="146"/>
      <c r="C36" s="146"/>
      <c r="D36" s="146"/>
      <c r="E36" s="146"/>
      <c r="F36" s="146"/>
      <c r="G36" s="146"/>
      <c r="H36" s="146"/>
      <c r="I36" s="146"/>
      <c r="J36" s="146"/>
    </row>
    <row r="37" spans="1:10" ht="18.600000000000001" customHeight="1" x14ac:dyDescent="0.25">
      <c r="A37" s="146" t="s">
        <v>954</v>
      </c>
      <c r="B37" s="146"/>
      <c r="C37" s="146"/>
      <c r="D37" s="146"/>
      <c r="E37" s="146"/>
      <c r="F37" s="146"/>
      <c r="G37" s="146"/>
      <c r="H37" s="146"/>
      <c r="I37" s="146"/>
      <c r="J37" s="146"/>
    </row>
    <row r="38" spans="1:10" ht="18.600000000000001" customHeight="1" x14ac:dyDescent="0.25">
      <c r="A38" s="146"/>
      <c r="B38" s="146"/>
      <c r="C38" s="146"/>
      <c r="D38" s="146"/>
      <c r="E38" s="146"/>
      <c r="F38" s="146"/>
      <c r="G38" s="146"/>
      <c r="H38" s="146"/>
      <c r="I38" s="146"/>
      <c r="J38" s="146"/>
    </row>
    <row r="39" spans="1:10" ht="18.600000000000001" customHeight="1" x14ac:dyDescent="0.25">
      <c r="A39" s="151" t="s">
        <v>955</v>
      </c>
      <c r="B39" s="151"/>
      <c r="C39" s="151"/>
      <c r="D39" s="151"/>
      <c r="E39" s="146"/>
      <c r="F39" s="146"/>
      <c r="G39" s="146"/>
      <c r="H39" s="146"/>
      <c r="I39" s="146"/>
      <c r="J39" s="146"/>
    </row>
    <row r="40" spans="1:10" ht="18.600000000000001" customHeight="1" x14ac:dyDescent="0.25"/>
    <row r="41" spans="1:10" ht="18.600000000000001" customHeight="1" x14ac:dyDescent="0.25"/>
    <row r="42" spans="1:10" ht="18.600000000000001" customHeight="1" x14ac:dyDescent="0.25"/>
    <row r="43" spans="1:10" ht="18.600000000000001" customHeight="1" x14ac:dyDescent="0.25"/>
    <row r="44" spans="1:10" ht="18.600000000000001" customHeight="1" x14ac:dyDescent="0.25"/>
    <row r="45" spans="1:10" ht="18.600000000000001" customHeight="1" x14ac:dyDescent="0.25"/>
    <row r="46" spans="1:10" ht="18.600000000000001" customHeight="1" x14ac:dyDescent="0.25"/>
    <row r="47" spans="1:10" ht="18.600000000000001" customHeight="1" x14ac:dyDescent="0.25"/>
    <row r="48" spans="1:10" ht="18.600000000000001" customHeight="1" x14ac:dyDescent="0.25"/>
    <row r="49" ht="18.600000000000001" customHeight="1" x14ac:dyDescent="0.25"/>
    <row r="50" ht="18.600000000000001" customHeight="1" x14ac:dyDescent="0.25"/>
    <row r="51" ht="18.600000000000001" customHeight="1" x14ac:dyDescent="0.25"/>
    <row r="52" ht="18.600000000000001" customHeight="1" x14ac:dyDescent="0.25"/>
    <row r="53" ht="18.600000000000001" customHeight="1" x14ac:dyDescent="0.25"/>
    <row r="54" ht="18.600000000000001" customHeight="1" x14ac:dyDescent="0.25"/>
    <row r="55" ht="18.600000000000001" customHeight="1" x14ac:dyDescent="0.25"/>
    <row r="56" ht="18.600000000000001" customHeight="1" x14ac:dyDescent="0.25"/>
    <row r="57" ht="18.600000000000001" customHeight="1" x14ac:dyDescent="0.25"/>
    <row r="58" ht="18.600000000000001" customHeight="1" x14ac:dyDescent="0.25"/>
    <row r="59" ht="18.600000000000001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  <row r="70" ht="22.5" customHeight="1" x14ac:dyDescent="0.25"/>
    <row r="71" ht="22.5" customHeight="1" x14ac:dyDescent="0.25"/>
    <row r="72" ht="22.5" customHeight="1" x14ac:dyDescent="0.25"/>
    <row r="73" ht="22.5" customHeight="1" x14ac:dyDescent="0.25"/>
    <row r="74" ht="22.5" customHeight="1" x14ac:dyDescent="0.25"/>
    <row r="75" ht="22.5" customHeight="1" x14ac:dyDescent="0.25"/>
    <row r="76" ht="22.5" customHeight="1" x14ac:dyDescent="0.25"/>
    <row r="77" ht="22.5" customHeight="1" x14ac:dyDescent="0.25"/>
    <row r="78" ht="22.5" customHeight="1" x14ac:dyDescent="0.25"/>
    <row r="79" ht="22.5" customHeight="1" x14ac:dyDescent="0.25"/>
    <row r="80" ht="22.5" customHeight="1" x14ac:dyDescent="0.25"/>
    <row r="81" ht="22.5" customHeight="1" x14ac:dyDescent="0.25"/>
    <row r="82" ht="22.5" customHeight="1" x14ac:dyDescent="0.25"/>
    <row r="83" ht="22.5" customHeight="1" x14ac:dyDescent="0.25"/>
    <row r="84" ht="22.5" customHeight="1" x14ac:dyDescent="0.25"/>
    <row r="85" ht="22.5" customHeight="1" x14ac:dyDescent="0.25"/>
    <row r="86" ht="22.5" customHeight="1" x14ac:dyDescent="0.25"/>
    <row r="87" ht="22.5" customHeight="1" x14ac:dyDescent="0.25"/>
    <row r="88" ht="22.5" customHeight="1" x14ac:dyDescent="0.25"/>
    <row r="89" ht="22.5" customHeight="1" x14ac:dyDescent="0.25"/>
    <row r="90" ht="22.5" customHeight="1" x14ac:dyDescent="0.25"/>
    <row r="91" ht="22.5" customHeight="1" x14ac:dyDescent="0.25"/>
    <row r="92" ht="22.5" customHeight="1" x14ac:dyDescent="0.25"/>
    <row r="93" ht="22.5" customHeight="1" x14ac:dyDescent="0.25"/>
    <row r="94" ht="22.5" customHeight="1" x14ac:dyDescent="0.25"/>
    <row r="95" ht="22.5" customHeight="1" x14ac:dyDescent="0.25"/>
    <row r="96" ht="22.5" customHeight="1" x14ac:dyDescent="0.25"/>
    <row r="97" ht="22.5" customHeight="1" x14ac:dyDescent="0.25"/>
    <row r="98" ht="22.5" customHeight="1" x14ac:dyDescent="0.25"/>
    <row r="99" ht="22.5" customHeight="1" x14ac:dyDescent="0.25"/>
    <row r="100" ht="22.5" customHeight="1" x14ac:dyDescent="0.25"/>
    <row r="101" ht="22.5" customHeight="1" x14ac:dyDescent="0.25"/>
    <row r="102" ht="22.5" customHeight="1" x14ac:dyDescent="0.25"/>
    <row r="103" ht="22.5" customHeight="1" x14ac:dyDescent="0.25"/>
    <row r="104" ht="22.5" customHeight="1" x14ac:dyDescent="0.25"/>
    <row r="105" ht="22.5" customHeight="1" x14ac:dyDescent="0.25"/>
    <row r="106" ht="22.5" customHeight="1" x14ac:dyDescent="0.25"/>
    <row r="107" ht="22.5" customHeight="1" x14ac:dyDescent="0.25"/>
    <row r="108" ht="22.5" customHeight="1" x14ac:dyDescent="0.25"/>
    <row r="109" ht="22.5" customHeight="1" x14ac:dyDescent="0.25"/>
    <row r="110" ht="22.5" customHeight="1" x14ac:dyDescent="0.25"/>
    <row r="111" ht="22.5" customHeight="1" x14ac:dyDescent="0.25"/>
    <row r="112" ht="22.5" customHeight="1" x14ac:dyDescent="0.25"/>
    <row r="113" ht="22.5" customHeight="1" x14ac:dyDescent="0.25"/>
    <row r="114" ht="22.5" customHeight="1" x14ac:dyDescent="0.25"/>
    <row r="115" ht="22.5" customHeight="1" x14ac:dyDescent="0.25"/>
    <row r="116" ht="22.5" customHeight="1" x14ac:dyDescent="0.25"/>
    <row r="117" ht="22.5" customHeight="1" x14ac:dyDescent="0.25"/>
    <row r="118" ht="22.5" customHeight="1" x14ac:dyDescent="0.25"/>
    <row r="119" ht="22.5" customHeight="1" x14ac:dyDescent="0.25"/>
    <row r="120" ht="22.5" customHeight="1" x14ac:dyDescent="0.25"/>
    <row r="121" ht="22.5" customHeight="1" x14ac:dyDescent="0.25"/>
    <row r="122" ht="22.5" customHeight="1" x14ac:dyDescent="0.25"/>
    <row r="123" ht="22.5" customHeight="1" x14ac:dyDescent="0.25"/>
    <row r="124" ht="22.5" customHeight="1" x14ac:dyDescent="0.25"/>
    <row r="125" ht="22.5" customHeight="1" x14ac:dyDescent="0.25"/>
    <row r="126" ht="22.5" customHeight="1" x14ac:dyDescent="0.25"/>
    <row r="127" ht="22.5" customHeight="1" x14ac:dyDescent="0.25"/>
    <row r="128" ht="22.5" customHeight="1" x14ac:dyDescent="0.25"/>
    <row r="129" ht="22.5" customHeight="1" x14ac:dyDescent="0.25"/>
    <row r="130" ht="22.5" customHeight="1" x14ac:dyDescent="0.25"/>
    <row r="131" ht="22.5" customHeight="1" x14ac:dyDescent="0.25"/>
    <row r="132" ht="22.5" customHeight="1" x14ac:dyDescent="0.25"/>
    <row r="133" ht="22.5" customHeight="1" x14ac:dyDescent="0.25"/>
    <row r="134" ht="22.5" customHeight="1" x14ac:dyDescent="0.25"/>
    <row r="135" ht="22.5" customHeight="1" x14ac:dyDescent="0.25"/>
    <row r="136" ht="22.5" customHeight="1" x14ac:dyDescent="0.25"/>
    <row r="137" ht="22.5" customHeight="1" x14ac:dyDescent="0.25"/>
    <row r="138" ht="22.5" customHeight="1" x14ac:dyDescent="0.25"/>
    <row r="139" ht="22.5" customHeight="1" x14ac:dyDescent="0.25"/>
    <row r="140" ht="22.5" customHeight="1" x14ac:dyDescent="0.25"/>
    <row r="141" ht="22.5" customHeight="1" x14ac:dyDescent="0.25"/>
    <row r="142" ht="22.5" customHeight="1" x14ac:dyDescent="0.25"/>
    <row r="143" ht="22.5" customHeight="1" x14ac:dyDescent="0.25"/>
    <row r="144" ht="22.5" customHeight="1" x14ac:dyDescent="0.25"/>
    <row r="145" ht="22.5" customHeight="1" x14ac:dyDescent="0.25"/>
    <row r="146" ht="22.5" customHeight="1" x14ac:dyDescent="0.25"/>
    <row r="147" ht="22.5" customHeight="1" x14ac:dyDescent="0.25"/>
    <row r="148" ht="22.5" customHeight="1" x14ac:dyDescent="0.25"/>
    <row r="149" ht="22.5" customHeight="1" x14ac:dyDescent="0.25"/>
    <row r="150" ht="22.5" customHeight="1" x14ac:dyDescent="0.25"/>
    <row r="151" ht="22.5" customHeight="1" x14ac:dyDescent="0.25"/>
    <row r="152" ht="22.5" customHeight="1" x14ac:dyDescent="0.25"/>
    <row r="153" ht="22.5" customHeight="1" x14ac:dyDescent="0.25"/>
    <row r="154" ht="22.5" customHeight="1" x14ac:dyDescent="0.25"/>
    <row r="155" ht="22.5" customHeight="1" x14ac:dyDescent="0.25"/>
    <row r="156" ht="22.5" customHeight="1" x14ac:dyDescent="0.25"/>
    <row r="157" ht="22.5" customHeight="1" x14ac:dyDescent="0.25"/>
    <row r="158" ht="22.5" customHeight="1" x14ac:dyDescent="0.25"/>
    <row r="159" ht="22.5" customHeight="1" x14ac:dyDescent="0.25"/>
    <row r="160" ht="22.5" customHeight="1" x14ac:dyDescent="0.25"/>
    <row r="161" ht="22.5" customHeight="1" x14ac:dyDescent="0.25"/>
    <row r="162" ht="22.5" customHeight="1" x14ac:dyDescent="0.25"/>
    <row r="163" ht="22.5" customHeight="1" x14ac:dyDescent="0.25"/>
    <row r="164" ht="22.5" customHeight="1" x14ac:dyDescent="0.25"/>
    <row r="165" ht="22.5" customHeight="1" x14ac:dyDescent="0.25"/>
    <row r="166" ht="22.5" customHeight="1" x14ac:dyDescent="0.25"/>
    <row r="167" ht="22.5" customHeight="1" x14ac:dyDescent="0.25"/>
    <row r="168" ht="22.5" customHeight="1" x14ac:dyDescent="0.25"/>
    <row r="169" ht="22.5" customHeight="1" x14ac:dyDescent="0.25"/>
    <row r="170" ht="22.5" customHeight="1" x14ac:dyDescent="0.25"/>
    <row r="171" ht="22.5" customHeight="1" x14ac:dyDescent="0.25"/>
    <row r="172" ht="22.5" customHeight="1" x14ac:dyDescent="0.25"/>
    <row r="173" ht="22.5" customHeight="1" x14ac:dyDescent="0.25"/>
    <row r="174" ht="22.5" customHeight="1" x14ac:dyDescent="0.25"/>
    <row r="175" ht="22.5" customHeight="1" x14ac:dyDescent="0.25"/>
    <row r="176" ht="22.5" customHeight="1" x14ac:dyDescent="0.25"/>
    <row r="177" ht="22.5" customHeight="1" x14ac:dyDescent="0.25"/>
    <row r="178" ht="22.5" customHeight="1" x14ac:dyDescent="0.25"/>
    <row r="179" ht="22.5" customHeight="1" x14ac:dyDescent="0.25"/>
    <row r="180" ht="22.5" customHeight="1" x14ac:dyDescent="0.25"/>
    <row r="181" ht="22.5" customHeight="1" x14ac:dyDescent="0.25"/>
    <row r="182" ht="22.5" customHeight="1" x14ac:dyDescent="0.25"/>
    <row r="183" ht="22.5" customHeight="1" x14ac:dyDescent="0.25"/>
    <row r="184" ht="22.5" customHeight="1" x14ac:dyDescent="0.25"/>
    <row r="185" ht="22.5" customHeight="1" x14ac:dyDescent="0.25"/>
    <row r="186" ht="22.5" customHeight="1" x14ac:dyDescent="0.25"/>
    <row r="187" ht="22.5" customHeight="1" x14ac:dyDescent="0.25"/>
    <row r="188" ht="22.5" customHeight="1" x14ac:dyDescent="0.25"/>
    <row r="189" ht="22.5" customHeight="1" x14ac:dyDescent="0.25"/>
    <row r="190" ht="22.5" customHeight="1" x14ac:dyDescent="0.25"/>
    <row r="191" ht="22.5" customHeight="1" x14ac:dyDescent="0.25"/>
    <row r="192" ht="22.5" customHeight="1" x14ac:dyDescent="0.25"/>
    <row r="193" ht="22.5" customHeight="1" x14ac:dyDescent="0.25"/>
    <row r="194" ht="22.5" customHeight="1" x14ac:dyDescent="0.25"/>
    <row r="195" ht="22.5" customHeight="1" x14ac:dyDescent="0.25"/>
    <row r="196" ht="22.5" customHeight="1" x14ac:dyDescent="0.25"/>
    <row r="197" ht="22.5" customHeight="1" x14ac:dyDescent="0.25"/>
    <row r="198" ht="22.5" customHeight="1" x14ac:dyDescent="0.25"/>
    <row r="199" ht="22.5" customHeight="1" x14ac:dyDescent="0.25"/>
    <row r="200" ht="22.5" customHeight="1" x14ac:dyDescent="0.25"/>
    <row r="201" ht="22.5" customHeight="1" x14ac:dyDescent="0.25"/>
    <row r="202" ht="22.5" customHeight="1" x14ac:dyDescent="0.25"/>
    <row r="203" ht="22.5" customHeight="1" x14ac:dyDescent="0.25"/>
    <row r="204" ht="22.5" customHeight="1" x14ac:dyDescent="0.25"/>
    <row r="205" ht="22.5" customHeight="1" x14ac:dyDescent="0.25"/>
    <row r="206" ht="22.5" customHeight="1" x14ac:dyDescent="0.25"/>
    <row r="207" ht="22.5" customHeight="1" x14ac:dyDescent="0.25"/>
    <row r="208" ht="22.5" customHeight="1" x14ac:dyDescent="0.25"/>
    <row r="209" ht="22.5" customHeight="1" x14ac:dyDescent="0.25"/>
    <row r="210" ht="22.5" customHeight="1" x14ac:dyDescent="0.25"/>
    <row r="211" ht="22.5" customHeight="1" x14ac:dyDescent="0.25"/>
    <row r="212" ht="22.5" customHeight="1" x14ac:dyDescent="0.25"/>
    <row r="213" ht="22.5" customHeight="1" x14ac:dyDescent="0.25"/>
    <row r="214" ht="22.5" customHeight="1" x14ac:dyDescent="0.25"/>
    <row r="215" ht="22.5" customHeight="1" x14ac:dyDescent="0.25"/>
    <row r="216" ht="22.5" customHeight="1" x14ac:dyDescent="0.25"/>
    <row r="217" ht="22.5" customHeight="1" x14ac:dyDescent="0.25"/>
    <row r="218" ht="22.5" customHeight="1" x14ac:dyDescent="0.25"/>
    <row r="219" ht="22.5" customHeight="1" x14ac:dyDescent="0.25"/>
    <row r="220" ht="22.5" customHeight="1" x14ac:dyDescent="0.25"/>
    <row r="221" ht="22.5" customHeight="1" x14ac:dyDescent="0.25"/>
    <row r="222" ht="22.5" customHeight="1" x14ac:dyDescent="0.25"/>
    <row r="223" ht="22.5" customHeight="1" x14ac:dyDescent="0.25"/>
    <row r="224" ht="22.5" customHeight="1" x14ac:dyDescent="0.25"/>
    <row r="225" ht="22.5" customHeight="1" x14ac:dyDescent="0.25"/>
    <row r="226" ht="22.5" customHeight="1" x14ac:dyDescent="0.25"/>
    <row r="227" ht="22.5" customHeight="1" x14ac:dyDescent="0.25"/>
    <row r="228" ht="22.5" customHeight="1" x14ac:dyDescent="0.25"/>
    <row r="229" ht="22.5" customHeight="1" x14ac:dyDescent="0.25"/>
    <row r="230" ht="22.5" customHeight="1" x14ac:dyDescent="0.25"/>
    <row r="231" ht="22.5" customHeight="1" x14ac:dyDescent="0.25"/>
    <row r="232" ht="22.5" customHeight="1" x14ac:dyDescent="0.25"/>
    <row r="233" ht="22.5" customHeight="1" x14ac:dyDescent="0.25"/>
    <row r="234" ht="22.5" customHeight="1" x14ac:dyDescent="0.25"/>
    <row r="235" ht="22.5" customHeight="1" x14ac:dyDescent="0.25"/>
    <row r="236" ht="22.5" customHeight="1" x14ac:dyDescent="0.25"/>
    <row r="237" ht="22.5" customHeight="1" x14ac:dyDescent="0.25"/>
    <row r="238" ht="22.5" customHeight="1" x14ac:dyDescent="0.25"/>
    <row r="239" ht="22.5" customHeight="1" x14ac:dyDescent="0.25"/>
  </sheetData>
  <mergeCells count="3">
    <mergeCell ref="B3:D3"/>
    <mergeCell ref="B17:D17"/>
    <mergeCell ref="B30:D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showGridLines="0" topLeftCell="B13" workbookViewId="0">
      <selection activeCell="G18" sqref="G18"/>
    </sheetView>
  </sheetViews>
  <sheetFormatPr defaultColWidth="0" defaultRowHeight="15" x14ac:dyDescent="0.25"/>
  <cols>
    <col min="1" max="1" width="9.140625" style="16" customWidth="1"/>
    <col min="2" max="2" width="9.140625" style="158" customWidth="1"/>
    <col min="3" max="3" width="32.85546875" style="158" customWidth="1"/>
    <col min="4" max="4" width="10.28515625" style="158" customWidth="1"/>
    <col min="5" max="5" width="10.7109375" customWidth="1"/>
    <col min="6" max="6" width="16.42578125" customWidth="1"/>
    <col min="7" max="7" width="12.85546875" style="160" customWidth="1"/>
    <col min="8" max="8" width="14.42578125" style="158" customWidth="1"/>
    <col min="9" max="9" width="15.28515625" style="158" customWidth="1"/>
    <col min="10" max="10" width="15.140625" style="158" customWidth="1"/>
    <col min="11" max="11" width="9.140625" style="15" customWidth="1"/>
    <col min="12" max="16384" width="9.140625" hidden="1"/>
  </cols>
  <sheetData>
    <row r="1" spans="1:11" x14ac:dyDescent="0.25">
      <c r="B1" s="164"/>
      <c r="C1" s="164"/>
      <c r="D1" s="164"/>
      <c r="E1" s="15"/>
      <c r="F1" s="15"/>
      <c r="G1" s="164"/>
      <c r="H1" s="164"/>
      <c r="I1" s="164"/>
      <c r="J1" s="164"/>
    </row>
    <row r="2" spans="1:11" x14ac:dyDescent="0.25">
      <c r="B2" s="164"/>
      <c r="C2" s="164"/>
      <c r="D2" s="164"/>
      <c r="E2" s="15"/>
      <c r="F2" s="15"/>
      <c r="G2" s="164"/>
      <c r="H2" s="164"/>
      <c r="I2" s="164"/>
      <c r="J2" s="164"/>
    </row>
    <row r="3" spans="1:11" s="5" customFormat="1" x14ac:dyDescent="0.25">
      <c r="A3" s="16"/>
      <c r="B3" s="165" t="s">
        <v>444</v>
      </c>
      <c r="C3" s="165" t="s">
        <v>445</v>
      </c>
      <c r="D3" s="165" t="s">
        <v>447</v>
      </c>
      <c r="E3" s="17" t="s">
        <v>448</v>
      </c>
      <c r="F3" s="176" t="s">
        <v>450</v>
      </c>
      <c r="G3" s="176" t="s">
        <v>899</v>
      </c>
      <c r="H3" s="176" t="s">
        <v>452</v>
      </c>
      <c r="I3" s="176" t="s">
        <v>979</v>
      </c>
      <c r="J3" s="176" t="s">
        <v>980</v>
      </c>
      <c r="K3" s="15"/>
    </row>
    <row r="4" spans="1:11" s="5" customFormat="1" ht="15" customHeight="1" x14ac:dyDescent="0.25">
      <c r="A4" s="16"/>
      <c r="B4" s="167" t="s">
        <v>458</v>
      </c>
      <c r="C4" s="166" t="s">
        <v>902</v>
      </c>
      <c r="D4" s="167" t="s">
        <v>703</v>
      </c>
      <c r="E4" s="167" t="s">
        <v>464</v>
      </c>
      <c r="F4" s="20">
        <f>IF(D4='FEE STRUCTURE'!$C$5,'FEE STRUCTURE'!$D$5,IF(D4='FEE STRUCTURE'!$C$6,'FEE STRUCTURE'!$D$6,IF(D4='FEE STRUCTURE'!$C$7,'FEE STRUCTURE'!$D$7,IF(D4='FEE STRUCTURE'!$C$8,'FEE STRUCTURE'!$D$8,IF(D4='FEE STRUCTURE'!$C$9,'FEE STRUCTURE'!$D$9,IF(D4='FEE STRUCTURE'!$C$10,'FEE STRUCTURE'!$D$10,IF(D4='FEE STRUCTURE'!$C$11,'FEE STRUCTURE'!$D$11,IF(D4='FEE STRUCTURE'!$C$12,'FEE STRUCTURE'!$D$12,IF(D4='FEE STRUCTURE'!$C$13,'FEE STRUCTURE'!$D$13,IF(D4='FEE STRUCTURE'!$C$14,'FEE STRUCTURE'!$D$14,IF(D4='FEE STRUCTURE'!$C$15,'FEE STRUCTURE'!$D$15)))))))))))</f>
        <v>18000</v>
      </c>
      <c r="G4" s="169">
        <f>IF(B4=Table2[[#This Row],[STUDENT ID]],Table2[[#This Row],[CUMMULATIVE PAYMENT]],"")</f>
        <v>18000</v>
      </c>
      <c r="H4" s="170">
        <f>F4-G4</f>
        <v>0</v>
      </c>
      <c r="I4" s="170">
        <f>IFERROR(VLOOKUP(Table1[[#This Row],[STUDENT ID]],Table24[],12,0),0)</f>
        <v>0</v>
      </c>
      <c r="J4" s="170">
        <f>SUM(SUM(Table1[[#This Row],[OUTSTANDING]],Table1[[#This Row],[ARREARS (PREV)]]))</f>
        <v>0</v>
      </c>
      <c r="K4" s="15"/>
    </row>
    <row r="5" spans="1:11" s="5" customFormat="1" ht="15" customHeight="1" x14ac:dyDescent="0.25">
      <c r="A5" s="16"/>
      <c r="B5" s="167" t="s">
        <v>459</v>
      </c>
      <c r="C5" s="167" t="s">
        <v>903</v>
      </c>
      <c r="D5" s="167" t="s">
        <v>703</v>
      </c>
      <c r="E5" s="167" t="s">
        <v>464</v>
      </c>
      <c r="F5" s="20">
        <f>IF(D5='FEE STRUCTURE'!$C$5,'FEE STRUCTURE'!$D$5,IF(D5='FEE STRUCTURE'!$C$6,'FEE STRUCTURE'!$D$6,IF(D5='FEE STRUCTURE'!$C$7,'FEE STRUCTURE'!$D$7,IF(D5='FEE STRUCTURE'!$C$8,'FEE STRUCTURE'!$D$8,IF(D5='FEE STRUCTURE'!$C$9,'FEE STRUCTURE'!$D$9,IF(D5='FEE STRUCTURE'!$C$10,'FEE STRUCTURE'!$D$10,IF(D5='FEE STRUCTURE'!$C$11,'FEE STRUCTURE'!$D$11,IF(D5='FEE STRUCTURE'!$C$12,'FEE STRUCTURE'!$D$12,IF(D5='FEE STRUCTURE'!$C$13,'FEE STRUCTURE'!$D$13,IF(D5='FEE STRUCTURE'!$C$14,'FEE STRUCTURE'!$D$14,IF(D5='FEE STRUCTURE'!$C$15,'FEE STRUCTURE'!$D$15)))))))))))</f>
        <v>18000</v>
      </c>
      <c r="G5" s="169">
        <f>IF(B5=Table2[[#This Row],[STUDENT ID]],Table2[[#This Row],[CUMMULATIVE PAYMENT]],"")</f>
        <v>3000</v>
      </c>
      <c r="H5" s="170">
        <f t="shared" ref="H5:H65" si="0">F5-G5</f>
        <v>15000</v>
      </c>
      <c r="I5" s="170">
        <f>IFERROR(VLOOKUP(Table1[[#This Row],[STUDENT ID]],Table24[],12,0),0)</f>
        <v>0</v>
      </c>
      <c r="J5" s="170">
        <f>SUM(SUM(Table1[[#This Row],[OUTSTANDING]],Table1[[#This Row],[ARREARS (PREV)]]))</f>
        <v>15000</v>
      </c>
      <c r="K5" s="15"/>
    </row>
    <row r="6" spans="1:11" s="5" customFormat="1" x14ac:dyDescent="0.25">
      <c r="A6" s="16"/>
      <c r="B6" s="167" t="s">
        <v>460</v>
      </c>
      <c r="C6" s="167" t="s">
        <v>454</v>
      </c>
      <c r="D6" s="167" t="s">
        <v>703</v>
      </c>
      <c r="E6" s="167" t="s">
        <v>464</v>
      </c>
      <c r="F6" s="20">
        <f>IF(D6='FEE STRUCTURE'!$C$5,'FEE STRUCTURE'!$D$5,IF(D6='FEE STRUCTURE'!$C$6,'FEE STRUCTURE'!$D$6,IF(D6='FEE STRUCTURE'!$C$7,'FEE STRUCTURE'!$D$7,IF(D6='FEE STRUCTURE'!$C$8,'FEE STRUCTURE'!$D$8,IF(D6='FEE STRUCTURE'!$C$9,'FEE STRUCTURE'!$D$9,IF(D6='FEE STRUCTURE'!$C$10,'FEE STRUCTURE'!$D$10,IF(D6='FEE STRUCTURE'!$C$11,'FEE STRUCTURE'!$D$11,IF(D6='FEE STRUCTURE'!$C$12,'FEE STRUCTURE'!$D$12,IF(D6='FEE STRUCTURE'!$C$13,'FEE STRUCTURE'!$D$13,IF(D6='FEE STRUCTURE'!$C$14,'FEE STRUCTURE'!$D$14,IF(D6='FEE STRUCTURE'!$C$15,'FEE STRUCTURE'!$D$15)))))))))))</f>
        <v>18000</v>
      </c>
      <c r="G6" s="169">
        <f>IF(B6=Table2[[#This Row],[STUDENT ID]],Table2[[#This Row],[CUMMULATIVE PAYMENT]],"")</f>
        <v>0</v>
      </c>
      <c r="H6" s="170">
        <f t="shared" si="0"/>
        <v>18000</v>
      </c>
      <c r="I6" s="170">
        <f>IFERROR(VLOOKUP(Table1[[#This Row],[STUDENT ID]],Table24[],12,0),0)</f>
        <v>18000</v>
      </c>
      <c r="J6" s="170">
        <f>SUM(SUM(Table1[[#This Row],[OUTSTANDING]],Table1[[#This Row],[ARREARS (PREV)]]))</f>
        <v>36000</v>
      </c>
      <c r="K6" s="15"/>
    </row>
    <row r="7" spans="1:11" s="5" customFormat="1" x14ac:dyDescent="0.25">
      <c r="A7" s="16"/>
      <c r="B7" s="167" t="s">
        <v>461</v>
      </c>
      <c r="C7" s="167" t="s">
        <v>455</v>
      </c>
      <c r="D7" s="167" t="s">
        <v>703</v>
      </c>
      <c r="E7" s="167" t="s">
        <v>464</v>
      </c>
      <c r="F7" s="20">
        <f>IF(D7='FEE STRUCTURE'!$C$5,'FEE STRUCTURE'!$D$5,IF(D7='FEE STRUCTURE'!$C$6,'FEE STRUCTURE'!$D$6,IF(D7='FEE STRUCTURE'!$C$7,'FEE STRUCTURE'!$D$7,IF(D7='FEE STRUCTURE'!$C$8,'FEE STRUCTURE'!$D$8,IF(D7='FEE STRUCTURE'!$C$9,'FEE STRUCTURE'!$D$9,IF(D7='FEE STRUCTURE'!$C$10,'FEE STRUCTURE'!$D$10,IF(D7='FEE STRUCTURE'!$C$11,'FEE STRUCTURE'!$D$11,IF(D7='FEE STRUCTURE'!$C$12,'FEE STRUCTURE'!$D$12,IF(D7='FEE STRUCTURE'!$C$13,'FEE STRUCTURE'!$D$13,IF(D7='FEE STRUCTURE'!$C$14,'FEE STRUCTURE'!$D$14,IF(D7='FEE STRUCTURE'!$C$15,'FEE STRUCTURE'!$D$15)))))))))))</f>
        <v>18000</v>
      </c>
      <c r="G7" s="169">
        <f>IF(B7=Table2[[#This Row],[STUDENT ID]],Table2[[#This Row],[CUMMULATIVE PAYMENT]],"")</f>
        <v>14000</v>
      </c>
      <c r="H7" s="170">
        <f t="shared" si="0"/>
        <v>4000</v>
      </c>
      <c r="I7" s="170">
        <f>IFERROR(VLOOKUP(Table1[[#This Row],[STUDENT ID]],Table24[],12,0),0)</f>
        <v>0</v>
      </c>
      <c r="J7" s="170">
        <f>SUM(SUM(Table1[[#This Row],[OUTSTANDING]],Table1[[#This Row],[ARREARS (PREV)]]))</f>
        <v>4000</v>
      </c>
      <c r="K7" s="15"/>
    </row>
    <row r="8" spans="1:11" s="5" customFormat="1" x14ac:dyDescent="0.25">
      <c r="A8" s="16"/>
      <c r="B8" s="167" t="s">
        <v>462</v>
      </c>
      <c r="C8" s="167" t="s">
        <v>904</v>
      </c>
      <c r="D8" s="167" t="s">
        <v>703</v>
      </c>
      <c r="E8" s="167" t="s">
        <v>464</v>
      </c>
      <c r="F8" s="20">
        <f>IF(D8='FEE STRUCTURE'!$C$5,'FEE STRUCTURE'!$D$5,IF(D8='FEE STRUCTURE'!$C$6,'FEE STRUCTURE'!$D$6,IF(D8='FEE STRUCTURE'!$C$7,'FEE STRUCTURE'!$D$7,IF(D8='FEE STRUCTURE'!$C$8,'FEE STRUCTURE'!$D$8,IF(D8='FEE STRUCTURE'!$C$9,'FEE STRUCTURE'!$D$9,IF(D8='FEE STRUCTURE'!$C$10,'FEE STRUCTURE'!$D$10,IF(D8='FEE STRUCTURE'!$C$11,'FEE STRUCTURE'!$D$11,IF(D8='FEE STRUCTURE'!$C$12,'FEE STRUCTURE'!$D$12,IF(D8='FEE STRUCTURE'!$C$13,'FEE STRUCTURE'!$D$13,IF(D8='FEE STRUCTURE'!$C$14,'FEE STRUCTURE'!$D$14,IF(D8='FEE STRUCTURE'!$C$15,'FEE STRUCTURE'!$D$15)))))))))))</f>
        <v>18000</v>
      </c>
      <c r="G8" s="169">
        <f>IF(B8=Table2[[#This Row],[STUDENT ID]],Table2[[#This Row],[CUMMULATIVE PAYMENT]],"")</f>
        <v>14000</v>
      </c>
      <c r="H8" s="170">
        <f t="shared" si="0"/>
        <v>4000</v>
      </c>
      <c r="I8" s="170">
        <f>IFERROR(VLOOKUP(Table1[[#This Row],[STUDENT ID]],Table24[],12,0),0)</f>
        <v>0</v>
      </c>
      <c r="J8" s="170">
        <f>SUM(SUM(Table1[[#This Row],[OUTSTANDING]],Table1[[#This Row],[ARREARS (PREV)]]))</f>
        <v>4000</v>
      </c>
      <c r="K8" s="15"/>
    </row>
    <row r="9" spans="1:11" s="5" customFormat="1" x14ac:dyDescent="0.25">
      <c r="A9" s="16"/>
      <c r="B9" s="167" t="s">
        <v>463</v>
      </c>
      <c r="C9" s="167" t="s">
        <v>457</v>
      </c>
      <c r="D9" s="167" t="s">
        <v>703</v>
      </c>
      <c r="E9" s="167" t="s">
        <v>464</v>
      </c>
      <c r="F9" s="20">
        <f>IF(D9='FEE STRUCTURE'!$C$5,'FEE STRUCTURE'!$D$5,IF(D9='FEE STRUCTURE'!$C$6,'FEE STRUCTURE'!$D$6,IF(D9='FEE STRUCTURE'!$C$7,'FEE STRUCTURE'!$D$7,IF(D9='FEE STRUCTURE'!$C$8,'FEE STRUCTURE'!$D$8,IF(D9='FEE STRUCTURE'!$C$9,'FEE STRUCTURE'!$D$9,IF(D9='FEE STRUCTURE'!$C$10,'FEE STRUCTURE'!$D$10,IF(D9='FEE STRUCTURE'!$C$11,'FEE STRUCTURE'!$D$11,IF(D9='FEE STRUCTURE'!$C$12,'FEE STRUCTURE'!$D$12,IF(D9='FEE STRUCTURE'!$C$13,'FEE STRUCTURE'!$D$13,IF(D9='FEE STRUCTURE'!$C$14,'FEE STRUCTURE'!$D$14,IF(D9='FEE STRUCTURE'!$C$15,'FEE STRUCTURE'!$D$15)))))))))))</f>
        <v>18000</v>
      </c>
      <c r="G9" s="169">
        <f>IF(B9=Table2[[#This Row],[STUDENT ID]],Table2[[#This Row],[CUMMULATIVE PAYMENT]],"")</f>
        <v>0</v>
      </c>
      <c r="H9" s="170">
        <f t="shared" si="0"/>
        <v>18000</v>
      </c>
      <c r="I9" s="170">
        <f>IFERROR(VLOOKUP(Table1[[#This Row],[STUDENT ID]],Table24[],12,0),0)</f>
        <v>18000</v>
      </c>
      <c r="J9" s="170">
        <f>SUM(SUM(Table1[[#This Row],[OUTSTANDING]],Table1[[#This Row],[ARREARS (PREV)]]))</f>
        <v>36000</v>
      </c>
      <c r="K9" s="15"/>
    </row>
    <row r="10" spans="1:11" s="5" customFormat="1" x14ac:dyDescent="0.25">
      <c r="A10" s="16"/>
      <c r="B10" s="167" t="s">
        <v>465</v>
      </c>
      <c r="C10" s="161" t="s">
        <v>490</v>
      </c>
      <c r="D10" s="167" t="s">
        <v>489</v>
      </c>
      <c r="E10" s="167" t="s">
        <v>464</v>
      </c>
      <c r="F10" s="20">
        <f>IF(D10='FEE STRUCTURE'!$C$5,'FEE STRUCTURE'!$D$5,IF(D10='FEE STRUCTURE'!$C$6,'FEE STRUCTURE'!$D$6,IF(D10='FEE STRUCTURE'!$C$7,'FEE STRUCTURE'!$D$7,IF(D10='FEE STRUCTURE'!$C$8,'FEE STRUCTURE'!$D$8,IF(D10='FEE STRUCTURE'!$C$9,'FEE STRUCTURE'!$D$9,IF(D10='FEE STRUCTURE'!$C$10,'FEE STRUCTURE'!$D$10,IF(D10='FEE STRUCTURE'!$C$11,'FEE STRUCTURE'!$D$11,IF(D10='FEE STRUCTURE'!$C$12,'FEE STRUCTURE'!$D$12,IF(D10='FEE STRUCTURE'!$C$13,'FEE STRUCTURE'!$D$13,IF(D10='FEE STRUCTURE'!$C$14,'FEE STRUCTURE'!$D$14,IF(D10='FEE STRUCTURE'!$C$15,'FEE STRUCTURE'!$D$15)))))))))))</f>
        <v>18000</v>
      </c>
      <c r="G10" s="169">
        <f>IF(B10=Table2[[#This Row],[STUDENT ID]],Table2[[#This Row],[CUMMULATIVE PAYMENT]],"")</f>
        <v>0</v>
      </c>
      <c r="H10" s="170">
        <f t="shared" si="0"/>
        <v>18000</v>
      </c>
      <c r="I10" s="170">
        <f>IFERROR(VLOOKUP(Table1[[#This Row],[STUDENT ID]],Table24[],12,0),0)</f>
        <v>18000</v>
      </c>
      <c r="J10" s="170">
        <f>SUM(SUM(Table1[[#This Row],[OUTSTANDING]],Table1[[#This Row],[ARREARS (PREV)]]))</f>
        <v>36000</v>
      </c>
      <c r="K10" s="15"/>
    </row>
    <row r="11" spans="1:11" s="5" customFormat="1" x14ac:dyDescent="0.25">
      <c r="A11" s="16"/>
      <c r="B11" s="167" t="s">
        <v>466</v>
      </c>
      <c r="C11" s="161" t="s">
        <v>485</v>
      </c>
      <c r="D11" s="167" t="s">
        <v>489</v>
      </c>
      <c r="E11" s="167" t="s">
        <v>464</v>
      </c>
      <c r="F11" s="20">
        <f>IF(D11='FEE STRUCTURE'!$C$5,'FEE STRUCTURE'!$D$5,IF(D11='FEE STRUCTURE'!$C$6,'FEE STRUCTURE'!$D$6,IF(D11='FEE STRUCTURE'!$C$7,'FEE STRUCTURE'!$D$7,IF(D11='FEE STRUCTURE'!$C$8,'FEE STRUCTURE'!$D$8,IF(D11='FEE STRUCTURE'!$C$9,'FEE STRUCTURE'!$D$9,IF(D11='FEE STRUCTURE'!$C$10,'FEE STRUCTURE'!$D$10,IF(D11='FEE STRUCTURE'!$C$11,'FEE STRUCTURE'!$D$11,IF(D11='FEE STRUCTURE'!$C$12,'FEE STRUCTURE'!$D$12,IF(D11='FEE STRUCTURE'!$C$13,'FEE STRUCTURE'!$D$13,IF(D11='FEE STRUCTURE'!$C$14,'FEE STRUCTURE'!$D$14,IF(D11='FEE STRUCTURE'!$C$15,'FEE STRUCTURE'!$D$15)))))))))))</f>
        <v>18000</v>
      </c>
      <c r="G11" s="169">
        <f>IF(B11=Table2[[#This Row],[STUDENT ID]],Table2[[#This Row],[CUMMULATIVE PAYMENT]],"")</f>
        <v>0</v>
      </c>
      <c r="H11" s="170">
        <f t="shared" si="0"/>
        <v>18000</v>
      </c>
      <c r="I11" s="170">
        <f>IFERROR(VLOOKUP(Table1[[#This Row],[STUDENT ID]],Table24[],12,0),0)</f>
        <v>18000</v>
      </c>
      <c r="J11" s="170">
        <f>SUM(SUM(Table1[[#This Row],[OUTSTANDING]],Table1[[#This Row],[ARREARS (PREV)]]))</f>
        <v>36000</v>
      </c>
      <c r="K11" s="15"/>
    </row>
    <row r="12" spans="1:11" s="5" customFormat="1" x14ac:dyDescent="0.25">
      <c r="A12" s="16"/>
      <c r="B12" s="167" t="s">
        <v>467</v>
      </c>
      <c r="C12" s="161" t="s">
        <v>486</v>
      </c>
      <c r="D12" s="167" t="s">
        <v>489</v>
      </c>
      <c r="E12" s="167" t="s">
        <v>464</v>
      </c>
      <c r="F12" s="20">
        <f>IF(D12='FEE STRUCTURE'!$C$5,'FEE STRUCTURE'!$D$5,IF(D12='FEE STRUCTURE'!$C$6,'FEE STRUCTURE'!$D$6,IF(D12='FEE STRUCTURE'!$C$7,'FEE STRUCTURE'!$D$7,IF(D12='FEE STRUCTURE'!$C$8,'FEE STRUCTURE'!$D$8,IF(D12='FEE STRUCTURE'!$C$9,'FEE STRUCTURE'!$D$9,IF(D12='FEE STRUCTURE'!$C$10,'FEE STRUCTURE'!$D$10,IF(D12='FEE STRUCTURE'!$C$11,'FEE STRUCTURE'!$D$11,IF(D12='FEE STRUCTURE'!$C$12,'FEE STRUCTURE'!$D$12,IF(D12='FEE STRUCTURE'!$C$13,'FEE STRUCTURE'!$D$13,IF(D12='FEE STRUCTURE'!$C$14,'FEE STRUCTURE'!$D$14,IF(D12='FEE STRUCTURE'!$C$15,'FEE STRUCTURE'!$D$15)))))))))))</f>
        <v>18000</v>
      </c>
      <c r="G12" s="169">
        <f>IF(B12=Table2[[#This Row],[STUDENT ID]],Table2[[#This Row],[CUMMULATIVE PAYMENT]],"")</f>
        <v>0</v>
      </c>
      <c r="H12" s="170">
        <f t="shared" si="0"/>
        <v>18000</v>
      </c>
      <c r="I12" s="170">
        <f>IFERROR(VLOOKUP(Table1[[#This Row],[STUDENT ID]],Table24[],12,0),0)</f>
        <v>7500</v>
      </c>
      <c r="J12" s="170">
        <f>SUM(SUM(Table1[[#This Row],[OUTSTANDING]],Table1[[#This Row],[ARREARS (PREV)]]))</f>
        <v>25500</v>
      </c>
      <c r="K12" s="15"/>
    </row>
    <row r="13" spans="1:11" s="5" customFormat="1" x14ac:dyDescent="0.25">
      <c r="A13" s="16"/>
      <c r="B13" s="167" t="s">
        <v>468</v>
      </c>
      <c r="C13" s="161" t="s">
        <v>487</v>
      </c>
      <c r="D13" s="167" t="s">
        <v>489</v>
      </c>
      <c r="E13" s="167" t="s">
        <v>464</v>
      </c>
      <c r="F13" s="20">
        <f>IF(D13='FEE STRUCTURE'!$C$5,'FEE STRUCTURE'!$D$5,IF(D13='FEE STRUCTURE'!$C$6,'FEE STRUCTURE'!$D$6,IF(D13='FEE STRUCTURE'!$C$7,'FEE STRUCTURE'!$D$7,IF(D13='FEE STRUCTURE'!$C$8,'FEE STRUCTURE'!$D$8,IF(D13='FEE STRUCTURE'!$C$9,'FEE STRUCTURE'!$D$9,IF(D13='FEE STRUCTURE'!$C$10,'FEE STRUCTURE'!$D$10,IF(D13='FEE STRUCTURE'!$C$11,'FEE STRUCTURE'!$D$11,IF(D13='FEE STRUCTURE'!$C$12,'FEE STRUCTURE'!$D$12,IF(D13='FEE STRUCTURE'!$C$13,'FEE STRUCTURE'!$D$13,IF(D13='FEE STRUCTURE'!$C$14,'FEE STRUCTURE'!$D$14,IF(D13='FEE STRUCTURE'!$C$15,'FEE STRUCTURE'!$D$15)))))))))))</f>
        <v>18000</v>
      </c>
      <c r="G13" s="169">
        <f>IF(B13=Table2[[#This Row],[STUDENT ID]],Table2[[#This Row],[CUMMULATIVE PAYMENT]],"")</f>
        <v>14000</v>
      </c>
      <c r="H13" s="170">
        <f t="shared" si="0"/>
        <v>4000</v>
      </c>
      <c r="I13" s="170">
        <f>IFERROR(VLOOKUP(Table1[[#This Row],[STUDENT ID]],Table24[],12,0),0)</f>
        <v>0</v>
      </c>
      <c r="J13" s="170">
        <f>SUM(SUM(Table1[[#This Row],[OUTSTANDING]],Table1[[#This Row],[ARREARS (PREV)]]))</f>
        <v>4000</v>
      </c>
      <c r="K13" s="15"/>
    </row>
    <row r="14" spans="1:11" s="5" customFormat="1" x14ac:dyDescent="0.25">
      <c r="A14" s="16"/>
      <c r="B14" s="167" t="s">
        <v>469</v>
      </c>
      <c r="C14" s="161" t="s">
        <v>488</v>
      </c>
      <c r="D14" s="167" t="s">
        <v>489</v>
      </c>
      <c r="E14" s="167" t="s">
        <v>464</v>
      </c>
      <c r="F14" s="20">
        <f>IF(D14='FEE STRUCTURE'!$C$5,'FEE STRUCTURE'!$D$5,IF(D14='FEE STRUCTURE'!$C$6,'FEE STRUCTURE'!$D$6,IF(D14='FEE STRUCTURE'!$C$7,'FEE STRUCTURE'!$D$7,IF(D14='FEE STRUCTURE'!$C$8,'FEE STRUCTURE'!$D$8,IF(D14='FEE STRUCTURE'!$C$9,'FEE STRUCTURE'!$D$9,IF(D14='FEE STRUCTURE'!$C$10,'FEE STRUCTURE'!$D$10,IF(D14='FEE STRUCTURE'!$C$11,'FEE STRUCTURE'!$D$11,IF(D14='FEE STRUCTURE'!$C$12,'FEE STRUCTURE'!$D$12,IF(D14='FEE STRUCTURE'!$C$13,'FEE STRUCTURE'!$D$13,IF(D14='FEE STRUCTURE'!$C$14,'FEE STRUCTURE'!$D$14,IF(D14='FEE STRUCTURE'!$C$15,'FEE STRUCTURE'!$D$15)))))))))))</f>
        <v>18000</v>
      </c>
      <c r="G14" s="169">
        <f>IF(B14=Table2[[#This Row],[STUDENT ID]],Table2[[#This Row],[CUMMULATIVE PAYMENT]],"")</f>
        <v>0</v>
      </c>
      <c r="H14" s="170">
        <f t="shared" si="0"/>
        <v>18000</v>
      </c>
      <c r="I14" s="170">
        <f>IFERROR(VLOOKUP(Table1[[#This Row],[STUDENT ID]],Table24[],12,0),0)</f>
        <v>18000</v>
      </c>
      <c r="J14" s="170">
        <f>SUM(SUM(Table1[[#This Row],[OUTSTANDING]],Table1[[#This Row],[ARREARS (PREV)]]))</f>
        <v>36000</v>
      </c>
      <c r="K14" s="15"/>
    </row>
    <row r="15" spans="1:11" s="5" customFormat="1" x14ac:dyDescent="0.25">
      <c r="A15" s="16"/>
      <c r="B15" s="167" t="s">
        <v>470</v>
      </c>
      <c r="C15" s="167" t="s">
        <v>491</v>
      </c>
      <c r="D15" s="167" t="s">
        <v>500</v>
      </c>
      <c r="E15" s="167" t="s">
        <v>464</v>
      </c>
      <c r="F15" s="20">
        <f>IF(D15='FEE STRUCTURE'!$C$5,'FEE STRUCTURE'!$D$5,IF(D15='FEE STRUCTURE'!$C$6,'FEE STRUCTURE'!$D$6,IF(D15='FEE STRUCTURE'!$C$7,'FEE STRUCTURE'!$D$7,IF(D15='FEE STRUCTURE'!$C$8,'FEE STRUCTURE'!$D$8,IF(D15='FEE STRUCTURE'!$C$9,'FEE STRUCTURE'!$D$9,IF(D15='FEE STRUCTURE'!$C$10,'FEE STRUCTURE'!$D$10,IF(D15='FEE STRUCTURE'!$C$11,'FEE STRUCTURE'!$D$11,IF(D15='FEE STRUCTURE'!$C$12,'FEE STRUCTURE'!$D$12,IF(D15='FEE STRUCTURE'!$C$13,'FEE STRUCTURE'!$D$13,IF(D15='FEE STRUCTURE'!$C$14,'FEE STRUCTURE'!$D$14,IF(D15='FEE STRUCTURE'!$C$15,'FEE STRUCTURE'!$D$15)))))))))))</f>
        <v>18000</v>
      </c>
      <c r="G15" s="169">
        <f>IF(B15=Table2[[#This Row],[STUDENT ID]],Table2[[#This Row],[CUMMULATIVE PAYMENT]],"")</f>
        <v>0</v>
      </c>
      <c r="H15" s="170">
        <f t="shared" si="0"/>
        <v>18000</v>
      </c>
      <c r="I15" s="170">
        <f>IFERROR(VLOOKUP(Table1[[#This Row],[STUDENT ID]],Table24[],12,0),0)</f>
        <v>4000</v>
      </c>
      <c r="J15" s="170">
        <f>SUM(SUM(Table1[[#This Row],[OUTSTANDING]],Table1[[#This Row],[ARREARS (PREV)]]))</f>
        <v>22000</v>
      </c>
      <c r="K15" s="15"/>
    </row>
    <row r="16" spans="1:11" s="5" customFormat="1" x14ac:dyDescent="0.25">
      <c r="A16" s="16"/>
      <c r="B16" s="167" t="s">
        <v>471</v>
      </c>
      <c r="C16" s="167" t="s">
        <v>492</v>
      </c>
      <c r="D16" s="167" t="s">
        <v>500</v>
      </c>
      <c r="E16" s="167" t="s">
        <v>464</v>
      </c>
      <c r="F16" s="20">
        <f>IF(D16='FEE STRUCTURE'!$C$5,'FEE STRUCTURE'!$D$5,IF(D16='FEE STRUCTURE'!$C$6,'FEE STRUCTURE'!$D$6,IF(D16='FEE STRUCTURE'!$C$7,'FEE STRUCTURE'!$D$7,IF(D16='FEE STRUCTURE'!$C$8,'FEE STRUCTURE'!$D$8,IF(D16='FEE STRUCTURE'!$C$9,'FEE STRUCTURE'!$D$9,IF(D16='FEE STRUCTURE'!$C$10,'FEE STRUCTURE'!$D$10,IF(D16='FEE STRUCTURE'!$C$11,'FEE STRUCTURE'!$D$11,IF(D16='FEE STRUCTURE'!$C$12,'FEE STRUCTURE'!$D$12,IF(D16='FEE STRUCTURE'!$C$13,'FEE STRUCTURE'!$D$13,IF(D16='FEE STRUCTURE'!$C$14,'FEE STRUCTURE'!$D$14,IF(D16='FEE STRUCTURE'!$C$15,'FEE STRUCTURE'!$D$15)))))))))))</f>
        <v>18000</v>
      </c>
      <c r="G16" s="169">
        <f>IF(B16=Table2[[#This Row],[STUDENT ID]],Table2[[#This Row],[CUMMULATIVE PAYMENT]],"")</f>
        <v>0</v>
      </c>
      <c r="H16" s="170">
        <f t="shared" si="0"/>
        <v>18000</v>
      </c>
      <c r="I16" s="170">
        <f>IFERROR(VLOOKUP(Table1[[#This Row],[STUDENT ID]],Table24[],12,0),0)</f>
        <v>18000</v>
      </c>
      <c r="J16" s="170">
        <f>SUM(SUM(Table1[[#This Row],[OUTSTANDING]],Table1[[#This Row],[ARREARS (PREV)]]))</f>
        <v>36000</v>
      </c>
      <c r="K16" s="15"/>
    </row>
    <row r="17" spans="1:11" s="5" customFormat="1" x14ac:dyDescent="0.25">
      <c r="A17" s="16"/>
      <c r="B17" s="167" t="s">
        <v>472</v>
      </c>
      <c r="C17" s="167" t="s">
        <v>493</v>
      </c>
      <c r="D17" s="167" t="s">
        <v>500</v>
      </c>
      <c r="E17" s="167" t="s">
        <v>464</v>
      </c>
      <c r="F17" s="20">
        <f>IF(D17='FEE STRUCTURE'!$C$5,'FEE STRUCTURE'!$D$5,IF(D17='FEE STRUCTURE'!$C$6,'FEE STRUCTURE'!$D$6,IF(D17='FEE STRUCTURE'!$C$7,'FEE STRUCTURE'!$D$7,IF(D17='FEE STRUCTURE'!$C$8,'FEE STRUCTURE'!$D$8,IF(D17='FEE STRUCTURE'!$C$9,'FEE STRUCTURE'!$D$9,IF(D17='FEE STRUCTURE'!$C$10,'FEE STRUCTURE'!$D$10,IF(D17='FEE STRUCTURE'!$C$11,'FEE STRUCTURE'!$D$11,IF(D17='FEE STRUCTURE'!$C$12,'FEE STRUCTURE'!$D$12,IF(D17='FEE STRUCTURE'!$C$13,'FEE STRUCTURE'!$D$13,IF(D17='FEE STRUCTURE'!$C$14,'FEE STRUCTURE'!$D$14,IF(D17='FEE STRUCTURE'!$C$15,'FEE STRUCTURE'!$D$15)))))))))))</f>
        <v>18000</v>
      </c>
      <c r="G17" s="169">
        <f>IF(B17=Table2[[#This Row],[STUDENT ID]],Table2[[#This Row],[CUMMULATIVE PAYMENT]],"")</f>
        <v>31500</v>
      </c>
      <c r="H17" s="170">
        <f t="shared" si="0"/>
        <v>-13500</v>
      </c>
      <c r="I17" s="170">
        <f>IFERROR(VLOOKUP(Table1[[#This Row],[STUDENT ID]],Table24[],12,0),0)</f>
        <v>0</v>
      </c>
      <c r="J17" s="170">
        <f>SUM(SUM(Table1[[#This Row],[OUTSTANDING]],Table1[[#This Row],[ARREARS (PREV)]]))</f>
        <v>-13500</v>
      </c>
      <c r="K17" s="15"/>
    </row>
    <row r="18" spans="1:11" s="5" customFormat="1" x14ac:dyDescent="0.25">
      <c r="A18" s="16"/>
      <c r="B18" s="167" t="s">
        <v>473</v>
      </c>
      <c r="C18" s="167" t="s">
        <v>494</v>
      </c>
      <c r="D18" s="167" t="s">
        <v>500</v>
      </c>
      <c r="E18" s="167" t="s">
        <v>464</v>
      </c>
      <c r="F18" s="20">
        <f>IF(D18='FEE STRUCTURE'!$C$5,'FEE STRUCTURE'!$D$5,IF(D18='FEE STRUCTURE'!$C$6,'FEE STRUCTURE'!$D$6,IF(D18='FEE STRUCTURE'!$C$7,'FEE STRUCTURE'!$D$7,IF(D18='FEE STRUCTURE'!$C$8,'FEE STRUCTURE'!$D$8,IF(D18='FEE STRUCTURE'!$C$9,'FEE STRUCTURE'!$D$9,IF(D18='FEE STRUCTURE'!$C$10,'FEE STRUCTURE'!$D$10,IF(D18='FEE STRUCTURE'!$C$11,'FEE STRUCTURE'!$D$11,IF(D18='FEE STRUCTURE'!$C$12,'FEE STRUCTURE'!$D$12,IF(D18='FEE STRUCTURE'!$C$13,'FEE STRUCTURE'!$D$13,IF(D18='FEE STRUCTURE'!$C$14,'FEE STRUCTURE'!$D$14,IF(D18='FEE STRUCTURE'!$C$15,'FEE STRUCTURE'!$D$15)))))))))))</f>
        <v>18000</v>
      </c>
      <c r="G18" s="169">
        <f>IF(B18=Table2[[#This Row],[STUDENT ID]],Table2[[#This Row],[CUMMULATIVE PAYMENT]],"")</f>
        <v>8000</v>
      </c>
      <c r="H18" s="170">
        <f t="shared" si="0"/>
        <v>10000</v>
      </c>
      <c r="I18" s="170">
        <f>IFERROR(VLOOKUP(Table1[[#This Row],[STUDENT ID]],Table24[],12,0),0)</f>
        <v>4500</v>
      </c>
      <c r="J18" s="170">
        <f>SUM(SUM(Table1[[#This Row],[OUTSTANDING]],Table1[[#This Row],[ARREARS (PREV)]]))</f>
        <v>14500</v>
      </c>
      <c r="K18" s="15"/>
    </row>
    <row r="19" spans="1:11" s="5" customFormat="1" x14ac:dyDescent="0.25">
      <c r="A19" s="16"/>
      <c r="B19" s="167" t="s">
        <v>474</v>
      </c>
      <c r="C19" s="167" t="s">
        <v>495</v>
      </c>
      <c r="D19" s="167" t="s">
        <v>500</v>
      </c>
      <c r="E19" s="167" t="s">
        <v>464</v>
      </c>
      <c r="F19" s="20">
        <f>IF(D19='FEE STRUCTURE'!$C$5,'FEE STRUCTURE'!$D$5,IF(D19='FEE STRUCTURE'!$C$6,'FEE STRUCTURE'!$D$6,IF(D19='FEE STRUCTURE'!$C$7,'FEE STRUCTURE'!$D$7,IF(D19='FEE STRUCTURE'!$C$8,'FEE STRUCTURE'!$D$8,IF(D19='FEE STRUCTURE'!$C$9,'FEE STRUCTURE'!$D$9,IF(D19='FEE STRUCTURE'!$C$10,'FEE STRUCTURE'!$D$10,IF(D19='FEE STRUCTURE'!$C$11,'FEE STRUCTURE'!$D$11,IF(D19='FEE STRUCTURE'!$C$12,'FEE STRUCTURE'!$D$12,IF(D19='FEE STRUCTURE'!$C$13,'FEE STRUCTURE'!$D$13,IF(D19='FEE STRUCTURE'!$C$14,'FEE STRUCTURE'!$D$14,IF(D19='FEE STRUCTURE'!$C$15,'FEE STRUCTURE'!$D$15)))))))))))</f>
        <v>18000</v>
      </c>
      <c r="G19" s="169">
        <f>IF(B19=Table2[[#This Row],[STUDENT ID]],Table2[[#This Row],[CUMMULATIVE PAYMENT]],"")</f>
        <v>11020</v>
      </c>
      <c r="H19" s="170">
        <f t="shared" si="0"/>
        <v>6980</v>
      </c>
      <c r="I19" s="170">
        <f>IFERROR(VLOOKUP(Table1[[#This Row],[STUDENT ID]],Table24[],12,0),0)</f>
        <v>0</v>
      </c>
      <c r="J19" s="170">
        <f>SUM(SUM(Table1[[#This Row],[OUTSTANDING]],Table1[[#This Row],[ARREARS (PREV)]]))</f>
        <v>6980</v>
      </c>
      <c r="K19" s="15"/>
    </row>
    <row r="20" spans="1:11" s="5" customFormat="1" x14ac:dyDescent="0.25">
      <c r="A20" s="16"/>
      <c r="B20" s="167" t="s">
        <v>475</v>
      </c>
      <c r="C20" s="167" t="s">
        <v>496</v>
      </c>
      <c r="D20" s="167" t="s">
        <v>500</v>
      </c>
      <c r="E20" s="167" t="s">
        <v>464</v>
      </c>
      <c r="F20" s="20">
        <f>IF(D20='FEE STRUCTURE'!$C$5,'FEE STRUCTURE'!$D$5,IF(D20='FEE STRUCTURE'!$C$6,'FEE STRUCTURE'!$D$6,IF(D20='FEE STRUCTURE'!$C$7,'FEE STRUCTURE'!$D$7,IF(D20='FEE STRUCTURE'!$C$8,'FEE STRUCTURE'!$D$8,IF(D20='FEE STRUCTURE'!$C$9,'FEE STRUCTURE'!$D$9,IF(D20='FEE STRUCTURE'!$C$10,'FEE STRUCTURE'!$D$10,IF(D20='FEE STRUCTURE'!$C$11,'FEE STRUCTURE'!$D$11,IF(D20='FEE STRUCTURE'!$C$12,'FEE STRUCTURE'!$D$12,IF(D20='FEE STRUCTURE'!$C$13,'FEE STRUCTURE'!$D$13,IF(D20='FEE STRUCTURE'!$C$14,'FEE STRUCTURE'!$D$14,IF(D20='FEE STRUCTURE'!$C$15,'FEE STRUCTURE'!$D$15)))))))))))</f>
        <v>18000</v>
      </c>
      <c r="G20" s="169">
        <f>IF(B20=Table2[[#This Row],[STUDENT ID]],Table2[[#This Row],[CUMMULATIVE PAYMENT]],"")</f>
        <v>0</v>
      </c>
      <c r="H20" s="170">
        <f t="shared" si="0"/>
        <v>18000</v>
      </c>
      <c r="I20" s="170">
        <f>IFERROR(VLOOKUP(Table1[[#This Row],[STUDENT ID]],Table24[],12,0),0)</f>
        <v>0</v>
      </c>
      <c r="J20" s="170">
        <f>SUM(SUM(Table1[[#This Row],[OUTSTANDING]],Table1[[#This Row],[ARREARS (PREV)]]))</f>
        <v>18000</v>
      </c>
      <c r="K20" s="15"/>
    </row>
    <row r="21" spans="1:11" s="5" customFormat="1" x14ac:dyDescent="0.25">
      <c r="A21" s="16"/>
      <c r="B21" s="167" t="s">
        <v>476</v>
      </c>
      <c r="C21" s="168" t="s">
        <v>497</v>
      </c>
      <c r="D21" s="167" t="s">
        <v>500</v>
      </c>
      <c r="E21" s="167" t="s">
        <v>464</v>
      </c>
      <c r="F21" s="20">
        <f>IF(D21='FEE STRUCTURE'!$C$5,'FEE STRUCTURE'!$D$5,IF(D21='FEE STRUCTURE'!$C$6,'FEE STRUCTURE'!$D$6,IF(D21='FEE STRUCTURE'!$C$7,'FEE STRUCTURE'!$D$7,IF(D21='FEE STRUCTURE'!$C$8,'FEE STRUCTURE'!$D$8,IF(D21='FEE STRUCTURE'!$C$9,'FEE STRUCTURE'!$D$9,IF(D21='FEE STRUCTURE'!$C$10,'FEE STRUCTURE'!$D$10,IF(D21='FEE STRUCTURE'!$C$11,'FEE STRUCTURE'!$D$11,IF(D21='FEE STRUCTURE'!$C$12,'FEE STRUCTURE'!$D$12,IF(D21='FEE STRUCTURE'!$C$13,'FEE STRUCTURE'!$D$13,IF(D21='FEE STRUCTURE'!$C$14,'FEE STRUCTURE'!$D$14,IF(D21='FEE STRUCTURE'!$C$15,'FEE STRUCTURE'!$D$15)))))))))))</f>
        <v>18000</v>
      </c>
      <c r="G21" s="169">
        <f>IF(B21=Table2[[#This Row],[STUDENT ID]],Table2[[#This Row],[CUMMULATIVE PAYMENT]],"")</f>
        <v>0</v>
      </c>
      <c r="H21" s="170">
        <f t="shared" si="0"/>
        <v>18000</v>
      </c>
      <c r="I21" s="170">
        <f>IFERROR(VLOOKUP(Table1[[#This Row],[STUDENT ID]],Table24[],12,0),0)</f>
        <v>18000</v>
      </c>
      <c r="J21" s="170">
        <f>SUM(SUM(Table1[[#This Row],[OUTSTANDING]],Table1[[#This Row],[ARREARS (PREV)]]))</f>
        <v>36000</v>
      </c>
      <c r="K21" s="15"/>
    </row>
    <row r="22" spans="1:11" s="5" customFormat="1" x14ac:dyDescent="0.25">
      <c r="A22" s="16"/>
      <c r="B22" s="167" t="s">
        <v>477</v>
      </c>
      <c r="C22" s="167" t="s">
        <v>498</v>
      </c>
      <c r="D22" s="167" t="s">
        <v>500</v>
      </c>
      <c r="E22" s="167" t="s">
        <v>464</v>
      </c>
      <c r="F22" s="20">
        <f>IF(D22='FEE STRUCTURE'!$C$5,'FEE STRUCTURE'!$D$5,IF(D22='FEE STRUCTURE'!$C$6,'FEE STRUCTURE'!$D$6,IF(D22='FEE STRUCTURE'!$C$7,'FEE STRUCTURE'!$D$7,IF(D22='FEE STRUCTURE'!$C$8,'FEE STRUCTURE'!$D$8,IF(D22='FEE STRUCTURE'!$C$9,'FEE STRUCTURE'!$D$9,IF(D22='FEE STRUCTURE'!$C$10,'FEE STRUCTURE'!$D$10,IF(D22='FEE STRUCTURE'!$C$11,'FEE STRUCTURE'!$D$11,IF(D22='FEE STRUCTURE'!$C$12,'FEE STRUCTURE'!$D$12,IF(D22='FEE STRUCTURE'!$C$13,'FEE STRUCTURE'!$D$13,IF(D22='FEE STRUCTURE'!$C$14,'FEE STRUCTURE'!$D$14,IF(D22='FEE STRUCTURE'!$C$15,'FEE STRUCTURE'!$D$15)))))))))))</f>
        <v>18000</v>
      </c>
      <c r="G22" s="169">
        <f>IF(B22=Table2[[#This Row],[STUDENT ID]],Table2[[#This Row],[CUMMULATIVE PAYMENT]],"")</f>
        <v>0</v>
      </c>
      <c r="H22" s="170">
        <f t="shared" si="0"/>
        <v>18000</v>
      </c>
      <c r="I22" s="170">
        <f>IFERROR(VLOOKUP(Table1[[#This Row],[STUDENT ID]],Table24[],12,0),0)</f>
        <v>18000</v>
      </c>
      <c r="J22" s="170">
        <f>SUM(SUM(Table1[[#This Row],[OUTSTANDING]],Table1[[#This Row],[ARREARS (PREV)]]))</f>
        <v>36000</v>
      </c>
      <c r="K22" s="15"/>
    </row>
    <row r="23" spans="1:11" s="5" customFormat="1" x14ac:dyDescent="0.25">
      <c r="A23" s="16"/>
      <c r="B23" s="167" t="s">
        <v>478</v>
      </c>
      <c r="C23" s="167" t="s">
        <v>499</v>
      </c>
      <c r="D23" s="167" t="s">
        <v>500</v>
      </c>
      <c r="E23" s="167" t="s">
        <v>464</v>
      </c>
      <c r="F23" s="20">
        <f>IF(D23='FEE STRUCTURE'!$C$5,'FEE STRUCTURE'!$D$5,IF(D23='FEE STRUCTURE'!$C$6,'FEE STRUCTURE'!$D$6,IF(D23='FEE STRUCTURE'!$C$7,'FEE STRUCTURE'!$D$7,IF(D23='FEE STRUCTURE'!$C$8,'FEE STRUCTURE'!$D$8,IF(D23='FEE STRUCTURE'!$C$9,'FEE STRUCTURE'!$D$9,IF(D23='FEE STRUCTURE'!$C$10,'FEE STRUCTURE'!$D$10,IF(D23='FEE STRUCTURE'!$C$11,'FEE STRUCTURE'!$D$11,IF(D23='FEE STRUCTURE'!$C$12,'FEE STRUCTURE'!$D$12,IF(D23='FEE STRUCTURE'!$C$13,'FEE STRUCTURE'!$D$13,IF(D23='FEE STRUCTURE'!$C$14,'FEE STRUCTURE'!$D$14,IF(D23='FEE STRUCTURE'!$C$15,'FEE STRUCTURE'!$D$15)))))))))))</f>
        <v>18000</v>
      </c>
      <c r="G23" s="169">
        <f>IF(B23=Table2[[#This Row],[STUDENT ID]],Table2[[#This Row],[CUMMULATIVE PAYMENT]],"")</f>
        <v>0</v>
      </c>
      <c r="H23" s="170">
        <f t="shared" si="0"/>
        <v>18000</v>
      </c>
      <c r="I23" s="170">
        <f>IFERROR(VLOOKUP(Table1[[#This Row],[STUDENT ID]],Table24[],12,0),0)</f>
        <v>8000</v>
      </c>
      <c r="J23" s="170">
        <f>SUM(SUM(Table1[[#This Row],[OUTSTANDING]],Table1[[#This Row],[ARREARS (PREV)]]))</f>
        <v>26000</v>
      </c>
      <c r="K23" s="15"/>
    </row>
    <row r="24" spans="1:11" s="5" customFormat="1" x14ac:dyDescent="0.25">
      <c r="A24" s="16"/>
      <c r="B24" s="167" t="s">
        <v>479</v>
      </c>
      <c r="C24" s="167" t="s">
        <v>501</v>
      </c>
      <c r="D24" s="167" t="s">
        <v>608</v>
      </c>
      <c r="E24" s="167" t="s">
        <v>464</v>
      </c>
      <c r="F24" s="20">
        <f>IF(D24='FEE STRUCTURE'!$C$5,'FEE STRUCTURE'!$D$5,IF(D24='FEE STRUCTURE'!$C$6,'FEE STRUCTURE'!$D$6,IF(D24='FEE STRUCTURE'!$C$7,'FEE STRUCTURE'!$D$7,IF(D24='FEE STRUCTURE'!$C$8,'FEE STRUCTURE'!$D$8,IF(D24='FEE STRUCTURE'!$C$9,'FEE STRUCTURE'!$D$9,IF(D24='FEE STRUCTURE'!$C$10,'FEE STRUCTURE'!$D$10,IF(D24='FEE STRUCTURE'!$C$11,'FEE STRUCTURE'!$D$11,IF(D24='FEE STRUCTURE'!$C$12,'FEE STRUCTURE'!$D$12,IF(D24='FEE STRUCTURE'!$C$13,'FEE STRUCTURE'!$D$13,IF(D24='FEE STRUCTURE'!$C$14,'FEE STRUCTURE'!$D$14,IF(D24='FEE STRUCTURE'!$C$15,'FEE STRUCTURE'!$D$15)))))))))))</f>
        <v>18000</v>
      </c>
      <c r="G24" s="169">
        <f>IF(B24=Table2[[#This Row],[STUDENT ID]],Table2[[#This Row],[CUMMULATIVE PAYMENT]],"")</f>
        <v>12000</v>
      </c>
      <c r="H24" s="170">
        <f t="shared" si="0"/>
        <v>6000</v>
      </c>
      <c r="I24" s="170">
        <f>IFERROR(VLOOKUP(Table1[[#This Row],[STUDENT ID]],Table24[],12,0),0)</f>
        <v>3000</v>
      </c>
      <c r="J24" s="170">
        <f>SUM(SUM(Table1[[#This Row],[OUTSTANDING]],Table1[[#This Row],[ARREARS (PREV)]]))</f>
        <v>9000</v>
      </c>
      <c r="K24" s="15"/>
    </row>
    <row r="25" spans="1:11" x14ac:dyDescent="0.25">
      <c r="B25" s="167" t="s">
        <v>480</v>
      </c>
      <c r="C25" s="158" t="s">
        <v>502</v>
      </c>
      <c r="D25" s="167" t="s">
        <v>608</v>
      </c>
      <c r="E25" s="167" t="s">
        <v>464</v>
      </c>
      <c r="F25" s="20">
        <f>IF(D25='FEE STRUCTURE'!$C$5,'FEE STRUCTURE'!$D$5,IF(D25='FEE STRUCTURE'!$C$6,'FEE STRUCTURE'!$D$6,IF(D25='FEE STRUCTURE'!$C$7,'FEE STRUCTURE'!$D$7,IF(D25='FEE STRUCTURE'!$C$8,'FEE STRUCTURE'!$D$8,IF(D25='FEE STRUCTURE'!$C$9,'FEE STRUCTURE'!$D$9,IF(D25='FEE STRUCTURE'!$C$10,'FEE STRUCTURE'!$D$10,IF(D25='FEE STRUCTURE'!$C$11,'FEE STRUCTURE'!$D$11,IF(D25='FEE STRUCTURE'!$C$12,'FEE STRUCTURE'!$D$12,IF(D25='FEE STRUCTURE'!$C$13,'FEE STRUCTURE'!$D$13,IF(D25='FEE STRUCTURE'!$C$14,'FEE STRUCTURE'!$D$14,IF(D25='FEE STRUCTURE'!$C$15,'FEE STRUCTURE'!$D$15)))))))))))</f>
        <v>18000</v>
      </c>
      <c r="G25" s="169">
        <f>IF(B25=Table2[[#This Row],[STUDENT ID]],Table2[[#This Row],[CUMMULATIVE PAYMENT]],"")</f>
        <v>10000</v>
      </c>
      <c r="H25" s="170">
        <f t="shared" si="0"/>
        <v>8000</v>
      </c>
      <c r="I25" s="170">
        <f>IFERROR(VLOOKUP(Table1[[#This Row],[STUDENT ID]],Table24[],12,0),0)</f>
        <v>1000</v>
      </c>
      <c r="J25" s="170">
        <f>SUM(SUM(Table1[[#This Row],[OUTSTANDING]],Table1[[#This Row],[ARREARS (PREV)]]))</f>
        <v>9000</v>
      </c>
    </row>
    <row r="26" spans="1:11" x14ac:dyDescent="0.25">
      <c r="B26" s="167" t="s">
        <v>481</v>
      </c>
      <c r="C26" s="158" t="s">
        <v>503</v>
      </c>
      <c r="D26" s="167" t="s">
        <v>608</v>
      </c>
      <c r="E26" s="167" t="s">
        <v>464</v>
      </c>
      <c r="F26" s="20">
        <f>IF(D26='FEE STRUCTURE'!$C$5,'FEE STRUCTURE'!$D$5,IF(D26='FEE STRUCTURE'!$C$6,'FEE STRUCTURE'!$D$6,IF(D26='FEE STRUCTURE'!$C$7,'FEE STRUCTURE'!$D$7,IF(D26='FEE STRUCTURE'!$C$8,'FEE STRUCTURE'!$D$8,IF(D26='FEE STRUCTURE'!$C$9,'FEE STRUCTURE'!$D$9,IF(D26='FEE STRUCTURE'!$C$10,'FEE STRUCTURE'!$D$10,IF(D26='FEE STRUCTURE'!$C$11,'FEE STRUCTURE'!$D$11,IF(D26='FEE STRUCTURE'!$C$12,'FEE STRUCTURE'!$D$12,IF(D26='FEE STRUCTURE'!$C$13,'FEE STRUCTURE'!$D$13,IF(D26='FEE STRUCTURE'!$C$14,'FEE STRUCTURE'!$D$14,IF(D26='FEE STRUCTURE'!$C$15,'FEE STRUCTURE'!$D$15)))))))))))</f>
        <v>18000</v>
      </c>
      <c r="G26" s="169">
        <f>IF(B26=Table2[[#This Row],[STUDENT ID]],Table2[[#This Row],[CUMMULATIVE PAYMENT]],"")</f>
        <v>17000</v>
      </c>
      <c r="H26" s="170">
        <f t="shared" si="0"/>
        <v>1000</v>
      </c>
      <c r="I26" s="170">
        <f>IFERROR(VLOOKUP(Table1[[#This Row],[STUDENT ID]],Table24[],12,0),0)</f>
        <v>0</v>
      </c>
      <c r="J26" s="170">
        <f>SUM(SUM(Table1[[#This Row],[OUTSTANDING]],Table1[[#This Row],[ARREARS (PREV)]]))</f>
        <v>1000</v>
      </c>
    </row>
    <row r="27" spans="1:11" x14ac:dyDescent="0.25">
      <c r="B27" s="167" t="s">
        <v>482</v>
      </c>
      <c r="C27" s="158" t="s">
        <v>504</v>
      </c>
      <c r="D27" s="167" t="s">
        <v>608</v>
      </c>
      <c r="E27" s="167" t="s">
        <v>464</v>
      </c>
      <c r="F27" s="20">
        <f>IF(D27='FEE STRUCTURE'!$C$5,'FEE STRUCTURE'!$D$5,IF(D27='FEE STRUCTURE'!$C$6,'FEE STRUCTURE'!$D$6,IF(D27='FEE STRUCTURE'!$C$7,'FEE STRUCTURE'!$D$7,IF(D27='FEE STRUCTURE'!$C$8,'FEE STRUCTURE'!$D$8,IF(D27='FEE STRUCTURE'!$C$9,'FEE STRUCTURE'!$D$9,IF(D27='FEE STRUCTURE'!$C$10,'FEE STRUCTURE'!$D$10,IF(D27='FEE STRUCTURE'!$C$11,'FEE STRUCTURE'!$D$11,IF(D27='FEE STRUCTURE'!$C$12,'FEE STRUCTURE'!$D$12,IF(D27='FEE STRUCTURE'!$C$13,'FEE STRUCTURE'!$D$13,IF(D27='FEE STRUCTURE'!$C$14,'FEE STRUCTURE'!$D$14,IF(D27='FEE STRUCTURE'!$C$15,'FEE STRUCTURE'!$D$15)))))))))))</f>
        <v>18000</v>
      </c>
      <c r="G27" s="169">
        <f>IF(B27=Table2[[#This Row],[STUDENT ID]],Table2[[#This Row],[CUMMULATIVE PAYMENT]],"")</f>
        <v>18000</v>
      </c>
      <c r="H27" s="170">
        <f t="shared" si="0"/>
        <v>0</v>
      </c>
      <c r="I27" s="170">
        <f>IFERROR(VLOOKUP(Table1[[#This Row],[STUDENT ID]],Table24[],12,0),0)</f>
        <v>0</v>
      </c>
      <c r="J27" s="170">
        <f>SUM(SUM(Table1[[#This Row],[OUTSTANDING]],Table1[[#This Row],[ARREARS (PREV)]]))</f>
        <v>0</v>
      </c>
    </row>
    <row r="28" spans="1:11" x14ac:dyDescent="0.25">
      <c r="B28" s="167" t="s">
        <v>483</v>
      </c>
      <c r="C28" s="158" t="s">
        <v>505</v>
      </c>
      <c r="D28" s="167" t="s">
        <v>608</v>
      </c>
      <c r="E28" s="167" t="s">
        <v>464</v>
      </c>
      <c r="F28" s="20">
        <f>IF(D28='FEE STRUCTURE'!$C$5,'FEE STRUCTURE'!$D$5,IF(D28='FEE STRUCTURE'!$C$6,'FEE STRUCTURE'!$D$6,IF(D28='FEE STRUCTURE'!$C$7,'FEE STRUCTURE'!$D$7,IF(D28='FEE STRUCTURE'!$C$8,'FEE STRUCTURE'!$D$8,IF(D28='FEE STRUCTURE'!$C$9,'FEE STRUCTURE'!$D$9,IF(D28='FEE STRUCTURE'!$C$10,'FEE STRUCTURE'!$D$10,IF(D28='FEE STRUCTURE'!$C$11,'FEE STRUCTURE'!$D$11,IF(D28='FEE STRUCTURE'!$C$12,'FEE STRUCTURE'!$D$12,IF(D28='FEE STRUCTURE'!$C$13,'FEE STRUCTURE'!$D$13,IF(D28='FEE STRUCTURE'!$C$14,'FEE STRUCTURE'!$D$14,IF(D28='FEE STRUCTURE'!$C$15,'FEE STRUCTURE'!$D$15)))))))))))</f>
        <v>18000</v>
      </c>
      <c r="G28" s="169">
        <f>IF(B28=Table2[[#This Row],[STUDENT ID]],Table2[[#This Row],[CUMMULATIVE PAYMENT]],"")</f>
        <v>31500</v>
      </c>
      <c r="H28" s="170">
        <f t="shared" si="0"/>
        <v>-13500</v>
      </c>
      <c r="I28" s="170">
        <f>IFERROR(VLOOKUP(Table1[[#This Row],[STUDENT ID]],Table24[],12,0),0)</f>
        <v>0</v>
      </c>
      <c r="J28" s="170">
        <f>SUM(SUM(Table1[[#This Row],[OUTSTANDING]],Table1[[#This Row],[ARREARS (PREV)]]))</f>
        <v>-13500</v>
      </c>
    </row>
    <row r="29" spans="1:11" x14ac:dyDescent="0.25">
      <c r="B29" s="167" t="s">
        <v>484</v>
      </c>
      <c r="C29" s="158" t="s">
        <v>506</v>
      </c>
      <c r="D29" s="167" t="s">
        <v>608</v>
      </c>
      <c r="E29" s="167" t="s">
        <v>464</v>
      </c>
      <c r="F29" s="20">
        <f>IF(D29='FEE STRUCTURE'!$C$5,'FEE STRUCTURE'!$D$5,IF(D29='FEE STRUCTURE'!$C$6,'FEE STRUCTURE'!$D$6,IF(D29='FEE STRUCTURE'!$C$7,'FEE STRUCTURE'!$D$7,IF(D29='FEE STRUCTURE'!$C$8,'FEE STRUCTURE'!$D$8,IF(D29='FEE STRUCTURE'!$C$9,'FEE STRUCTURE'!$D$9,IF(D29='FEE STRUCTURE'!$C$10,'FEE STRUCTURE'!$D$10,IF(D29='FEE STRUCTURE'!$C$11,'FEE STRUCTURE'!$D$11,IF(D29='FEE STRUCTURE'!$C$12,'FEE STRUCTURE'!$D$12,IF(D29='FEE STRUCTURE'!$C$13,'FEE STRUCTURE'!$D$13,IF(D29='FEE STRUCTURE'!$C$14,'FEE STRUCTURE'!$D$14,IF(D29='FEE STRUCTURE'!$C$15,'FEE STRUCTURE'!$D$15)))))))))))</f>
        <v>18000</v>
      </c>
      <c r="G29" s="169">
        <f>IF(B29=Table2[[#This Row],[STUDENT ID]],Table2[[#This Row],[CUMMULATIVE PAYMENT]],"")</f>
        <v>3000</v>
      </c>
      <c r="H29" s="170">
        <f t="shared" si="0"/>
        <v>15000</v>
      </c>
      <c r="I29" s="170">
        <f>IFERROR(VLOOKUP(Table1[[#This Row],[STUDENT ID]],Table24[],12,0),0)</f>
        <v>5000</v>
      </c>
      <c r="J29" s="170">
        <f>SUM(SUM(Table1[[#This Row],[OUTSTANDING]],Table1[[#This Row],[ARREARS (PREV)]]))</f>
        <v>20000</v>
      </c>
    </row>
    <row r="30" spans="1:11" x14ac:dyDescent="0.25">
      <c r="B30" s="167" t="s">
        <v>510</v>
      </c>
      <c r="C30" s="158" t="s">
        <v>507</v>
      </c>
      <c r="D30" s="158" t="s">
        <v>608</v>
      </c>
      <c r="E30" s="167" t="s">
        <v>464</v>
      </c>
      <c r="F30" s="20">
        <f>IF(D30='FEE STRUCTURE'!$C$5,'FEE STRUCTURE'!$D$5,IF(D30='FEE STRUCTURE'!$C$6,'FEE STRUCTURE'!$D$6,IF(D30='FEE STRUCTURE'!$C$7,'FEE STRUCTURE'!$D$7,IF(D30='FEE STRUCTURE'!$C$8,'FEE STRUCTURE'!$D$8,IF(D30='FEE STRUCTURE'!$C$9,'FEE STRUCTURE'!$D$9,IF(D30='FEE STRUCTURE'!$C$10,'FEE STRUCTURE'!$D$10,IF(D30='FEE STRUCTURE'!$C$11,'FEE STRUCTURE'!$D$11,IF(D30='FEE STRUCTURE'!$C$12,'FEE STRUCTURE'!$D$12,IF(D30='FEE STRUCTURE'!$C$13,'FEE STRUCTURE'!$D$13,IF(D30='FEE STRUCTURE'!$C$14,'FEE STRUCTURE'!$D$14,IF(D30='FEE STRUCTURE'!$C$15,'FEE STRUCTURE'!$D$15)))))))))))</f>
        <v>18000</v>
      </c>
      <c r="G30" s="169">
        <f>IF(B30=Table2[[#This Row],[STUDENT ID]],Table2[[#This Row],[CUMMULATIVE PAYMENT]],"")</f>
        <v>5000</v>
      </c>
      <c r="H30" s="170">
        <f t="shared" si="0"/>
        <v>13000</v>
      </c>
      <c r="I30" s="170">
        <f>IFERROR(VLOOKUP(Table1[[#This Row],[STUDENT ID]],Table24[],12,0),0)</f>
        <v>8000</v>
      </c>
      <c r="J30" s="170">
        <f>SUM(SUM(Table1[[#This Row],[OUTSTANDING]],Table1[[#This Row],[ARREARS (PREV)]]))</f>
        <v>21000</v>
      </c>
    </row>
    <row r="31" spans="1:11" x14ac:dyDescent="0.25">
      <c r="B31" s="167" t="s">
        <v>511</v>
      </c>
      <c r="C31" s="158" t="s">
        <v>508</v>
      </c>
      <c r="D31" s="158" t="s">
        <v>608</v>
      </c>
      <c r="E31" s="167" t="s">
        <v>464</v>
      </c>
      <c r="F31" s="20">
        <f>IF(D31='FEE STRUCTURE'!$C$5,'FEE STRUCTURE'!$D$5,IF(D31='FEE STRUCTURE'!$C$6,'FEE STRUCTURE'!$D$6,IF(D31='FEE STRUCTURE'!$C$7,'FEE STRUCTURE'!$D$7,IF(D31='FEE STRUCTURE'!$C$8,'FEE STRUCTURE'!$D$8,IF(D31='FEE STRUCTURE'!$C$9,'FEE STRUCTURE'!$D$9,IF(D31='FEE STRUCTURE'!$C$10,'FEE STRUCTURE'!$D$10,IF(D31='FEE STRUCTURE'!$C$11,'FEE STRUCTURE'!$D$11,IF(D31='FEE STRUCTURE'!$C$12,'FEE STRUCTURE'!$D$12,IF(D31='FEE STRUCTURE'!$C$13,'FEE STRUCTURE'!$D$13,IF(D31='FEE STRUCTURE'!$C$14,'FEE STRUCTURE'!$D$14,IF(D31='FEE STRUCTURE'!$C$15,'FEE STRUCTURE'!$D$15)))))))))))</f>
        <v>18000</v>
      </c>
      <c r="G31" s="169">
        <f>IF(B31=Table2[[#This Row],[STUDENT ID]],Table2[[#This Row],[CUMMULATIVE PAYMENT]],"")</f>
        <v>0</v>
      </c>
      <c r="H31" s="170">
        <f t="shared" si="0"/>
        <v>18000</v>
      </c>
      <c r="I31" s="170">
        <f>IFERROR(VLOOKUP(Table1[[#This Row],[STUDENT ID]],Table24[],12,0),0)</f>
        <v>8000</v>
      </c>
      <c r="J31" s="170">
        <f>SUM(SUM(Table1[[#This Row],[OUTSTANDING]],Table1[[#This Row],[ARREARS (PREV)]]))</f>
        <v>26000</v>
      </c>
    </row>
    <row r="32" spans="1:11" x14ac:dyDescent="0.25">
      <c r="B32" s="167" t="s">
        <v>512</v>
      </c>
      <c r="C32" s="158" t="s">
        <v>509</v>
      </c>
      <c r="D32" s="158" t="s">
        <v>608</v>
      </c>
      <c r="E32" s="167" t="s">
        <v>464</v>
      </c>
      <c r="F32" s="20">
        <f>IF(D32='FEE STRUCTURE'!$C$5,'FEE STRUCTURE'!$D$5,IF(D32='FEE STRUCTURE'!$C$6,'FEE STRUCTURE'!$D$6,IF(D32='FEE STRUCTURE'!$C$7,'FEE STRUCTURE'!$D$7,IF(D32='FEE STRUCTURE'!$C$8,'FEE STRUCTURE'!$D$8,IF(D32='FEE STRUCTURE'!$C$9,'FEE STRUCTURE'!$D$9,IF(D32='FEE STRUCTURE'!$C$10,'FEE STRUCTURE'!$D$10,IF(D32='FEE STRUCTURE'!$C$11,'FEE STRUCTURE'!$D$11,IF(D32='FEE STRUCTURE'!$C$12,'FEE STRUCTURE'!$D$12,IF(D32='FEE STRUCTURE'!$C$13,'FEE STRUCTURE'!$D$13,IF(D32='FEE STRUCTURE'!$C$14,'FEE STRUCTURE'!$D$14,IF(D32='FEE STRUCTURE'!$C$15,'FEE STRUCTURE'!$D$15)))))))))))</f>
        <v>18000</v>
      </c>
      <c r="G32" s="169">
        <f>IF(B32=Table2[[#This Row],[STUDENT ID]],Table2[[#This Row],[CUMMULATIVE PAYMENT]],"")</f>
        <v>0</v>
      </c>
      <c r="H32" s="170">
        <f t="shared" si="0"/>
        <v>18000</v>
      </c>
      <c r="I32" s="170">
        <f>IFERROR(VLOOKUP(Table1[[#This Row],[STUDENT ID]],Table24[],12,0),0)</f>
        <v>2000</v>
      </c>
      <c r="J32" s="170">
        <f>SUM(SUM(Table1[[#This Row],[OUTSTANDING]],Table1[[#This Row],[ARREARS (PREV)]]))</f>
        <v>20000</v>
      </c>
    </row>
    <row r="33" spans="2:10" x14ac:dyDescent="0.25">
      <c r="B33" s="207" t="s">
        <v>513</v>
      </c>
      <c r="C33" s="208" t="s">
        <v>600</v>
      </c>
      <c r="D33" s="207" t="s">
        <v>608</v>
      </c>
      <c r="E33" s="207" t="s">
        <v>464</v>
      </c>
      <c r="F33" s="198">
        <f>IF(D33='FEE STRUCTURE'!$C$5,'FEE STRUCTURE'!$D$5,IF(D33='FEE STRUCTURE'!$C$6,'FEE STRUCTURE'!$D$6,IF(D33='FEE STRUCTURE'!$C$7,'FEE STRUCTURE'!$D$7,IF(D33='FEE STRUCTURE'!$C$8,'FEE STRUCTURE'!$D$8,IF(D33='FEE STRUCTURE'!$C$9,'FEE STRUCTURE'!$D$9,IF(D33='FEE STRUCTURE'!$C$10,'FEE STRUCTURE'!$D$10,IF(D33='FEE STRUCTURE'!$C$11,'FEE STRUCTURE'!$D$11,IF(D33='FEE STRUCTURE'!$C$12,'FEE STRUCTURE'!$D$12,IF(D33='FEE STRUCTURE'!$C$13,'FEE STRUCTURE'!$D$13,IF(D33='FEE STRUCTURE'!$C$14,'FEE STRUCTURE'!$D$14,IF(D33='FEE STRUCTURE'!$C$15,'FEE STRUCTURE'!$D$15)))))))))))</f>
        <v>18000</v>
      </c>
      <c r="G33" s="209">
        <f>IF(B33=Table2[[#This Row],[STUDENT ID]],Table2[[#This Row],[CUMMULATIVE PAYMENT]],"")</f>
        <v>0</v>
      </c>
      <c r="H33" s="209">
        <f t="shared" si="0"/>
        <v>18000</v>
      </c>
      <c r="I33" s="209">
        <f>IFERROR(VLOOKUP(Table1[[#This Row],[STUDENT ID]],Table24[],12,0),0)</f>
        <v>0</v>
      </c>
      <c r="J33" s="209">
        <f>SUM(SUM(Table1[[#This Row],[OUTSTANDING]],Table1[[#This Row],[ARREARS (PREV)]]))</f>
        <v>18000</v>
      </c>
    </row>
    <row r="34" spans="2:10" x14ac:dyDescent="0.25">
      <c r="B34" s="167" t="s">
        <v>514</v>
      </c>
      <c r="C34" s="158" t="s">
        <v>601</v>
      </c>
      <c r="D34" s="167" t="s">
        <v>608</v>
      </c>
      <c r="E34" s="167" t="s">
        <v>464</v>
      </c>
      <c r="F34" s="20">
        <f>IF(D34='FEE STRUCTURE'!$C$5,'FEE STRUCTURE'!$D$5,IF(D34='FEE STRUCTURE'!$C$6,'FEE STRUCTURE'!$D$6,IF(D34='FEE STRUCTURE'!$C$7,'FEE STRUCTURE'!$D$7,IF(D34='FEE STRUCTURE'!$C$8,'FEE STRUCTURE'!$D$8,IF(D34='FEE STRUCTURE'!$C$9,'FEE STRUCTURE'!$D$9,IF(D34='FEE STRUCTURE'!$C$10,'FEE STRUCTURE'!$D$10,IF(D34='FEE STRUCTURE'!$C$11,'FEE STRUCTURE'!$D$11,IF(D34='FEE STRUCTURE'!$C$12,'FEE STRUCTURE'!$D$12,IF(D34='FEE STRUCTURE'!$C$13,'FEE STRUCTURE'!$D$13,IF(D34='FEE STRUCTURE'!$C$14,'FEE STRUCTURE'!$D$14,IF(D34='FEE STRUCTURE'!$C$15,'FEE STRUCTURE'!$D$15)))))))))))</f>
        <v>18000</v>
      </c>
      <c r="G34" s="169">
        <f>IF(B34=Table2[[#This Row],[STUDENT ID]],Table2[[#This Row],[CUMMULATIVE PAYMENT]],"")</f>
        <v>0</v>
      </c>
      <c r="H34" s="170">
        <f t="shared" si="0"/>
        <v>18000</v>
      </c>
      <c r="I34" s="170">
        <f>IFERROR(VLOOKUP(Table1[[#This Row],[STUDENT ID]],Table24[],12,0),0)</f>
        <v>18000</v>
      </c>
      <c r="J34" s="170">
        <f>SUM(SUM(Table1[[#This Row],[OUTSTANDING]],Table1[[#This Row],[ARREARS (PREV)]]))</f>
        <v>36000</v>
      </c>
    </row>
    <row r="35" spans="2:10" x14ac:dyDescent="0.25">
      <c r="B35" s="167" t="s">
        <v>515</v>
      </c>
      <c r="C35" s="158" t="s">
        <v>602</v>
      </c>
      <c r="D35" s="167" t="s">
        <v>608</v>
      </c>
      <c r="E35" s="167" t="s">
        <v>464</v>
      </c>
      <c r="F35" s="20">
        <f>IF(D35='FEE STRUCTURE'!$C$5,'FEE STRUCTURE'!$D$5,IF(D35='FEE STRUCTURE'!$C$6,'FEE STRUCTURE'!$D$6,IF(D35='FEE STRUCTURE'!$C$7,'FEE STRUCTURE'!$D$7,IF(D35='FEE STRUCTURE'!$C$8,'FEE STRUCTURE'!$D$8,IF(D35='FEE STRUCTURE'!$C$9,'FEE STRUCTURE'!$D$9,IF(D35='FEE STRUCTURE'!$C$10,'FEE STRUCTURE'!$D$10,IF(D35='FEE STRUCTURE'!$C$11,'FEE STRUCTURE'!$D$11,IF(D35='FEE STRUCTURE'!$C$12,'FEE STRUCTURE'!$D$12,IF(D35='FEE STRUCTURE'!$C$13,'FEE STRUCTURE'!$D$13,IF(D35='FEE STRUCTURE'!$C$14,'FEE STRUCTURE'!$D$14,IF(D35='FEE STRUCTURE'!$C$15,'FEE STRUCTURE'!$D$15)))))))))))</f>
        <v>18000</v>
      </c>
      <c r="G35" s="169">
        <f>IF(B35=Table2[[#This Row],[STUDENT ID]],Table2[[#This Row],[CUMMULATIVE PAYMENT]],"")</f>
        <v>0</v>
      </c>
      <c r="H35" s="170">
        <f t="shared" si="0"/>
        <v>18000</v>
      </c>
      <c r="I35" s="170">
        <f>IFERROR(VLOOKUP(Table1[[#This Row],[STUDENT ID]],Table24[],12,0),0)</f>
        <v>18000</v>
      </c>
      <c r="J35" s="170">
        <f>SUM(SUM(Table1[[#This Row],[OUTSTANDING]],Table1[[#This Row],[ARREARS (PREV)]]))</f>
        <v>36000</v>
      </c>
    </row>
    <row r="36" spans="2:10" x14ac:dyDescent="0.25">
      <c r="B36" s="167" t="s">
        <v>516</v>
      </c>
      <c r="C36" s="158" t="s">
        <v>603</v>
      </c>
      <c r="D36" s="167" t="s">
        <v>608</v>
      </c>
      <c r="E36" s="167" t="s">
        <v>464</v>
      </c>
      <c r="F36" s="20">
        <f>IF(D36='FEE STRUCTURE'!$C$5,'FEE STRUCTURE'!$D$5,IF(D36='FEE STRUCTURE'!$C$6,'FEE STRUCTURE'!$D$6,IF(D36='FEE STRUCTURE'!$C$7,'FEE STRUCTURE'!$D$7,IF(D36='FEE STRUCTURE'!$C$8,'FEE STRUCTURE'!$D$8,IF(D36='FEE STRUCTURE'!$C$9,'FEE STRUCTURE'!$D$9,IF(D36='FEE STRUCTURE'!$C$10,'FEE STRUCTURE'!$D$10,IF(D36='FEE STRUCTURE'!$C$11,'FEE STRUCTURE'!$D$11,IF(D36='FEE STRUCTURE'!$C$12,'FEE STRUCTURE'!$D$12,IF(D36='FEE STRUCTURE'!$C$13,'FEE STRUCTURE'!$D$13,IF(D36='FEE STRUCTURE'!$C$14,'FEE STRUCTURE'!$D$14,IF(D36='FEE STRUCTURE'!$C$15,'FEE STRUCTURE'!$D$15)))))))))))</f>
        <v>18000</v>
      </c>
      <c r="G36" s="169">
        <f>IF(B36=Table2[[#This Row],[STUDENT ID]],Table2[[#This Row],[CUMMULATIVE PAYMENT]],"")</f>
        <v>0</v>
      </c>
      <c r="H36" s="170">
        <f t="shared" si="0"/>
        <v>18000</v>
      </c>
      <c r="I36" s="170">
        <f>IFERROR(VLOOKUP(Table1[[#This Row],[STUDENT ID]],Table24[],12,0),0)</f>
        <v>6000</v>
      </c>
      <c r="J36" s="170">
        <f>SUM(SUM(Table1[[#This Row],[OUTSTANDING]],Table1[[#This Row],[ARREARS (PREV)]]))</f>
        <v>24000</v>
      </c>
    </row>
    <row r="37" spans="2:10" x14ac:dyDescent="0.25">
      <c r="B37" s="167" t="s">
        <v>517</v>
      </c>
      <c r="C37" s="158" t="s">
        <v>604</v>
      </c>
      <c r="D37" s="158" t="s">
        <v>608</v>
      </c>
      <c r="E37" s="167" t="s">
        <v>464</v>
      </c>
      <c r="F37" s="20">
        <f>IF(D37='FEE STRUCTURE'!$C$5,'FEE STRUCTURE'!$D$5,IF(D37='FEE STRUCTURE'!$C$6,'FEE STRUCTURE'!$D$6,IF(D37='FEE STRUCTURE'!$C$7,'FEE STRUCTURE'!$D$7,IF(D37='FEE STRUCTURE'!$C$8,'FEE STRUCTURE'!$D$8,IF(D37='FEE STRUCTURE'!$C$9,'FEE STRUCTURE'!$D$9,IF(D37='FEE STRUCTURE'!$C$10,'FEE STRUCTURE'!$D$10,IF(D37='FEE STRUCTURE'!$C$11,'FEE STRUCTURE'!$D$11,IF(D37='FEE STRUCTURE'!$C$12,'FEE STRUCTURE'!$D$12,IF(D37='FEE STRUCTURE'!$C$13,'FEE STRUCTURE'!$D$13,IF(D37='FEE STRUCTURE'!$C$14,'FEE STRUCTURE'!$D$14,IF(D37='FEE STRUCTURE'!$C$15,'FEE STRUCTURE'!$D$15)))))))))))</f>
        <v>18000</v>
      </c>
      <c r="G37" s="169">
        <f>IF(B37=Table2[[#This Row],[STUDENT ID]],Table2[[#This Row],[CUMMULATIVE PAYMENT]],"")</f>
        <v>10000</v>
      </c>
      <c r="H37" s="170">
        <f t="shared" si="0"/>
        <v>8000</v>
      </c>
      <c r="I37" s="170">
        <f>IFERROR(VLOOKUP(Table1[[#This Row],[STUDENT ID]],Table24[],12,0),0)</f>
        <v>5000</v>
      </c>
      <c r="J37" s="170">
        <f>SUM(SUM(Table1[[#This Row],[OUTSTANDING]],Table1[[#This Row],[ARREARS (PREV)]]))</f>
        <v>13000</v>
      </c>
    </row>
    <row r="38" spans="2:10" x14ac:dyDescent="0.25">
      <c r="B38" s="167" t="s">
        <v>518</v>
      </c>
      <c r="C38" s="158" t="s">
        <v>605</v>
      </c>
      <c r="D38" s="158" t="s">
        <v>608</v>
      </c>
      <c r="E38" s="167" t="s">
        <v>464</v>
      </c>
      <c r="F38" s="20">
        <f>IF(D38='FEE STRUCTURE'!$C$5,'FEE STRUCTURE'!$D$5,IF(D38='FEE STRUCTURE'!$C$6,'FEE STRUCTURE'!$D$6,IF(D38='FEE STRUCTURE'!$C$7,'FEE STRUCTURE'!$D$7,IF(D38='FEE STRUCTURE'!$C$8,'FEE STRUCTURE'!$D$8,IF(D38='FEE STRUCTURE'!$C$9,'FEE STRUCTURE'!$D$9,IF(D38='FEE STRUCTURE'!$C$10,'FEE STRUCTURE'!$D$10,IF(D38='FEE STRUCTURE'!$C$11,'FEE STRUCTURE'!$D$11,IF(D38='FEE STRUCTURE'!$C$12,'FEE STRUCTURE'!$D$12,IF(D38='FEE STRUCTURE'!$C$13,'FEE STRUCTURE'!$D$13,IF(D38='FEE STRUCTURE'!$C$14,'FEE STRUCTURE'!$D$14,IF(D38='FEE STRUCTURE'!$C$15,'FEE STRUCTURE'!$D$15)))))))))))</f>
        <v>18000</v>
      </c>
      <c r="G38" s="169">
        <f>IF(B38=Table2[[#This Row],[STUDENT ID]],Table2[[#This Row],[CUMMULATIVE PAYMENT]],"")</f>
        <v>15000</v>
      </c>
      <c r="H38" s="170">
        <f t="shared" si="0"/>
        <v>3000</v>
      </c>
      <c r="I38" s="170">
        <f>IFERROR(VLOOKUP(Table1[[#This Row],[STUDENT ID]],Table24[],12,0),0)</f>
        <v>0</v>
      </c>
      <c r="J38" s="170">
        <f>SUM(SUM(Table1[[#This Row],[OUTSTANDING]],Table1[[#This Row],[ARREARS (PREV)]]))</f>
        <v>3000</v>
      </c>
    </row>
    <row r="39" spans="2:10" x14ac:dyDescent="0.25">
      <c r="B39" s="167" t="s">
        <v>519</v>
      </c>
      <c r="C39" s="158" t="s">
        <v>606</v>
      </c>
      <c r="D39" s="158" t="s">
        <v>608</v>
      </c>
      <c r="E39" s="167" t="s">
        <v>464</v>
      </c>
      <c r="F39" s="20">
        <f>IF(D39='FEE STRUCTURE'!$C$5,'FEE STRUCTURE'!$D$5,IF(D39='FEE STRUCTURE'!$C$6,'FEE STRUCTURE'!$D$6,IF(D39='FEE STRUCTURE'!$C$7,'FEE STRUCTURE'!$D$7,IF(D39='FEE STRUCTURE'!$C$8,'FEE STRUCTURE'!$D$8,IF(D39='FEE STRUCTURE'!$C$9,'FEE STRUCTURE'!$D$9,IF(D39='FEE STRUCTURE'!$C$10,'FEE STRUCTURE'!$D$10,IF(D39='FEE STRUCTURE'!$C$11,'FEE STRUCTURE'!$D$11,IF(D39='FEE STRUCTURE'!$C$12,'FEE STRUCTURE'!$D$12,IF(D39='FEE STRUCTURE'!$C$13,'FEE STRUCTURE'!$D$13,IF(D39='FEE STRUCTURE'!$C$14,'FEE STRUCTURE'!$D$14,IF(D39='FEE STRUCTURE'!$C$15,'FEE STRUCTURE'!$D$15)))))))))))</f>
        <v>18000</v>
      </c>
      <c r="G39" s="169">
        <f>IF(B39=Table2[[#This Row],[STUDENT ID]],Table2[[#This Row],[CUMMULATIVE PAYMENT]],"")</f>
        <v>0</v>
      </c>
      <c r="H39" s="170">
        <f t="shared" si="0"/>
        <v>18000</v>
      </c>
      <c r="I39" s="170">
        <f>IFERROR(VLOOKUP(Table1[[#This Row],[STUDENT ID]],Table24[],12,0),0)</f>
        <v>6500</v>
      </c>
      <c r="J39" s="170">
        <f>SUM(SUM(Table1[[#This Row],[OUTSTANDING]],Table1[[#This Row],[ARREARS (PREV)]]))</f>
        <v>24500</v>
      </c>
    </row>
    <row r="40" spans="2:10" x14ac:dyDescent="0.25">
      <c r="B40" s="167" t="s">
        <v>520</v>
      </c>
      <c r="C40" s="158" t="s">
        <v>607</v>
      </c>
      <c r="D40" s="158" t="s">
        <v>608</v>
      </c>
      <c r="E40" s="167" t="s">
        <v>464</v>
      </c>
      <c r="F40" s="20">
        <f>IF(D40='FEE STRUCTURE'!$C$5,'FEE STRUCTURE'!$D$5,IF(D40='FEE STRUCTURE'!$C$6,'FEE STRUCTURE'!$D$6,IF(D40='FEE STRUCTURE'!$C$7,'FEE STRUCTURE'!$D$7,IF(D40='FEE STRUCTURE'!$C$8,'FEE STRUCTURE'!$D$8,IF(D40='FEE STRUCTURE'!$C$9,'FEE STRUCTURE'!$D$9,IF(D40='FEE STRUCTURE'!$C$10,'FEE STRUCTURE'!$D$10,IF(D40='FEE STRUCTURE'!$C$11,'FEE STRUCTURE'!$D$11,IF(D40='FEE STRUCTURE'!$C$12,'FEE STRUCTURE'!$D$12,IF(D40='FEE STRUCTURE'!$C$13,'FEE STRUCTURE'!$D$13,IF(D40='FEE STRUCTURE'!$C$14,'FEE STRUCTURE'!$D$14,IF(D40='FEE STRUCTURE'!$C$15,'FEE STRUCTURE'!$D$15)))))))))))</f>
        <v>18000</v>
      </c>
      <c r="G40" s="169">
        <f>IF(B40=Table2[[#This Row],[STUDENT ID]],Table2[[#This Row],[CUMMULATIVE PAYMENT]],"")</f>
        <v>0</v>
      </c>
      <c r="H40" s="170">
        <f t="shared" si="0"/>
        <v>18000</v>
      </c>
      <c r="I40" s="170">
        <f>IFERROR(VLOOKUP(Table1[[#This Row],[STUDENT ID]],Table24[],12,0),0)</f>
        <v>18000</v>
      </c>
      <c r="J40" s="170">
        <f>SUM(SUM(Table1[[#This Row],[OUTSTANDING]],Table1[[#This Row],[ARREARS (PREV)]]))</f>
        <v>36000</v>
      </c>
    </row>
    <row r="41" spans="2:10" x14ac:dyDescent="0.25">
      <c r="B41" s="167" t="s">
        <v>521</v>
      </c>
      <c r="C41" s="158" t="s">
        <v>609</v>
      </c>
      <c r="D41" s="158" t="s">
        <v>627</v>
      </c>
      <c r="E41" s="167" t="s">
        <v>464</v>
      </c>
      <c r="F41" s="20">
        <f>IF(D41='FEE STRUCTURE'!$C$5,'FEE STRUCTURE'!$D$5,IF(D41='FEE STRUCTURE'!$C$6,'FEE STRUCTURE'!$D$6,IF(D41='FEE STRUCTURE'!$C$7,'FEE STRUCTURE'!$D$7,IF(D41='FEE STRUCTURE'!$C$8,'FEE STRUCTURE'!$D$8,IF(D41='FEE STRUCTURE'!$C$9,'FEE STRUCTURE'!$D$9,IF(D41='FEE STRUCTURE'!$C$10,'FEE STRUCTURE'!$D$10,IF(D41='FEE STRUCTURE'!$C$11,'FEE STRUCTURE'!$D$11,IF(D41='FEE STRUCTURE'!$C$12,'FEE STRUCTURE'!$D$12,IF(D41='FEE STRUCTURE'!$C$13,'FEE STRUCTURE'!$D$13,IF(D41='FEE STRUCTURE'!$C$14,'FEE STRUCTURE'!$D$14,IF(D41='FEE STRUCTURE'!$C$15,'FEE STRUCTURE'!$D$15)))))))))))</f>
        <v>16000</v>
      </c>
      <c r="G41" s="169">
        <f>IF(B41=Table2[[#This Row],[STUDENT ID]],Table2[[#This Row],[CUMMULATIVE PAYMENT]],"")</f>
        <v>16000</v>
      </c>
      <c r="H41" s="170">
        <f t="shared" si="0"/>
        <v>0</v>
      </c>
      <c r="I41" s="170">
        <f>IFERROR(VLOOKUP(Table1[[#This Row],[STUDENT ID]],Table24[],12,0),0)</f>
        <v>0</v>
      </c>
      <c r="J41" s="170">
        <f>SUM(SUM(Table1[[#This Row],[OUTSTANDING]],Table1[[#This Row],[ARREARS (PREV)]]))</f>
        <v>0</v>
      </c>
    </row>
    <row r="42" spans="2:10" x14ac:dyDescent="0.25">
      <c r="B42" s="167" t="s">
        <v>522</v>
      </c>
      <c r="C42" s="158" t="s">
        <v>610</v>
      </c>
      <c r="D42" s="158" t="s">
        <v>627</v>
      </c>
      <c r="E42" s="167" t="s">
        <v>464</v>
      </c>
      <c r="F42" s="20">
        <f>IF(D42='FEE STRUCTURE'!$C$5,'FEE STRUCTURE'!$D$5,IF(D42='FEE STRUCTURE'!$C$6,'FEE STRUCTURE'!$D$6,IF(D42='FEE STRUCTURE'!$C$7,'FEE STRUCTURE'!$D$7,IF(D42='FEE STRUCTURE'!$C$8,'FEE STRUCTURE'!$D$8,IF(D42='FEE STRUCTURE'!$C$9,'FEE STRUCTURE'!$D$9,IF(D42='FEE STRUCTURE'!$C$10,'FEE STRUCTURE'!$D$10,IF(D42='FEE STRUCTURE'!$C$11,'FEE STRUCTURE'!$D$11,IF(D42='FEE STRUCTURE'!$C$12,'FEE STRUCTURE'!$D$12,IF(D42='FEE STRUCTURE'!$C$13,'FEE STRUCTURE'!$D$13,IF(D42='FEE STRUCTURE'!$C$14,'FEE STRUCTURE'!$D$14,IF(D42='FEE STRUCTURE'!$C$15,'FEE STRUCTURE'!$D$15)))))))))))</f>
        <v>16000</v>
      </c>
      <c r="G42" s="169">
        <f>IF(B42=Table2[[#This Row],[STUDENT ID]],Table2[[#This Row],[CUMMULATIVE PAYMENT]],"")</f>
        <v>16000</v>
      </c>
      <c r="H42" s="170">
        <f t="shared" si="0"/>
        <v>0</v>
      </c>
      <c r="I42" s="170">
        <f>IFERROR(VLOOKUP(Table1[[#This Row],[STUDENT ID]],Table24[],12,0),0)</f>
        <v>0</v>
      </c>
      <c r="J42" s="170">
        <f>SUM(SUM(Table1[[#This Row],[OUTSTANDING]],Table1[[#This Row],[ARREARS (PREV)]]))</f>
        <v>0</v>
      </c>
    </row>
    <row r="43" spans="2:10" x14ac:dyDescent="0.25">
      <c r="B43" s="167" t="s">
        <v>523</v>
      </c>
      <c r="C43" s="158" t="s">
        <v>612</v>
      </c>
      <c r="D43" s="158" t="s">
        <v>627</v>
      </c>
      <c r="E43" s="167" t="s">
        <v>464</v>
      </c>
      <c r="F43" s="20">
        <f>IF(D43='FEE STRUCTURE'!$C$5,'FEE STRUCTURE'!$D$5,IF(D43='FEE STRUCTURE'!$C$6,'FEE STRUCTURE'!$D$6,IF(D43='FEE STRUCTURE'!$C$7,'FEE STRUCTURE'!$D$7,IF(D43='FEE STRUCTURE'!$C$8,'FEE STRUCTURE'!$D$8,IF(D43='FEE STRUCTURE'!$C$9,'FEE STRUCTURE'!$D$9,IF(D43='FEE STRUCTURE'!$C$10,'FEE STRUCTURE'!$D$10,IF(D43='FEE STRUCTURE'!$C$11,'FEE STRUCTURE'!$D$11,IF(D43='FEE STRUCTURE'!$C$12,'FEE STRUCTURE'!$D$12,IF(D43='FEE STRUCTURE'!$C$13,'FEE STRUCTURE'!$D$13,IF(D43='FEE STRUCTURE'!$C$14,'FEE STRUCTURE'!$D$14,IF(D43='FEE STRUCTURE'!$C$15,'FEE STRUCTURE'!$D$15)))))))))))</f>
        <v>16000</v>
      </c>
      <c r="G43" s="169">
        <f>IF(B43=Table2[[#This Row],[STUDENT ID]],Table2[[#This Row],[CUMMULATIVE PAYMENT]],"")</f>
        <v>10000</v>
      </c>
      <c r="H43" s="170">
        <f t="shared" si="0"/>
        <v>6000</v>
      </c>
      <c r="I43" s="170">
        <f>IFERROR(VLOOKUP(Table1[[#This Row],[STUDENT ID]],Table24[],12,0),0)</f>
        <v>0</v>
      </c>
      <c r="J43" s="170">
        <f>SUM(SUM(Table1[[#This Row],[OUTSTANDING]],Table1[[#This Row],[ARREARS (PREV)]]))</f>
        <v>6000</v>
      </c>
    </row>
    <row r="44" spans="2:10" x14ac:dyDescent="0.25">
      <c r="B44" s="167" t="s">
        <v>524</v>
      </c>
      <c r="C44" s="158" t="s">
        <v>613</v>
      </c>
      <c r="D44" s="158" t="s">
        <v>627</v>
      </c>
      <c r="E44" s="167" t="s">
        <v>464</v>
      </c>
      <c r="F44" s="20">
        <f>IF(D44='FEE STRUCTURE'!$C$5,'FEE STRUCTURE'!$D$5,IF(D44='FEE STRUCTURE'!$C$6,'FEE STRUCTURE'!$D$6,IF(D44='FEE STRUCTURE'!$C$7,'FEE STRUCTURE'!$D$7,IF(D44='FEE STRUCTURE'!$C$8,'FEE STRUCTURE'!$D$8,IF(D44='FEE STRUCTURE'!$C$9,'FEE STRUCTURE'!$D$9,IF(D44='FEE STRUCTURE'!$C$10,'FEE STRUCTURE'!$D$10,IF(D44='FEE STRUCTURE'!$C$11,'FEE STRUCTURE'!$D$11,IF(D44='FEE STRUCTURE'!$C$12,'FEE STRUCTURE'!$D$12,IF(D44='FEE STRUCTURE'!$C$13,'FEE STRUCTURE'!$D$13,IF(D44='FEE STRUCTURE'!$C$14,'FEE STRUCTURE'!$D$14,IF(D44='FEE STRUCTURE'!$C$15,'FEE STRUCTURE'!$D$15)))))))))))</f>
        <v>16000</v>
      </c>
      <c r="G44" s="169">
        <f>IF(B44=Table2[[#This Row],[STUDENT ID]],Table2[[#This Row],[CUMMULATIVE PAYMENT]],"")</f>
        <v>16000</v>
      </c>
      <c r="H44" s="170">
        <f t="shared" si="0"/>
        <v>0</v>
      </c>
      <c r="I44" s="170">
        <f>IFERROR(VLOOKUP(Table1[[#This Row],[STUDENT ID]],Table24[],12,0),0)</f>
        <v>16000</v>
      </c>
      <c r="J44" s="170">
        <f>SUM(SUM(Table1[[#This Row],[OUTSTANDING]],Table1[[#This Row],[ARREARS (PREV)]]))</f>
        <v>16000</v>
      </c>
    </row>
    <row r="45" spans="2:10" x14ac:dyDescent="0.25">
      <c r="B45" s="167" t="s">
        <v>525</v>
      </c>
      <c r="C45" s="158" t="s">
        <v>614</v>
      </c>
      <c r="D45" s="158" t="s">
        <v>627</v>
      </c>
      <c r="E45" s="167" t="s">
        <v>464</v>
      </c>
      <c r="F45" s="20">
        <f>IF(D45='FEE STRUCTURE'!$C$5,'FEE STRUCTURE'!$D$5,IF(D45='FEE STRUCTURE'!$C$6,'FEE STRUCTURE'!$D$6,IF(D45='FEE STRUCTURE'!$C$7,'FEE STRUCTURE'!$D$7,IF(D45='FEE STRUCTURE'!$C$8,'FEE STRUCTURE'!$D$8,IF(D45='FEE STRUCTURE'!$C$9,'FEE STRUCTURE'!$D$9,IF(D45='FEE STRUCTURE'!$C$10,'FEE STRUCTURE'!$D$10,IF(D45='FEE STRUCTURE'!$C$11,'FEE STRUCTURE'!$D$11,IF(D45='FEE STRUCTURE'!$C$12,'FEE STRUCTURE'!$D$12,IF(D45='FEE STRUCTURE'!$C$13,'FEE STRUCTURE'!$D$13,IF(D45='FEE STRUCTURE'!$C$14,'FEE STRUCTURE'!$D$14,IF(D45='FEE STRUCTURE'!$C$15,'FEE STRUCTURE'!$D$15)))))))))))</f>
        <v>16000</v>
      </c>
      <c r="G45" s="169">
        <f>IF(B45=Table2[[#This Row],[STUDENT ID]],Table2[[#This Row],[CUMMULATIVE PAYMENT]],"")</f>
        <v>0</v>
      </c>
      <c r="H45" s="170">
        <f t="shared" si="0"/>
        <v>16000</v>
      </c>
      <c r="I45" s="170">
        <f>IFERROR(VLOOKUP(Table1[[#This Row],[STUDENT ID]],Table24[],12,0),0)</f>
        <v>2000</v>
      </c>
      <c r="J45" s="170">
        <f>SUM(SUM(Table1[[#This Row],[OUTSTANDING]],Table1[[#This Row],[ARREARS (PREV)]]))</f>
        <v>18000</v>
      </c>
    </row>
    <row r="46" spans="2:10" x14ac:dyDescent="0.25">
      <c r="B46" s="167" t="s">
        <v>526</v>
      </c>
      <c r="C46" s="158" t="s">
        <v>615</v>
      </c>
      <c r="D46" s="158" t="s">
        <v>627</v>
      </c>
      <c r="E46" s="167" t="s">
        <v>464</v>
      </c>
      <c r="F46" s="20">
        <f>IF(D46='FEE STRUCTURE'!$C$5,'FEE STRUCTURE'!$D$5,IF(D46='FEE STRUCTURE'!$C$6,'FEE STRUCTURE'!$D$6,IF(D46='FEE STRUCTURE'!$C$7,'FEE STRUCTURE'!$D$7,IF(D46='FEE STRUCTURE'!$C$8,'FEE STRUCTURE'!$D$8,IF(D46='FEE STRUCTURE'!$C$9,'FEE STRUCTURE'!$D$9,IF(D46='FEE STRUCTURE'!$C$10,'FEE STRUCTURE'!$D$10,IF(D46='FEE STRUCTURE'!$C$11,'FEE STRUCTURE'!$D$11,IF(D46='FEE STRUCTURE'!$C$12,'FEE STRUCTURE'!$D$12,IF(D46='FEE STRUCTURE'!$C$13,'FEE STRUCTURE'!$D$13,IF(D46='FEE STRUCTURE'!$C$14,'FEE STRUCTURE'!$D$14,IF(D46='FEE STRUCTURE'!$C$15,'FEE STRUCTURE'!$D$15)))))))))))</f>
        <v>16000</v>
      </c>
      <c r="G46" s="169">
        <f>IF(B46=Table2[[#This Row],[STUDENT ID]],Table2[[#This Row],[CUMMULATIVE PAYMENT]],"")</f>
        <v>0</v>
      </c>
      <c r="H46" s="170">
        <f t="shared" si="0"/>
        <v>16000</v>
      </c>
      <c r="I46" s="170">
        <f>IFERROR(VLOOKUP(Table1[[#This Row],[STUDENT ID]],Table24[],12,0),0)</f>
        <v>1000</v>
      </c>
      <c r="J46" s="170">
        <f>SUM(SUM(Table1[[#This Row],[OUTSTANDING]],Table1[[#This Row],[ARREARS (PREV)]]))</f>
        <v>17000</v>
      </c>
    </row>
    <row r="47" spans="2:10" x14ac:dyDescent="0.25">
      <c r="B47" s="167" t="s">
        <v>527</v>
      </c>
      <c r="C47" s="158" t="s">
        <v>616</v>
      </c>
      <c r="D47" s="158" t="s">
        <v>627</v>
      </c>
      <c r="E47" s="167" t="s">
        <v>464</v>
      </c>
      <c r="F47" s="20">
        <f>IF(D47='FEE STRUCTURE'!$C$5,'FEE STRUCTURE'!$D$5,IF(D47='FEE STRUCTURE'!$C$6,'FEE STRUCTURE'!$D$6,IF(D47='FEE STRUCTURE'!$C$7,'FEE STRUCTURE'!$D$7,IF(D47='FEE STRUCTURE'!$C$8,'FEE STRUCTURE'!$D$8,IF(D47='FEE STRUCTURE'!$C$9,'FEE STRUCTURE'!$D$9,IF(D47='FEE STRUCTURE'!$C$10,'FEE STRUCTURE'!$D$10,IF(D47='FEE STRUCTURE'!$C$11,'FEE STRUCTURE'!$D$11,IF(D47='FEE STRUCTURE'!$C$12,'FEE STRUCTURE'!$D$12,IF(D47='FEE STRUCTURE'!$C$13,'FEE STRUCTURE'!$D$13,IF(D47='FEE STRUCTURE'!$C$14,'FEE STRUCTURE'!$D$14,IF(D47='FEE STRUCTURE'!$C$15,'FEE STRUCTURE'!$D$15)))))))))))</f>
        <v>16000</v>
      </c>
      <c r="G47" s="169">
        <f>IF(B47=Table2[[#This Row],[STUDENT ID]],Table2[[#This Row],[CUMMULATIVE PAYMENT]],"")</f>
        <v>10000</v>
      </c>
      <c r="H47" s="170">
        <f t="shared" si="0"/>
        <v>6000</v>
      </c>
      <c r="I47" s="170">
        <f>IFERROR(VLOOKUP(Table1[[#This Row],[STUDENT ID]],Table24[],12,0),0)</f>
        <v>0</v>
      </c>
      <c r="J47" s="170">
        <f>SUM(SUM(Table1[[#This Row],[OUTSTANDING]],Table1[[#This Row],[ARREARS (PREV)]]))</f>
        <v>6000</v>
      </c>
    </row>
    <row r="48" spans="2:10" x14ac:dyDescent="0.25">
      <c r="B48" s="167" t="s">
        <v>528</v>
      </c>
      <c r="C48" s="158" t="s">
        <v>617</v>
      </c>
      <c r="D48" s="158" t="s">
        <v>627</v>
      </c>
      <c r="E48" s="167" t="s">
        <v>464</v>
      </c>
      <c r="F48" s="20">
        <f>IF(D48='FEE STRUCTURE'!$C$5,'FEE STRUCTURE'!$D$5,IF(D48='FEE STRUCTURE'!$C$6,'FEE STRUCTURE'!$D$6,IF(D48='FEE STRUCTURE'!$C$7,'FEE STRUCTURE'!$D$7,IF(D48='FEE STRUCTURE'!$C$8,'FEE STRUCTURE'!$D$8,IF(D48='FEE STRUCTURE'!$C$9,'FEE STRUCTURE'!$D$9,IF(D48='FEE STRUCTURE'!$C$10,'FEE STRUCTURE'!$D$10,IF(D48='FEE STRUCTURE'!$C$11,'FEE STRUCTURE'!$D$11,IF(D48='FEE STRUCTURE'!$C$12,'FEE STRUCTURE'!$D$12,IF(D48='FEE STRUCTURE'!$C$13,'FEE STRUCTURE'!$D$13,IF(D48='FEE STRUCTURE'!$C$14,'FEE STRUCTURE'!$D$14,IF(D48='FEE STRUCTURE'!$C$15,'FEE STRUCTURE'!$D$15)))))))))))</f>
        <v>16000</v>
      </c>
      <c r="G48" s="169">
        <f>IF(B48=Table2[[#This Row],[STUDENT ID]],Table2[[#This Row],[CUMMULATIVE PAYMENT]],"")</f>
        <v>0</v>
      </c>
      <c r="H48" s="170">
        <f t="shared" si="0"/>
        <v>16000</v>
      </c>
      <c r="I48" s="170">
        <f>IFERROR(VLOOKUP(Table1[[#This Row],[STUDENT ID]],Table24[],12,0),0)</f>
        <v>0</v>
      </c>
      <c r="J48" s="170">
        <f>SUM(SUM(Table1[[#This Row],[OUTSTANDING]],Table1[[#This Row],[ARREARS (PREV)]]))</f>
        <v>16000</v>
      </c>
    </row>
    <row r="49" spans="2:10" x14ac:dyDescent="0.25">
      <c r="B49" s="167" t="s">
        <v>529</v>
      </c>
      <c r="C49" s="158" t="s">
        <v>854</v>
      </c>
      <c r="D49" s="158" t="s">
        <v>627</v>
      </c>
      <c r="E49" s="167" t="s">
        <v>464</v>
      </c>
      <c r="F49" s="20">
        <f>IF(D49='FEE STRUCTURE'!$C$5,'FEE STRUCTURE'!$D$5,IF(D49='FEE STRUCTURE'!$C$6,'FEE STRUCTURE'!$D$6,IF(D49='FEE STRUCTURE'!$C$7,'FEE STRUCTURE'!$D$7,IF(D49='FEE STRUCTURE'!$C$8,'FEE STRUCTURE'!$D$8,IF(D49='FEE STRUCTURE'!$C$9,'FEE STRUCTURE'!$D$9,IF(D49='FEE STRUCTURE'!$C$10,'FEE STRUCTURE'!$D$10,IF(D49='FEE STRUCTURE'!$C$11,'FEE STRUCTURE'!$D$11,IF(D49='FEE STRUCTURE'!$C$12,'FEE STRUCTURE'!$D$12,IF(D49='FEE STRUCTURE'!$C$13,'FEE STRUCTURE'!$D$13,IF(D49='FEE STRUCTURE'!$C$14,'FEE STRUCTURE'!$D$14,IF(D49='FEE STRUCTURE'!$C$15,'FEE STRUCTURE'!$D$15)))))))))))</f>
        <v>16000</v>
      </c>
      <c r="G49" s="169">
        <f>IF(B49=Table2[[#This Row],[STUDENT ID]],Table2[[#This Row],[CUMMULATIVE PAYMENT]],"")</f>
        <v>0</v>
      </c>
      <c r="H49" s="170">
        <f t="shared" si="0"/>
        <v>16000</v>
      </c>
      <c r="I49" s="170">
        <f>IFERROR(VLOOKUP(Table1[[#This Row],[STUDENT ID]],Table24[],12,0),0)</f>
        <v>16000</v>
      </c>
      <c r="J49" s="170">
        <f>SUM(SUM(Table1[[#This Row],[OUTSTANDING]],Table1[[#This Row],[ARREARS (PREV)]]))</f>
        <v>32000</v>
      </c>
    </row>
    <row r="50" spans="2:10" x14ac:dyDescent="0.25">
      <c r="B50" s="167" t="s">
        <v>530</v>
      </c>
      <c r="C50" s="158" t="s">
        <v>619</v>
      </c>
      <c r="D50" s="158" t="s">
        <v>627</v>
      </c>
      <c r="E50" s="167" t="s">
        <v>464</v>
      </c>
      <c r="F50" s="20">
        <f>IF(D50='FEE STRUCTURE'!$C$5,'FEE STRUCTURE'!$D$5,IF(D50='FEE STRUCTURE'!$C$6,'FEE STRUCTURE'!$D$6,IF(D50='FEE STRUCTURE'!$C$7,'FEE STRUCTURE'!$D$7,IF(D50='FEE STRUCTURE'!$C$8,'FEE STRUCTURE'!$D$8,IF(D50='FEE STRUCTURE'!$C$9,'FEE STRUCTURE'!$D$9,IF(D50='FEE STRUCTURE'!$C$10,'FEE STRUCTURE'!$D$10,IF(D50='FEE STRUCTURE'!$C$11,'FEE STRUCTURE'!$D$11,IF(D50='FEE STRUCTURE'!$C$12,'FEE STRUCTURE'!$D$12,IF(D50='FEE STRUCTURE'!$C$13,'FEE STRUCTURE'!$D$13,IF(D50='FEE STRUCTURE'!$C$14,'FEE STRUCTURE'!$D$14,IF(D50='FEE STRUCTURE'!$C$15,'FEE STRUCTURE'!$D$15)))))))))))</f>
        <v>16000</v>
      </c>
      <c r="G50" s="169">
        <f>IF(B50=Table2[[#This Row],[STUDENT ID]],Table2[[#This Row],[CUMMULATIVE PAYMENT]],"")</f>
        <v>10000</v>
      </c>
      <c r="H50" s="170">
        <f t="shared" si="0"/>
        <v>6000</v>
      </c>
      <c r="I50" s="170">
        <f>IFERROR(VLOOKUP(Table1[[#This Row],[STUDENT ID]],Table24[],12,0),0)</f>
        <v>1000</v>
      </c>
      <c r="J50" s="170">
        <f>SUM(SUM(Table1[[#This Row],[OUTSTANDING]],Table1[[#This Row],[ARREARS (PREV)]]))</f>
        <v>7000</v>
      </c>
    </row>
    <row r="51" spans="2:10" x14ac:dyDescent="0.25">
      <c r="B51" s="167" t="s">
        <v>531</v>
      </c>
      <c r="C51" s="158" t="s">
        <v>620</v>
      </c>
      <c r="D51" s="158" t="s">
        <v>627</v>
      </c>
      <c r="E51" s="167" t="s">
        <v>464</v>
      </c>
      <c r="F51" s="20">
        <f>IF(D51='FEE STRUCTURE'!$C$5,'FEE STRUCTURE'!$D$5,IF(D51='FEE STRUCTURE'!$C$6,'FEE STRUCTURE'!$D$6,IF(D51='FEE STRUCTURE'!$C$7,'FEE STRUCTURE'!$D$7,IF(D51='FEE STRUCTURE'!$C$8,'FEE STRUCTURE'!$D$8,IF(D51='FEE STRUCTURE'!$C$9,'FEE STRUCTURE'!$D$9,IF(D51='FEE STRUCTURE'!$C$10,'FEE STRUCTURE'!$D$10,IF(D51='FEE STRUCTURE'!$C$11,'FEE STRUCTURE'!$D$11,IF(D51='FEE STRUCTURE'!$C$12,'FEE STRUCTURE'!$D$12,IF(D51='FEE STRUCTURE'!$C$13,'FEE STRUCTURE'!$D$13,IF(D51='FEE STRUCTURE'!$C$14,'FEE STRUCTURE'!$D$14,IF(D51='FEE STRUCTURE'!$C$15,'FEE STRUCTURE'!$D$15)))))))))))</f>
        <v>16000</v>
      </c>
      <c r="G51" s="169">
        <f>IF(B51=Table2[[#This Row],[STUDENT ID]],Table2[[#This Row],[CUMMULATIVE PAYMENT]],"")</f>
        <v>10000</v>
      </c>
      <c r="H51" s="170">
        <f t="shared" si="0"/>
        <v>6000</v>
      </c>
      <c r="I51" s="170">
        <f>IFERROR(VLOOKUP(Table1[[#This Row],[STUDENT ID]],Table24[],12,0),0)</f>
        <v>3000</v>
      </c>
      <c r="J51" s="170">
        <f>SUM(SUM(Table1[[#This Row],[OUTSTANDING]],Table1[[#This Row],[ARREARS (PREV)]]))</f>
        <v>9000</v>
      </c>
    </row>
    <row r="52" spans="2:10" x14ac:dyDescent="0.25">
      <c r="B52" s="167" t="s">
        <v>532</v>
      </c>
      <c r="C52" s="158" t="s">
        <v>621</v>
      </c>
      <c r="D52" s="158" t="s">
        <v>627</v>
      </c>
      <c r="E52" s="167" t="s">
        <v>464</v>
      </c>
      <c r="F52" s="20">
        <f>IF(D52='FEE STRUCTURE'!$C$5,'FEE STRUCTURE'!$D$5,IF(D52='FEE STRUCTURE'!$C$6,'FEE STRUCTURE'!$D$6,IF(D52='FEE STRUCTURE'!$C$7,'FEE STRUCTURE'!$D$7,IF(D52='FEE STRUCTURE'!$C$8,'FEE STRUCTURE'!$D$8,IF(D52='FEE STRUCTURE'!$C$9,'FEE STRUCTURE'!$D$9,IF(D52='FEE STRUCTURE'!$C$10,'FEE STRUCTURE'!$D$10,IF(D52='FEE STRUCTURE'!$C$11,'FEE STRUCTURE'!$D$11,IF(D52='FEE STRUCTURE'!$C$12,'FEE STRUCTURE'!$D$12,IF(D52='FEE STRUCTURE'!$C$13,'FEE STRUCTURE'!$D$13,IF(D52='FEE STRUCTURE'!$C$14,'FEE STRUCTURE'!$D$14,IF(D52='FEE STRUCTURE'!$C$15,'FEE STRUCTURE'!$D$15)))))))))))</f>
        <v>16000</v>
      </c>
      <c r="G52" s="169">
        <f>IF(B52=Table2[[#This Row],[STUDENT ID]],Table2[[#This Row],[CUMMULATIVE PAYMENT]],"")</f>
        <v>10000</v>
      </c>
      <c r="H52" s="170">
        <f t="shared" si="0"/>
        <v>6000</v>
      </c>
      <c r="I52" s="170">
        <f>IFERROR(VLOOKUP(Table1[[#This Row],[STUDENT ID]],Table24[],12,0),0)</f>
        <v>11000</v>
      </c>
      <c r="J52" s="170">
        <f>SUM(SUM(Table1[[#This Row],[OUTSTANDING]],Table1[[#This Row],[ARREARS (PREV)]]))</f>
        <v>17000</v>
      </c>
    </row>
    <row r="53" spans="2:10" x14ac:dyDescent="0.25">
      <c r="B53" s="167" t="s">
        <v>533</v>
      </c>
      <c r="C53" s="158" t="s">
        <v>622</v>
      </c>
      <c r="D53" s="158" t="s">
        <v>627</v>
      </c>
      <c r="E53" s="167" t="s">
        <v>464</v>
      </c>
      <c r="F53" s="20">
        <f>IF(D53='FEE STRUCTURE'!$C$5,'FEE STRUCTURE'!$D$5,IF(D53='FEE STRUCTURE'!$C$6,'FEE STRUCTURE'!$D$6,IF(D53='FEE STRUCTURE'!$C$7,'FEE STRUCTURE'!$D$7,IF(D53='FEE STRUCTURE'!$C$8,'FEE STRUCTURE'!$D$8,IF(D53='FEE STRUCTURE'!$C$9,'FEE STRUCTURE'!$D$9,IF(D53='FEE STRUCTURE'!$C$10,'FEE STRUCTURE'!$D$10,IF(D53='FEE STRUCTURE'!$C$11,'FEE STRUCTURE'!$D$11,IF(D53='FEE STRUCTURE'!$C$12,'FEE STRUCTURE'!$D$12,IF(D53='FEE STRUCTURE'!$C$13,'FEE STRUCTURE'!$D$13,IF(D53='FEE STRUCTURE'!$C$14,'FEE STRUCTURE'!$D$14,IF(D53='FEE STRUCTURE'!$C$15,'FEE STRUCTURE'!$D$15)))))))))))</f>
        <v>16000</v>
      </c>
      <c r="G53" s="169">
        <f>IF(B53=Table2[[#This Row],[STUDENT ID]],Table2[[#This Row],[CUMMULATIVE PAYMENT]],"")</f>
        <v>0</v>
      </c>
      <c r="H53" s="170">
        <f t="shared" si="0"/>
        <v>16000</v>
      </c>
      <c r="I53" s="170">
        <f>IFERROR(VLOOKUP(Table1[[#This Row],[STUDENT ID]],Table24[],12,0),0)</f>
        <v>0</v>
      </c>
      <c r="J53" s="170">
        <f>SUM(SUM(Table1[[#This Row],[OUTSTANDING]],Table1[[#This Row],[ARREARS (PREV)]]))</f>
        <v>16000</v>
      </c>
    </row>
    <row r="54" spans="2:10" x14ac:dyDescent="0.25">
      <c r="B54" s="167" t="s">
        <v>534</v>
      </c>
      <c r="C54" s="158" t="s">
        <v>623</v>
      </c>
      <c r="D54" s="158" t="s">
        <v>627</v>
      </c>
      <c r="E54" s="167" t="s">
        <v>464</v>
      </c>
      <c r="F54" s="20">
        <f>IF(D54='FEE STRUCTURE'!$C$5,'FEE STRUCTURE'!$D$5,IF(D54='FEE STRUCTURE'!$C$6,'FEE STRUCTURE'!$D$6,IF(D54='FEE STRUCTURE'!$C$7,'FEE STRUCTURE'!$D$7,IF(D54='FEE STRUCTURE'!$C$8,'FEE STRUCTURE'!$D$8,IF(D54='FEE STRUCTURE'!$C$9,'FEE STRUCTURE'!$D$9,IF(D54='FEE STRUCTURE'!$C$10,'FEE STRUCTURE'!$D$10,IF(D54='FEE STRUCTURE'!$C$11,'FEE STRUCTURE'!$D$11,IF(D54='FEE STRUCTURE'!$C$12,'FEE STRUCTURE'!$D$12,IF(D54='FEE STRUCTURE'!$C$13,'FEE STRUCTURE'!$D$13,IF(D54='FEE STRUCTURE'!$C$14,'FEE STRUCTURE'!$D$14,IF(D54='FEE STRUCTURE'!$C$15,'FEE STRUCTURE'!$D$15)))))))))))</f>
        <v>16000</v>
      </c>
      <c r="G54" s="169">
        <f>IF(B54=Table2[[#This Row],[STUDENT ID]],Table2[[#This Row],[CUMMULATIVE PAYMENT]],"")</f>
        <v>5000</v>
      </c>
      <c r="H54" s="170">
        <f t="shared" si="0"/>
        <v>11000</v>
      </c>
      <c r="I54" s="170">
        <f>IFERROR(VLOOKUP(Table1[[#This Row],[STUDENT ID]],Table24[],12,0),0)</f>
        <v>3500</v>
      </c>
      <c r="J54" s="170">
        <f>SUM(SUM(Table1[[#This Row],[OUTSTANDING]],Table1[[#This Row],[ARREARS (PREV)]]))</f>
        <v>14500</v>
      </c>
    </row>
    <row r="55" spans="2:10" x14ac:dyDescent="0.25">
      <c r="B55" s="167" t="s">
        <v>535</v>
      </c>
      <c r="C55" s="158" t="s">
        <v>624</v>
      </c>
      <c r="D55" s="158" t="s">
        <v>627</v>
      </c>
      <c r="E55" s="167" t="s">
        <v>464</v>
      </c>
      <c r="F55" s="20">
        <f>IF(D55='FEE STRUCTURE'!$C$5,'FEE STRUCTURE'!$D$5,IF(D55='FEE STRUCTURE'!$C$6,'FEE STRUCTURE'!$D$6,IF(D55='FEE STRUCTURE'!$C$7,'FEE STRUCTURE'!$D$7,IF(D55='FEE STRUCTURE'!$C$8,'FEE STRUCTURE'!$D$8,IF(D55='FEE STRUCTURE'!$C$9,'FEE STRUCTURE'!$D$9,IF(D55='FEE STRUCTURE'!$C$10,'FEE STRUCTURE'!$D$10,IF(D55='FEE STRUCTURE'!$C$11,'FEE STRUCTURE'!$D$11,IF(D55='FEE STRUCTURE'!$C$12,'FEE STRUCTURE'!$D$12,IF(D55='FEE STRUCTURE'!$C$13,'FEE STRUCTURE'!$D$13,IF(D55='FEE STRUCTURE'!$C$14,'FEE STRUCTURE'!$D$14,IF(D55='FEE STRUCTURE'!$C$15,'FEE STRUCTURE'!$D$15)))))))))))</f>
        <v>16000</v>
      </c>
      <c r="G55" s="169">
        <f>IF(B55=Table2[[#This Row],[STUDENT ID]],Table2[[#This Row],[CUMMULATIVE PAYMENT]],"")</f>
        <v>15000</v>
      </c>
      <c r="H55" s="170">
        <f t="shared" si="0"/>
        <v>1000</v>
      </c>
      <c r="I55" s="170">
        <f>IFERROR(VLOOKUP(Table1[[#This Row],[STUDENT ID]],Table24[],12,0),0)</f>
        <v>0</v>
      </c>
      <c r="J55" s="170">
        <f>SUM(SUM(Table1[[#This Row],[OUTSTANDING]],Table1[[#This Row],[ARREARS (PREV)]]))</f>
        <v>1000</v>
      </c>
    </row>
    <row r="56" spans="2:10" x14ac:dyDescent="0.25">
      <c r="B56" s="167" t="s">
        <v>536</v>
      </c>
      <c r="C56" s="158" t="s">
        <v>855</v>
      </c>
      <c r="D56" s="158" t="s">
        <v>627</v>
      </c>
      <c r="E56" s="167" t="s">
        <v>464</v>
      </c>
      <c r="F56" s="20">
        <f>IF(D56='FEE STRUCTURE'!$C$5,'FEE STRUCTURE'!$D$5,IF(D56='FEE STRUCTURE'!$C$6,'FEE STRUCTURE'!$D$6,IF(D56='FEE STRUCTURE'!$C$7,'FEE STRUCTURE'!$D$7,IF(D56='FEE STRUCTURE'!$C$8,'FEE STRUCTURE'!$D$8,IF(D56='FEE STRUCTURE'!$C$9,'FEE STRUCTURE'!$D$9,IF(D56='FEE STRUCTURE'!$C$10,'FEE STRUCTURE'!$D$10,IF(D56='FEE STRUCTURE'!$C$11,'FEE STRUCTURE'!$D$11,IF(D56='FEE STRUCTURE'!$C$12,'FEE STRUCTURE'!$D$12,IF(D56='FEE STRUCTURE'!$C$13,'FEE STRUCTURE'!$D$13,IF(D56='FEE STRUCTURE'!$C$14,'FEE STRUCTURE'!$D$14,IF(D56='FEE STRUCTURE'!$C$15,'FEE STRUCTURE'!$D$15)))))))))))</f>
        <v>16000</v>
      </c>
      <c r="G56" s="169">
        <f>IF(B56=Table2[[#This Row],[STUDENT ID]],Table2[[#This Row],[CUMMULATIVE PAYMENT]],"")</f>
        <v>16000</v>
      </c>
      <c r="H56" s="170">
        <f t="shared" si="0"/>
        <v>0</v>
      </c>
      <c r="I56" s="170">
        <f>IFERROR(VLOOKUP(Table1[[#This Row],[STUDENT ID]],Table24[],12,0),0)</f>
        <v>0</v>
      </c>
      <c r="J56" s="170">
        <f>SUM(SUM(Table1[[#This Row],[OUTSTANDING]],Table1[[#This Row],[ARREARS (PREV)]]))</f>
        <v>0</v>
      </c>
    </row>
    <row r="57" spans="2:10" x14ac:dyDescent="0.25">
      <c r="B57" s="167" t="s">
        <v>537</v>
      </c>
      <c r="C57" s="158" t="s">
        <v>625</v>
      </c>
      <c r="D57" s="158" t="s">
        <v>627</v>
      </c>
      <c r="E57" s="167" t="s">
        <v>464</v>
      </c>
      <c r="F57" s="20">
        <f>IF(D57='FEE STRUCTURE'!$C$5,'FEE STRUCTURE'!$D$5,IF(D57='FEE STRUCTURE'!$C$6,'FEE STRUCTURE'!$D$6,IF(D57='FEE STRUCTURE'!$C$7,'FEE STRUCTURE'!$D$7,IF(D57='FEE STRUCTURE'!$C$8,'FEE STRUCTURE'!$D$8,IF(D57='FEE STRUCTURE'!$C$9,'FEE STRUCTURE'!$D$9,IF(D57='FEE STRUCTURE'!$C$10,'FEE STRUCTURE'!$D$10,IF(D57='FEE STRUCTURE'!$C$11,'FEE STRUCTURE'!$D$11,IF(D57='FEE STRUCTURE'!$C$12,'FEE STRUCTURE'!$D$12,IF(D57='FEE STRUCTURE'!$C$13,'FEE STRUCTURE'!$D$13,IF(D57='FEE STRUCTURE'!$C$14,'FEE STRUCTURE'!$D$14,IF(D57='FEE STRUCTURE'!$C$15,'FEE STRUCTURE'!$D$15)))))))))))</f>
        <v>16000</v>
      </c>
      <c r="G57" s="169">
        <f>IF(B57=Table2[[#This Row],[STUDENT ID]],Table2[[#This Row],[CUMMULATIVE PAYMENT]],"")</f>
        <v>5000</v>
      </c>
      <c r="H57" s="170">
        <f t="shared" si="0"/>
        <v>11000</v>
      </c>
      <c r="I57" s="170">
        <f>IFERROR(VLOOKUP(Table1[[#This Row],[STUDENT ID]],Table24[],12,0),0)</f>
        <v>6000</v>
      </c>
      <c r="J57" s="170">
        <f>SUM(SUM(Table1[[#This Row],[OUTSTANDING]],Table1[[#This Row],[ARREARS (PREV)]]))</f>
        <v>17000</v>
      </c>
    </row>
    <row r="58" spans="2:10" x14ac:dyDescent="0.25">
      <c r="B58" s="167" t="s">
        <v>538</v>
      </c>
      <c r="C58" s="158" t="s">
        <v>626</v>
      </c>
      <c r="D58" s="158" t="s">
        <v>627</v>
      </c>
      <c r="E58" s="167" t="s">
        <v>464</v>
      </c>
      <c r="F58" s="20">
        <f>IF(D58='FEE STRUCTURE'!$C$5,'FEE STRUCTURE'!$D$5,IF(D58='FEE STRUCTURE'!$C$6,'FEE STRUCTURE'!$D$6,IF(D58='FEE STRUCTURE'!$C$7,'FEE STRUCTURE'!$D$7,IF(D58='FEE STRUCTURE'!$C$8,'FEE STRUCTURE'!$D$8,IF(D58='FEE STRUCTURE'!$C$9,'FEE STRUCTURE'!$D$9,IF(D58='FEE STRUCTURE'!$C$10,'FEE STRUCTURE'!$D$10,IF(D58='FEE STRUCTURE'!$C$11,'FEE STRUCTURE'!$D$11,IF(D58='FEE STRUCTURE'!$C$12,'FEE STRUCTURE'!$D$12,IF(D58='FEE STRUCTURE'!$C$13,'FEE STRUCTURE'!$D$13,IF(D58='FEE STRUCTURE'!$C$14,'FEE STRUCTURE'!$D$14,IF(D58='FEE STRUCTURE'!$C$15,'FEE STRUCTURE'!$D$15)))))))))))</f>
        <v>16000</v>
      </c>
      <c r="G58" s="169">
        <f>IF(B58=Table2[[#This Row],[STUDENT ID]],Table2[[#This Row],[CUMMULATIVE PAYMENT]],"")</f>
        <v>0</v>
      </c>
      <c r="H58" s="170">
        <f t="shared" si="0"/>
        <v>16000</v>
      </c>
      <c r="I58" s="170">
        <f>IFERROR(VLOOKUP(Table1[[#This Row],[STUDENT ID]],Table24[],12,0),0)</f>
        <v>6000</v>
      </c>
      <c r="J58" s="170">
        <f>SUM(SUM(Table1[[#This Row],[OUTSTANDING]],Table1[[#This Row],[ARREARS (PREV)]]))</f>
        <v>22000</v>
      </c>
    </row>
    <row r="59" spans="2:10" x14ac:dyDescent="0.25">
      <c r="B59" s="167" t="s">
        <v>539</v>
      </c>
      <c r="C59" s="158" t="s">
        <v>628</v>
      </c>
      <c r="D59" s="158" t="s">
        <v>645</v>
      </c>
      <c r="E59" s="167" t="s">
        <v>464</v>
      </c>
      <c r="F59" s="20">
        <f>IF(D59='FEE STRUCTURE'!$C$5,'FEE STRUCTURE'!$D$5,IF(D59='FEE STRUCTURE'!$C$6,'FEE STRUCTURE'!$D$6,IF(D59='FEE STRUCTURE'!$C$7,'FEE STRUCTURE'!$D$7,IF(D59='FEE STRUCTURE'!$C$8,'FEE STRUCTURE'!$D$8,IF(D59='FEE STRUCTURE'!$C$9,'FEE STRUCTURE'!$D$9,IF(D59='FEE STRUCTURE'!$C$10,'FEE STRUCTURE'!$D$10,IF(D59='FEE STRUCTURE'!$C$11,'FEE STRUCTURE'!$D$11,IF(D59='FEE STRUCTURE'!$C$12,'FEE STRUCTURE'!$D$12,IF(D59='FEE STRUCTURE'!$C$13,'FEE STRUCTURE'!$D$13,IF(D59='FEE STRUCTURE'!$C$14,'FEE STRUCTURE'!$D$14,IF(D59='FEE STRUCTURE'!$C$15,'FEE STRUCTURE'!$D$15)))))))))))</f>
        <v>16000</v>
      </c>
      <c r="G59" s="169">
        <f>IF(B59=Table2[[#This Row],[STUDENT ID]],Table2[[#This Row],[CUMMULATIVE PAYMENT]],"")</f>
        <v>14000</v>
      </c>
      <c r="H59" s="170">
        <f t="shared" si="0"/>
        <v>2000</v>
      </c>
      <c r="I59" s="170">
        <f>IFERROR(VLOOKUP(Table1[[#This Row],[STUDENT ID]],Table24[],12,0),0)</f>
        <v>0</v>
      </c>
      <c r="J59" s="170">
        <f>SUM(SUM(Table1[[#This Row],[OUTSTANDING]],Table1[[#This Row],[ARREARS (PREV)]]))</f>
        <v>2000</v>
      </c>
    </row>
    <row r="60" spans="2:10" x14ac:dyDescent="0.25">
      <c r="B60" s="167" t="s">
        <v>540</v>
      </c>
      <c r="C60" s="158" t="s">
        <v>629</v>
      </c>
      <c r="D60" s="158" t="s">
        <v>645</v>
      </c>
      <c r="E60" s="167" t="s">
        <v>464</v>
      </c>
      <c r="F60" s="20">
        <f>IF(D60='FEE STRUCTURE'!$C$5,'FEE STRUCTURE'!$D$5,IF(D60='FEE STRUCTURE'!$C$6,'FEE STRUCTURE'!$D$6,IF(D60='FEE STRUCTURE'!$C$7,'FEE STRUCTURE'!$D$7,IF(D60='FEE STRUCTURE'!$C$8,'FEE STRUCTURE'!$D$8,IF(D60='FEE STRUCTURE'!$C$9,'FEE STRUCTURE'!$D$9,IF(D60='FEE STRUCTURE'!$C$10,'FEE STRUCTURE'!$D$10,IF(D60='FEE STRUCTURE'!$C$11,'FEE STRUCTURE'!$D$11,IF(D60='FEE STRUCTURE'!$C$12,'FEE STRUCTURE'!$D$12,IF(D60='FEE STRUCTURE'!$C$13,'FEE STRUCTURE'!$D$13,IF(D60='FEE STRUCTURE'!$C$14,'FEE STRUCTURE'!$D$14,IF(D60='FEE STRUCTURE'!$C$15,'FEE STRUCTURE'!$D$15)))))))))))</f>
        <v>16000</v>
      </c>
      <c r="G60" s="169">
        <f>IF(B60=Table2[[#This Row],[STUDENT ID]],Table2[[#This Row],[CUMMULATIVE PAYMENT]],"")</f>
        <v>16000</v>
      </c>
      <c r="H60" s="170">
        <f t="shared" si="0"/>
        <v>0</v>
      </c>
      <c r="I60" s="170">
        <f>IFERROR(VLOOKUP(Table1[[#This Row],[STUDENT ID]],Table24[],12,0),0)</f>
        <v>1000</v>
      </c>
      <c r="J60" s="170">
        <f>SUM(SUM(Table1[[#This Row],[OUTSTANDING]],Table1[[#This Row],[ARREARS (PREV)]]))</f>
        <v>1000</v>
      </c>
    </row>
    <row r="61" spans="2:10" x14ac:dyDescent="0.25">
      <c r="B61" s="167" t="s">
        <v>541</v>
      </c>
      <c r="C61" s="158" t="s">
        <v>630</v>
      </c>
      <c r="D61" s="158" t="s">
        <v>645</v>
      </c>
      <c r="E61" s="167" t="s">
        <v>464</v>
      </c>
      <c r="F61" s="20">
        <f>IF(D61='FEE STRUCTURE'!$C$5,'FEE STRUCTURE'!$D$5,IF(D61='FEE STRUCTURE'!$C$6,'FEE STRUCTURE'!$D$6,IF(D61='FEE STRUCTURE'!$C$7,'FEE STRUCTURE'!$D$7,IF(D61='FEE STRUCTURE'!$C$8,'FEE STRUCTURE'!$D$8,IF(D61='FEE STRUCTURE'!$C$9,'FEE STRUCTURE'!$D$9,IF(D61='FEE STRUCTURE'!$C$10,'FEE STRUCTURE'!$D$10,IF(D61='FEE STRUCTURE'!$C$11,'FEE STRUCTURE'!$D$11,IF(D61='FEE STRUCTURE'!$C$12,'FEE STRUCTURE'!$D$12,IF(D61='FEE STRUCTURE'!$C$13,'FEE STRUCTURE'!$D$13,IF(D61='FEE STRUCTURE'!$C$14,'FEE STRUCTURE'!$D$14,IF(D61='FEE STRUCTURE'!$C$15,'FEE STRUCTURE'!$D$15)))))))))))</f>
        <v>16000</v>
      </c>
      <c r="G61" s="169">
        <f>IF(B61=Table2[[#This Row],[STUDENT ID]],Table2[[#This Row],[CUMMULATIVE PAYMENT]],"")</f>
        <v>16000</v>
      </c>
      <c r="H61" s="170">
        <f t="shared" si="0"/>
        <v>0</v>
      </c>
      <c r="I61" s="170">
        <f>IFERROR(VLOOKUP(Table1[[#This Row],[STUDENT ID]],Table24[],12,0),0)</f>
        <v>0</v>
      </c>
      <c r="J61" s="170">
        <f>SUM(SUM(Table1[[#This Row],[OUTSTANDING]],Table1[[#This Row],[ARREARS (PREV)]]))</f>
        <v>0</v>
      </c>
    </row>
    <row r="62" spans="2:10" x14ac:dyDescent="0.25">
      <c r="B62" s="167" t="s">
        <v>542</v>
      </c>
      <c r="C62" s="158" t="s">
        <v>631</v>
      </c>
      <c r="D62" s="158" t="s">
        <v>645</v>
      </c>
      <c r="E62" s="167" t="s">
        <v>464</v>
      </c>
      <c r="F62" s="20">
        <f>IF(D62='FEE STRUCTURE'!$C$5,'FEE STRUCTURE'!$D$5,IF(D62='FEE STRUCTURE'!$C$6,'FEE STRUCTURE'!$D$6,IF(D62='FEE STRUCTURE'!$C$7,'FEE STRUCTURE'!$D$7,IF(D62='FEE STRUCTURE'!$C$8,'FEE STRUCTURE'!$D$8,IF(D62='FEE STRUCTURE'!$C$9,'FEE STRUCTURE'!$D$9,IF(D62='FEE STRUCTURE'!$C$10,'FEE STRUCTURE'!$D$10,IF(D62='FEE STRUCTURE'!$C$11,'FEE STRUCTURE'!$D$11,IF(D62='FEE STRUCTURE'!$C$12,'FEE STRUCTURE'!$D$12,IF(D62='FEE STRUCTURE'!$C$13,'FEE STRUCTURE'!$D$13,IF(D62='FEE STRUCTURE'!$C$14,'FEE STRUCTURE'!$D$14,IF(D62='FEE STRUCTURE'!$C$15,'FEE STRUCTURE'!$D$15)))))))))))</f>
        <v>16000</v>
      </c>
      <c r="G62" s="169">
        <f>IF(B62=Table2[[#This Row],[STUDENT ID]],Table2[[#This Row],[CUMMULATIVE PAYMENT]],"")</f>
        <v>8000</v>
      </c>
      <c r="H62" s="170">
        <f t="shared" si="0"/>
        <v>8000</v>
      </c>
      <c r="I62" s="170">
        <f>IFERROR(VLOOKUP(Table1[[#This Row],[STUDENT ID]],Table24[],12,0),0)</f>
        <v>3000</v>
      </c>
      <c r="J62" s="170">
        <f>SUM(SUM(Table1[[#This Row],[OUTSTANDING]],Table1[[#This Row],[ARREARS (PREV)]]))</f>
        <v>11000</v>
      </c>
    </row>
    <row r="63" spans="2:10" x14ac:dyDescent="0.25">
      <c r="B63" s="167" t="s">
        <v>543</v>
      </c>
      <c r="C63" s="158" t="s">
        <v>632</v>
      </c>
      <c r="D63" s="158" t="s">
        <v>645</v>
      </c>
      <c r="E63" s="167" t="s">
        <v>464</v>
      </c>
      <c r="F63" s="20">
        <f>IF(D63='FEE STRUCTURE'!$C$5,'FEE STRUCTURE'!$D$5,IF(D63='FEE STRUCTURE'!$C$6,'FEE STRUCTURE'!$D$6,IF(D63='FEE STRUCTURE'!$C$7,'FEE STRUCTURE'!$D$7,IF(D63='FEE STRUCTURE'!$C$8,'FEE STRUCTURE'!$D$8,IF(D63='FEE STRUCTURE'!$C$9,'FEE STRUCTURE'!$D$9,IF(D63='FEE STRUCTURE'!$C$10,'FEE STRUCTURE'!$D$10,IF(D63='FEE STRUCTURE'!$C$11,'FEE STRUCTURE'!$D$11,IF(D63='FEE STRUCTURE'!$C$12,'FEE STRUCTURE'!$D$12,IF(D63='FEE STRUCTURE'!$C$13,'FEE STRUCTURE'!$D$13,IF(D63='FEE STRUCTURE'!$C$14,'FEE STRUCTURE'!$D$14,IF(D63='FEE STRUCTURE'!$C$15,'FEE STRUCTURE'!$D$15)))))))))))</f>
        <v>16000</v>
      </c>
      <c r="G63" s="169">
        <f>IF(B63=Table2[[#This Row],[STUDENT ID]],Table2[[#This Row],[CUMMULATIVE PAYMENT]],"")</f>
        <v>10000</v>
      </c>
      <c r="H63" s="170">
        <f t="shared" si="0"/>
        <v>6000</v>
      </c>
      <c r="I63" s="170">
        <f>IFERROR(VLOOKUP(Table1[[#This Row],[STUDENT ID]],Table24[],12,0),0)</f>
        <v>0</v>
      </c>
      <c r="J63" s="170">
        <f>SUM(SUM(Table1[[#This Row],[OUTSTANDING]],Table1[[#This Row],[ARREARS (PREV)]]))</f>
        <v>6000</v>
      </c>
    </row>
    <row r="64" spans="2:10" x14ac:dyDescent="0.25">
      <c r="B64" s="167" t="s">
        <v>544</v>
      </c>
      <c r="C64" s="158" t="s">
        <v>633</v>
      </c>
      <c r="D64" s="158" t="s">
        <v>645</v>
      </c>
      <c r="E64" s="167" t="s">
        <v>464</v>
      </c>
      <c r="F64" s="20">
        <f>IF(D64='FEE STRUCTURE'!$C$5,'FEE STRUCTURE'!$D$5,IF(D64='FEE STRUCTURE'!$C$6,'FEE STRUCTURE'!$D$6,IF(D64='FEE STRUCTURE'!$C$7,'FEE STRUCTURE'!$D$7,IF(D64='FEE STRUCTURE'!$C$8,'FEE STRUCTURE'!$D$8,IF(D64='FEE STRUCTURE'!$C$9,'FEE STRUCTURE'!$D$9,IF(D64='FEE STRUCTURE'!$C$10,'FEE STRUCTURE'!$D$10,IF(D64='FEE STRUCTURE'!$C$11,'FEE STRUCTURE'!$D$11,IF(D64='FEE STRUCTURE'!$C$12,'FEE STRUCTURE'!$D$12,IF(D64='FEE STRUCTURE'!$C$13,'FEE STRUCTURE'!$D$13,IF(D64='FEE STRUCTURE'!$C$14,'FEE STRUCTURE'!$D$14,IF(D64='FEE STRUCTURE'!$C$15,'FEE STRUCTURE'!$D$15)))))))))))</f>
        <v>16000</v>
      </c>
      <c r="G64" s="169">
        <f>IF(B64=Table2[[#This Row],[STUDENT ID]],Table2[[#This Row],[CUMMULATIVE PAYMENT]],"")</f>
        <v>5000</v>
      </c>
      <c r="H64" s="170">
        <f t="shared" si="0"/>
        <v>11000</v>
      </c>
      <c r="I64" s="170">
        <f>IFERROR(VLOOKUP(Table1[[#This Row],[STUDENT ID]],Table24[],12,0),0)</f>
        <v>0</v>
      </c>
      <c r="J64" s="170">
        <f>SUM(SUM(Table1[[#This Row],[OUTSTANDING]],Table1[[#This Row],[ARREARS (PREV)]]))</f>
        <v>11000</v>
      </c>
    </row>
    <row r="65" spans="2:10" x14ac:dyDescent="0.25">
      <c r="B65" s="167" t="s">
        <v>545</v>
      </c>
      <c r="C65" s="158" t="s">
        <v>634</v>
      </c>
      <c r="D65" s="158" t="s">
        <v>645</v>
      </c>
      <c r="E65" s="167" t="s">
        <v>464</v>
      </c>
      <c r="F65" s="20">
        <f>IF(D65='FEE STRUCTURE'!$C$5,'FEE STRUCTURE'!$D$5,IF(D65='FEE STRUCTURE'!$C$6,'FEE STRUCTURE'!$D$6,IF(D65='FEE STRUCTURE'!$C$7,'FEE STRUCTURE'!$D$7,IF(D65='FEE STRUCTURE'!$C$8,'FEE STRUCTURE'!$D$8,IF(D65='FEE STRUCTURE'!$C$9,'FEE STRUCTURE'!$D$9,IF(D65='FEE STRUCTURE'!$C$10,'FEE STRUCTURE'!$D$10,IF(D65='FEE STRUCTURE'!$C$11,'FEE STRUCTURE'!$D$11,IF(D65='FEE STRUCTURE'!$C$12,'FEE STRUCTURE'!$D$12,IF(D65='FEE STRUCTURE'!$C$13,'FEE STRUCTURE'!$D$13,IF(D65='FEE STRUCTURE'!$C$14,'FEE STRUCTURE'!$D$14,IF(D65='FEE STRUCTURE'!$C$15,'FEE STRUCTURE'!$D$15)))))))))))</f>
        <v>16000</v>
      </c>
      <c r="G65" s="169">
        <f>IF(B65=Table2[[#This Row],[STUDENT ID]],Table2[[#This Row],[CUMMULATIVE PAYMENT]],"")</f>
        <v>16000</v>
      </c>
      <c r="H65" s="170">
        <f t="shared" si="0"/>
        <v>0</v>
      </c>
      <c r="I65" s="170">
        <f>IFERROR(VLOOKUP(Table1[[#This Row],[STUDENT ID]],Table24[],12,0),0)</f>
        <v>0</v>
      </c>
      <c r="J65" s="170">
        <f>SUM(SUM(Table1[[#This Row],[OUTSTANDING]],Table1[[#This Row],[ARREARS (PREV)]]))</f>
        <v>0</v>
      </c>
    </row>
    <row r="66" spans="2:10" x14ac:dyDescent="0.25">
      <c r="B66" s="167" t="s">
        <v>546</v>
      </c>
      <c r="C66" s="158" t="s">
        <v>635</v>
      </c>
      <c r="D66" s="158" t="s">
        <v>645</v>
      </c>
      <c r="E66" s="167" t="s">
        <v>464</v>
      </c>
      <c r="F66" s="20">
        <f>IF(D66='FEE STRUCTURE'!$C$5,'FEE STRUCTURE'!$D$5,IF(D66='FEE STRUCTURE'!$C$6,'FEE STRUCTURE'!$D$6,IF(D66='FEE STRUCTURE'!$C$7,'FEE STRUCTURE'!$D$7,IF(D66='FEE STRUCTURE'!$C$8,'FEE STRUCTURE'!$D$8,IF(D66='FEE STRUCTURE'!$C$9,'FEE STRUCTURE'!$D$9,IF(D66='FEE STRUCTURE'!$C$10,'FEE STRUCTURE'!$D$10,IF(D66='FEE STRUCTURE'!$C$11,'FEE STRUCTURE'!$D$11,IF(D66='FEE STRUCTURE'!$C$12,'FEE STRUCTURE'!$D$12,IF(D66='FEE STRUCTURE'!$C$13,'FEE STRUCTURE'!$D$13,IF(D66='FEE STRUCTURE'!$C$14,'FEE STRUCTURE'!$D$14,IF(D66='FEE STRUCTURE'!$C$15,'FEE STRUCTURE'!$D$15)))))))))))</f>
        <v>16000</v>
      </c>
      <c r="G66" s="169">
        <f>IF(B66=Table2[[#This Row],[STUDENT ID]],Table2[[#This Row],[CUMMULATIVE PAYMENT]],"")</f>
        <v>0</v>
      </c>
      <c r="H66" s="170">
        <f t="shared" ref="H66:H122" si="1">F66-G66</f>
        <v>16000</v>
      </c>
      <c r="I66" s="170">
        <f>IFERROR(VLOOKUP(Table1[[#This Row],[STUDENT ID]],Table24[],12,0),0)</f>
        <v>0</v>
      </c>
      <c r="J66" s="170">
        <f>SUM(SUM(Table1[[#This Row],[OUTSTANDING]],Table1[[#This Row],[ARREARS (PREV)]]))</f>
        <v>16000</v>
      </c>
    </row>
    <row r="67" spans="2:10" x14ac:dyDescent="0.25">
      <c r="B67" s="167" t="s">
        <v>547</v>
      </c>
      <c r="C67" s="158" t="s">
        <v>636</v>
      </c>
      <c r="D67" s="158" t="s">
        <v>645</v>
      </c>
      <c r="E67" s="167" t="s">
        <v>464</v>
      </c>
      <c r="F67" s="20">
        <f>IF(D67='FEE STRUCTURE'!$C$5,'FEE STRUCTURE'!$D$5,IF(D67='FEE STRUCTURE'!$C$6,'FEE STRUCTURE'!$D$6,IF(D67='FEE STRUCTURE'!$C$7,'FEE STRUCTURE'!$D$7,IF(D67='FEE STRUCTURE'!$C$8,'FEE STRUCTURE'!$D$8,IF(D67='FEE STRUCTURE'!$C$9,'FEE STRUCTURE'!$D$9,IF(D67='FEE STRUCTURE'!$C$10,'FEE STRUCTURE'!$D$10,IF(D67='FEE STRUCTURE'!$C$11,'FEE STRUCTURE'!$D$11,IF(D67='FEE STRUCTURE'!$C$12,'FEE STRUCTURE'!$D$12,IF(D67='FEE STRUCTURE'!$C$13,'FEE STRUCTURE'!$D$13,IF(D67='FEE STRUCTURE'!$C$14,'FEE STRUCTURE'!$D$14,IF(D67='FEE STRUCTURE'!$C$15,'FEE STRUCTURE'!$D$15)))))))))))</f>
        <v>16000</v>
      </c>
      <c r="G67" s="169">
        <f>IF(B67=Table2[[#This Row],[STUDENT ID]],Table2[[#This Row],[CUMMULATIVE PAYMENT]],"")</f>
        <v>11000</v>
      </c>
      <c r="H67" s="170">
        <f t="shared" si="1"/>
        <v>5000</v>
      </c>
      <c r="I67" s="170">
        <f>IFERROR(VLOOKUP(Table1[[#This Row],[STUDENT ID]],Table24[],12,0),0)</f>
        <v>0</v>
      </c>
      <c r="J67" s="170">
        <f>SUM(SUM(Table1[[#This Row],[OUTSTANDING]],Table1[[#This Row],[ARREARS (PREV)]]))</f>
        <v>5000</v>
      </c>
    </row>
    <row r="68" spans="2:10" x14ac:dyDescent="0.25">
      <c r="B68" s="167" t="s">
        <v>548</v>
      </c>
      <c r="C68" s="158" t="s">
        <v>1012</v>
      </c>
      <c r="D68" s="158" t="s">
        <v>645</v>
      </c>
      <c r="E68" s="167" t="s">
        <v>464</v>
      </c>
      <c r="F68" s="20">
        <f>IF(D68='FEE STRUCTURE'!$C$5,'FEE STRUCTURE'!$D$5,IF(D68='FEE STRUCTURE'!$C$6,'FEE STRUCTURE'!$D$6,IF(D68='FEE STRUCTURE'!$C$7,'FEE STRUCTURE'!$D$7,IF(D68='FEE STRUCTURE'!$C$8,'FEE STRUCTURE'!$D$8,IF(D68='FEE STRUCTURE'!$C$9,'FEE STRUCTURE'!$D$9,IF(D68='FEE STRUCTURE'!$C$10,'FEE STRUCTURE'!$D$10,IF(D68='FEE STRUCTURE'!$C$11,'FEE STRUCTURE'!$D$11,IF(D68='FEE STRUCTURE'!$C$12,'FEE STRUCTURE'!$D$12,IF(D68='FEE STRUCTURE'!$C$13,'FEE STRUCTURE'!$D$13,IF(D68='FEE STRUCTURE'!$C$14,'FEE STRUCTURE'!$D$14,IF(D68='FEE STRUCTURE'!$C$15,'FEE STRUCTURE'!$D$15)))))))))))</f>
        <v>16000</v>
      </c>
      <c r="G68" s="169">
        <f>IF(B68=Table2[[#This Row],[STUDENT ID]],Table2[[#This Row],[CUMMULATIVE PAYMENT]],"")</f>
        <v>10000</v>
      </c>
      <c r="H68" s="170">
        <f t="shared" si="1"/>
        <v>6000</v>
      </c>
      <c r="I68" s="170">
        <f>IFERROR(VLOOKUP(Table1[[#This Row],[STUDENT ID]],Table24[],12,0),0)</f>
        <v>0</v>
      </c>
      <c r="J68" s="170">
        <f>SUM(SUM(Table1[[#This Row],[OUTSTANDING]],Table1[[#This Row],[ARREARS (PREV)]]))</f>
        <v>6000</v>
      </c>
    </row>
    <row r="69" spans="2:10" x14ac:dyDescent="0.25">
      <c r="B69" s="167" t="s">
        <v>549</v>
      </c>
      <c r="C69" s="158" t="s">
        <v>638</v>
      </c>
      <c r="D69" s="158" t="s">
        <v>645</v>
      </c>
      <c r="E69" s="167" t="s">
        <v>464</v>
      </c>
      <c r="F69" s="20">
        <f>IF(D69='FEE STRUCTURE'!$C$5,'FEE STRUCTURE'!$D$5,IF(D69='FEE STRUCTURE'!$C$6,'FEE STRUCTURE'!$D$6,IF(D69='FEE STRUCTURE'!$C$7,'FEE STRUCTURE'!$D$7,IF(D69='FEE STRUCTURE'!$C$8,'FEE STRUCTURE'!$D$8,IF(D69='FEE STRUCTURE'!$C$9,'FEE STRUCTURE'!$D$9,IF(D69='FEE STRUCTURE'!$C$10,'FEE STRUCTURE'!$D$10,IF(D69='FEE STRUCTURE'!$C$11,'FEE STRUCTURE'!$D$11,IF(D69='FEE STRUCTURE'!$C$12,'FEE STRUCTURE'!$D$12,IF(D69='FEE STRUCTURE'!$C$13,'FEE STRUCTURE'!$D$13,IF(D69='FEE STRUCTURE'!$C$14,'FEE STRUCTURE'!$D$14,IF(D69='FEE STRUCTURE'!$C$15,'FEE STRUCTURE'!$D$15)))))))))))</f>
        <v>16000</v>
      </c>
      <c r="G69" s="169">
        <f>IF(B69=Table2[[#This Row],[STUDENT ID]],Table2[[#This Row],[CUMMULATIVE PAYMENT]],"")</f>
        <v>13000</v>
      </c>
      <c r="H69" s="170">
        <f t="shared" si="1"/>
        <v>3000</v>
      </c>
      <c r="I69" s="170">
        <f>IFERROR(VLOOKUP(Table1[[#This Row],[STUDENT ID]],Table24[],12,0),0)</f>
        <v>0</v>
      </c>
      <c r="J69" s="170">
        <f>SUM(SUM(Table1[[#This Row],[OUTSTANDING]],Table1[[#This Row],[ARREARS (PREV)]]))</f>
        <v>3000</v>
      </c>
    </row>
    <row r="70" spans="2:10" x14ac:dyDescent="0.25">
      <c r="B70" s="167" t="s">
        <v>550</v>
      </c>
      <c r="C70" s="158" t="s">
        <v>639</v>
      </c>
      <c r="D70" s="158" t="s">
        <v>645</v>
      </c>
      <c r="E70" s="167" t="s">
        <v>464</v>
      </c>
      <c r="F70" s="20">
        <f>IF(D70='FEE STRUCTURE'!$C$5,'FEE STRUCTURE'!$D$5,IF(D70='FEE STRUCTURE'!$C$6,'FEE STRUCTURE'!$D$6,IF(D70='FEE STRUCTURE'!$C$7,'FEE STRUCTURE'!$D$7,IF(D70='FEE STRUCTURE'!$C$8,'FEE STRUCTURE'!$D$8,IF(D70='FEE STRUCTURE'!$C$9,'FEE STRUCTURE'!$D$9,IF(D70='FEE STRUCTURE'!$C$10,'FEE STRUCTURE'!$D$10,IF(D70='FEE STRUCTURE'!$C$11,'FEE STRUCTURE'!$D$11,IF(D70='FEE STRUCTURE'!$C$12,'FEE STRUCTURE'!$D$12,IF(D70='FEE STRUCTURE'!$C$13,'FEE STRUCTURE'!$D$13,IF(D70='FEE STRUCTURE'!$C$14,'FEE STRUCTURE'!$D$14,IF(D70='FEE STRUCTURE'!$C$15,'FEE STRUCTURE'!$D$15)))))))))))</f>
        <v>16000</v>
      </c>
      <c r="G70" s="169">
        <f>IF(B70=Table2[[#This Row],[STUDENT ID]],Table2[[#This Row],[CUMMULATIVE PAYMENT]],"")</f>
        <v>0</v>
      </c>
      <c r="H70" s="170">
        <f t="shared" si="1"/>
        <v>16000</v>
      </c>
      <c r="I70" s="170">
        <f>IFERROR(VLOOKUP(Table1[[#This Row],[STUDENT ID]],Table24[],12,0),0)</f>
        <v>0</v>
      </c>
      <c r="J70" s="170">
        <f>SUM(SUM(Table1[[#This Row],[OUTSTANDING]],Table1[[#This Row],[ARREARS (PREV)]]))</f>
        <v>16000</v>
      </c>
    </row>
    <row r="71" spans="2:10" x14ac:dyDescent="0.25">
      <c r="B71" s="167" t="s">
        <v>551</v>
      </c>
      <c r="C71" s="158" t="s">
        <v>640</v>
      </c>
      <c r="D71" s="158" t="s">
        <v>645</v>
      </c>
      <c r="E71" s="167" t="s">
        <v>464</v>
      </c>
      <c r="F71" s="20">
        <f>IF(D71='FEE STRUCTURE'!$C$5,'FEE STRUCTURE'!$D$5,IF(D71='FEE STRUCTURE'!$C$6,'FEE STRUCTURE'!$D$6,IF(D71='FEE STRUCTURE'!$C$7,'FEE STRUCTURE'!$D$7,IF(D71='FEE STRUCTURE'!$C$8,'FEE STRUCTURE'!$D$8,IF(D71='FEE STRUCTURE'!$C$9,'FEE STRUCTURE'!$D$9,IF(D71='FEE STRUCTURE'!$C$10,'FEE STRUCTURE'!$D$10,IF(D71='FEE STRUCTURE'!$C$11,'FEE STRUCTURE'!$D$11,IF(D71='FEE STRUCTURE'!$C$12,'FEE STRUCTURE'!$D$12,IF(D71='FEE STRUCTURE'!$C$13,'FEE STRUCTURE'!$D$13,IF(D71='FEE STRUCTURE'!$C$14,'FEE STRUCTURE'!$D$14,IF(D71='FEE STRUCTURE'!$C$15,'FEE STRUCTURE'!$D$15)))))))))))</f>
        <v>16000</v>
      </c>
      <c r="G71" s="169">
        <f>IF(B71=Table2[[#This Row],[STUDENT ID]],Table2[[#This Row],[CUMMULATIVE PAYMENT]],"")</f>
        <v>0</v>
      </c>
      <c r="H71" s="170">
        <f t="shared" si="1"/>
        <v>16000</v>
      </c>
      <c r="I71" s="170">
        <f>IFERROR(VLOOKUP(Table1[[#This Row],[STUDENT ID]],Table24[],12,0),0)</f>
        <v>16000</v>
      </c>
      <c r="J71" s="170">
        <f>SUM(SUM(Table1[[#This Row],[OUTSTANDING]],Table1[[#This Row],[ARREARS (PREV)]]))</f>
        <v>32000</v>
      </c>
    </row>
    <row r="72" spans="2:10" x14ac:dyDescent="0.25">
      <c r="B72" s="167" t="s">
        <v>552</v>
      </c>
      <c r="C72" s="158" t="s">
        <v>641</v>
      </c>
      <c r="D72" s="158" t="s">
        <v>645</v>
      </c>
      <c r="E72" s="167" t="s">
        <v>464</v>
      </c>
      <c r="F72" s="20">
        <f>IF(D72='FEE STRUCTURE'!$C$5,'FEE STRUCTURE'!$D$5,IF(D72='FEE STRUCTURE'!$C$6,'FEE STRUCTURE'!$D$6,IF(D72='FEE STRUCTURE'!$C$7,'FEE STRUCTURE'!$D$7,IF(D72='FEE STRUCTURE'!$C$8,'FEE STRUCTURE'!$D$8,IF(D72='FEE STRUCTURE'!$C$9,'FEE STRUCTURE'!$D$9,IF(D72='FEE STRUCTURE'!$C$10,'FEE STRUCTURE'!$D$10,IF(D72='FEE STRUCTURE'!$C$11,'FEE STRUCTURE'!$D$11,IF(D72='FEE STRUCTURE'!$C$12,'FEE STRUCTURE'!$D$12,IF(D72='FEE STRUCTURE'!$C$13,'FEE STRUCTURE'!$D$13,IF(D72='FEE STRUCTURE'!$C$14,'FEE STRUCTURE'!$D$14,IF(D72='FEE STRUCTURE'!$C$15,'FEE STRUCTURE'!$D$15)))))))))))</f>
        <v>16000</v>
      </c>
      <c r="G72" s="169">
        <f>IF(B72=Table2[[#This Row],[STUDENT ID]],Table2[[#This Row],[CUMMULATIVE PAYMENT]],"")</f>
        <v>5000</v>
      </c>
      <c r="H72" s="170">
        <f t="shared" si="1"/>
        <v>11000</v>
      </c>
      <c r="I72" s="170">
        <f>IFERROR(VLOOKUP(Table1[[#This Row],[STUDENT ID]],Table24[],12,0),0)</f>
        <v>2000</v>
      </c>
      <c r="J72" s="170">
        <f>SUM(SUM(Table1[[#This Row],[OUTSTANDING]],Table1[[#This Row],[ARREARS (PREV)]]))</f>
        <v>13000</v>
      </c>
    </row>
    <row r="73" spans="2:10" x14ac:dyDescent="0.25">
      <c r="B73" s="167" t="s">
        <v>553</v>
      </c>
      <c r="C73" s="158" t="s">
        <v>642</v>
      </c>
      <c r="D73" s="158" t="s">
        <v>645</v>
      </c>
      <c r="E73" s="167" t="s">
        <v>464</v>
      </c>
      <c r="F73" s="20">
        <f>IF(D73='FEE STRUCTURE'!$C$5,'FEE STRUCTURE'!$D$5,IF(D73='FEE STRUCTURE'!$C$6,'FEE STRUCTURE'!$D$6,IF(D73='FEE STRUCTURE'!$C$7,'FEE STRUCTURE'!$D$7,IF(D73='FEE STRUCTURE'!$C$8,'FEE STRUCTURE'!$D$8,IF(D73='FEE STRUCTURE'!$C$9,'FEE STRUCTURE'!$D$9,IF(D73='FEE STRUCTURE'!$C$10,'FEE STRUCTURE'!$D$10,IF(D73='FEE STRUCTURE'!$C$11,'FEE STRUCTURE'!$D$11,IF(D73='FEE STRUCTURE'!$C$12,'FEE STRUCTURE'!$D$12,IF(D73='FEE STRUCTURE'!$C$13,'FEE STRUCTURE'!$D$13,IF(D73='FEE STRUCTURE'!$C$14,'FEE STRUCTURE'!$D$14,IF(D73='FEE STRUCTURE'!$C$15,'FEE STRUCTURE'!$D$15)))))))))))</f>
        <v>16000</v>
      </c>
      <c r="G73" s="169">
        <f>IF(B73=Table2[[#This Row],[STUDENT ID]],Table2[[#This Row],[CUMMULATIVE PAYMENT]],"")</f>
        <v>16000</v>
      </c>
      <c r="H73" s="170">
        <f t="shared" si="1"/>
        <v>0</v>
      </c>
      <c r="I73" s="170">
        <f>IFERROR(VLOOKUP(Table1[[#This Row],[STUDENT ID]],Table24[],12,0),0)</f>
        <v>0</v>
      </c>
      <c r="J73" s="170">
        <f>SUM(SUM(Table1[[#This Row],[OUTSTANDING]],Table1[[#This Row],[ARREARS (PREV)]]))</f>
        <v>0</v>
      </c>
    </row>
    <row r="74" spans="2:10" x14ac:dyDescent="0.25">
      <c r="B74" s="167" t="s">
        <v>554</v>
      </c>
      <c r="C74" s="158" t="s">
        <v>643</v>
      </c>
      <c r="D74" s="158" t="s">
        <v>645</v>
      </c>
      <c r="E74" s="167" t="s">
        <v>464</v>
      </c>
      <c r="F74" s="20">
        <f>IF(D74='FEE STRUCTURE'!$C$5,'FEE STRUCTURE'!$D$5,IF(D74='FEE STRUCTURE'!$C$6,'FEE STRUCTURE'!$D$6,IF(D74='FEE STRUCTURE'!$C$7,'FEE STRUCTURE'!$D$7,IF(D74='FEE STRUCTURE'!$C$8,'FEE STRUCTURE'!$D$8,IF(D74='FEE STRUCTURE'!$C$9,'FEE STRUCTURE'!$D$9,IF(D74='FEE STRUCTURE'!$C$10,'FEE STRUCTURE'!$D$10,IF(D74='FEE STRUCTURE'!$C$11,'FEE STRUCTURE'!$D$11,IF(D74='FEE STRUCTURE'!$C$12,'FEE STRUCTURE'!$D$12,IF(D74='FEE STRUCTURE'!$C$13,'FEE STRUCTURE'!$D$13,IF(D74='FEE STRUCTURE'!$C$14,'FEE STRUCTURE'!$D$14,IF(D74='FEE STRUCTURE'!$C$15,'FEE STRUCTURE'!$D$15)))))))))))</f>
        <v>16000</v>
      </c>
      <c r="G74" s="169">
        <f>IF(B74=Table2[[#This Row],[STUDENT ID]],Table2[[#This Row],[CUMMULATIVE PAYMENT]],"")</f>
        <v>0</v>
      </c>
      <c r="H74" s="170">
        <f t="shared" si="1"/>
        <v>16000</v>
      </c>
      <c r="I74" s="170">
        <f>IFERROR(VLOOKUP(Table1[[#This Row],[STUDENT ID]],Table24[],12,0),0)</f>
        <v>0</v>
      </c>
      <c r="J74" s="170">
        <f>SUM(SUM(Table1[[#This Row],[OUTSTANDING]],Table1[[#This Row],[ARREARS (PREV)]]))</f>
        <v>16000</v>
      </c>
    </row>
    <row r="75" spans="2:10" x14ac:dyDescent="0.25">
      <c r="B75" s="167" t="s">
        <v>555</v>
      </c>
      <c r="C75" s="158" t="s">
        <v>644</v>
      </c>
      <c r="D75" s="158" t="s">
        <v>645</v>
      </c>
      <c r="E75" s="167" t="s">
        <v>464</v>
      </c>
      <c r="F75" s="20">
        <f>IF(D75='FEE STRUCTURE'!$C$5,'FEE STRUCTURE'!$D$5,IF(D75='FEE STRUCTURE'!$C$6,'FEE STRUCTURE'!$D$6,IF(D75='FEE STRUCTURE'!$C$7,'FEE STRUCTURE'!$D$7,IF(D75='FEE STRUCTURE'!$C$8,'FEE STRUCTURE'!$D$8,IF(D75='FEE STRUCTURE'!$C$9,'FEE STRUCTURE'!$D$9,IF(D75='FEE STRUCTURE'!$C$10,'FEE STRUCTURE'!$D$10,IF(D75='FEE STRUCTURE'!$C$11,'FEE STRUCTURE'!$D$11,IF(D75='FEE STRUCTURE'!$C$12,'FEE STRUCTURE'!$D$12,IF(D75='FEE STRUCTURE'!$C$13,'FEE STRUCTURE'!$D$13,IF(D75='FEE STRUCTURE'!$C$14,'FEE STRUCTURE'!$D$14,IF(D75='FEE STRUCTURE'!$C$15,'FEE STRUCTURE'!$D$15)))))))))))</f>
        <v>16000</v>
      </c>
      <c r="G75" s="169">
        <f>IF(B75=Table2[[#This Row],[STUDENT ID]],Table2[[#This Row],[CUMMULATIVE PAYMENT]],"")</f>
        <v>0</v>
      </c>
      <c r="H75" s="170">
        <f t="shared" si="1"/>
        <v>16000</v>
      </c>
      <c r="I75" s="170">
        <f>IFERROR(VLOOKUP(Table1[[#This Row],[STUDENT ID]],Table24[],12,0),0)</f>
        <v>16000</v>
      </c>
      <c r="J75" s="170">
        <f>SUM(SUM(Table1[[#This Row],[OUTSTANDING]],Table1[[#This Row],[ARREARS (PREV)]]))</f>
        <v>32000</v>
      </c>
    </row>
    <row r="76" spans="2:10" x14ac:dyDescent="0.25">
      <c r="B76" s="167" t="s">
        <v>556</v>
      </c>
      <c r="C76" s="158" t="s">
        <v>646</v>
      </c>
      <c r="D76" s="158" t="s">
        <v>669</v>
      </c>
      <c r="E76" s="167" t="s">
        <v>464</v>
      </c>
      <c r="F76" s="20">
        <f>IF(D76='FEE STRUCTURE'!$C$5,'FEE STRUCTURE'!$D$5,IF(D76='FEE STRUCTURE'!$C$6,'FEE STRUCTURE'!$D$6,IF(D76='FEE STRUCTURE'!$C$7,'FEE STRUCTURE'!$D$7,IF(D76='FEE STRUCTURE'!$C$8,'FEE STRUCTURE'!$D$8,IF(D76='FEE STRUCTURE'!$C$9,'FEE STRUCTURE'!$D$9,IF(D76='FEE STRUCTURE'!$C$10,'FEE STRUCTURE'!$D$10,IF(D76='FEE STRUCTURE'!$C$11,'FEE STRUCTURE'!$D$11,IF(D76='FEE STRUCTURE'!$C$12,'FEE STRUCTURE'!$D$12,IF(D76='FEE STRUCTURE'!$C$13,'FEE STRUCTURE'!$D$13,IF(D76='FEE STRUCTURE'!$C$14,'FEE STRUCTURE'!$D$14,IF(D76='FEE STRUCTURE'!$C$15,'FEE STRUCTURE'!$D$15)))))))))))</f>
        <v>16000</v>
      </c>
      <c r="G76" s="169">
        <f>IF(B76=Table2[[#This Row],[STUDENT ID]],Table2[[#This Row],[CUMMULATIVE PAYMENT]],"")</f>
        <v>20000</v>
      </c>
      <c r="H76" s="170">
        <f t="shared" si="1"/>
        <v>-4000</v>
      </c>
      <c r="I76" s="170">
        <f>IFERROR(VLOOKUP(Table1[[#This Row],[STUDENT ID]],Table24[],12,0),0)</f>
        <v>0</v>
      </c>
      <c r="J76" s="170">
        <f>SUM(SUM(Table1[[#This Row],[OUTSTANDING]],Table1[[#This Row],[ARREARS (PREV)]]))</f>
        <v>-4000</v>
      </c>
    </row>
    <row r="77" spans="2:10" x14ac:dyDescent="0.25">
      <c r="B77" s="167" t="s">
        <v>557</v>
      </c>
      <c r="C77" s="158" t="s">
        <v>647</v>
      </c>
      <c r="D77" s="158" t="s">
        <v>669</v>
      </c>
      <c r="E77" s="167" t="s">
        <v>464</v>
      </c>
      <c r="F77" s="20">
        <f>IF(D77='FEE STRUCTURE'!$C$5,'FEE STRUCTURE'!$D$5,IF(D77='FEE STRUCTURE'!$C$6,'FEE STRUCTURE'!$D$6,IF(D77='FEE STRUCTURE'!$C$7,'FEE STRUCTURE'!$D$7,IF(D77='FEE STRUCTURE'!$C$8,'FEE STRUCTURE'!$D$8,IF(D77='FEE STRUCTURE'!$C$9,'FEE STRUCTURE'!$D$9,IF(D77='FEE STRUCTURE'!$C$10,'FEE STRUCTURE'!$D$10,IF(D77='FEE STRUCTURE'!$C$11,'FEE STRUCTURE'!$D$11,IF(D77='FEE STRUCTURE'!$C$12,'FEE STRUCTURE'!$D$12,IF(D77='FEE STRUCTURE'!$C$13,'FEE STRUCTURE'!$D$13,IF(D77='FEE STRUCTURE'!$C$14,'FEE STRUCTURE'!$D$14,IF(D77='FEE STRUCTURE'!$C$15,'FEE STRUCTURE'!$D$15)))))))))))</f>
        <v>16000</v>
      </c>
      <c r="G77" s="169">
        <f>IF(B77=Table2[[#This Row],[STUDENT ID]],Table2[[#This Row],[CUMMULATIVE PAYMENT]],"")</f>
        <v>20000</v>
      </c>
      <c r="H77" s="170">
        <f t="shared" si="1"/>
        <v>-4000</v>
      </c>
      <c r="I77" s="170">
        <f>IFERROR(VLOOKUP(Table1[[#This Row],[STUDENT ID]],Table24[],12,0),0)</f>
        <v>0</v>
      </c>
      <c r="J77" s="170">
        <f>SUM(SUM(Table1[[#This Row],[OUTSTANDING]],Table1[[#This Row],[ARREARS (PREV)]]))</f>
        <v>-4000</v>
      </c>
    </row>
    <row r="78" spans="2:10" x14ac:dyDescent="0.25">
      <c r="B78" s="167" t="s">
        <v>558</v>
      </c>
      <c r="C78" s="158" t="s">
        <v>648</v>
      </c>
      <c r="D78" s="158" t="s">
        <v>669</v>
      </c>
      <c r="E78" s="167" t="s">
        <v>464</v>
      </c>
      <c r="F78" s="20">
        <f>IF(D78='FEE STRUCTURE'!$C$5,'FEE STRUCTURE'!$D$5,IF(D78='FEE STRUCTURE'!$C$6,'FEE STRUCTURE'!$D$6,IF(D78='FEE STRUCTURE'!$C$7,'FEE STRUCTURE'!$D$7,IF(D78='FEE STRUCTURE'!$C$8,'FEE STRUCTURE'!$D$8,IF(D78='FEE STRUCTURE'!$C$9,'FEE STRUCTURE'!$D$9,IF(D78='FEE STRUCTURE'!$C$10,'FEE STRUCTURE'!$D$10,IF(D78='FEE STRUCTURE'!$C$11,'FEE STRUCTURE'!$D$11,IF(D78='FEE STRUCTURE'!$C$12,'FEE STRUCTURE'!$D$12,IF(D78='FEE STRUCTURE'!$C$13,'FEE STRUCTURE'!$D$13,IF(D78='FEE STRUCTURE'!$C$14,'FEE STRUCTURE'!$D$14,IF(D78='FEE STRUCTURE'!$C$15,'FEE STRUCTURE'!$D$15)))))))))))</f>
        <v>16000</v>
      </c>
      <c r="G78" s="169">
        <f>IF(B78=Table2[[#This Row],[STUDENT ID]],Table2[[#This Row],[CUMMULATIVE PAYMENT]],"")</f>
        <v>6000</v>
      </c>
      <c r="H78" s="170">
        <f t="shared" si="1"/>
        <v>10000</v>
      </c>
      <c r="I78" s="170">
        <f>IFERROR(VLOOKUP(Table1[[#This Row],[STUDENT ID]],Table24[],12,0),0)</f>
        <v>0</v>
      </c>
      <c r="J78" s="170">
        <f>SUM(SUM(Table1[[#This Row],[OUTSTANDING]],Table1[[#This Row],[ARREARS (PREV)]]))</f>
        <v>10000</v>
      </c>
    </row>
    <row r="79" spans="2:10" x14ac:dyDescent="0.25">
      <c r="B79" s="167" t="s">
        <v>559</v>
      </c>
      <c r="C79" s="158" t="s">
        <v>649</v>
      </c>
      <c r="D79" s="158" t="s">
        <v>669</v>
      </c>
      <c r="E79" s="167" t="s">
        <v>464</v>
      </c>
      <c r="F79" s="20">
        <f>IF(D79='FEE STRUCTURE'!$C$5,'FEE STRUCTURE'!$D$5,IF(D79='FEE STRUCTURE'!$C$6,'FEE STRUCTURE'!$D$6,IF(D79='FEE STRUCTURE'!$C$7,'FEE STRUCTURE'!$D$7,IF(D79='FEE STRUCTURE'!$C$8,'FEE STRUCTURE'!$D$8,IF(D79='FEE STRUCTURE'!$C$9,'FEE STRUCTURE'!$D$9,IF(D79='FEE STRUCTURE'!$C$10,'FEE STRUCTURE'!$D$10,IF(D79='FEE STRUCTURE'!$C$11,'FEE STRUCTURE'!$D$11,IF(D79='FEE STRUCTURE'!$C$12,'FEE STRUCTURE'!$D$12,IF(D79='FEE STRUCTURE'!$C$13,'FEE STRUCTURE'!$D$13,IF(D79='FEE STRUCTURE'!$C$14,'FEE STRUCTURE'!$D$14,IF(D79='FEE STRUCTURE'!$C$15,'FEE STRUCTURE'!$D$15)))))))))))</f>
        <v>16000</v>
      </c>
      <c r="G79" s="169">
        <f>IF(B79=Table2[[#This Row],[STUDENT ID]],Table2[[#This Row],[CUMMULATIVE PAYMENT]],"")</f>
        <v>8000</v>
      </c>
      <c r="H79" s="170">
        <f t="shared" si="1"/>
        <v>8000</v>
      </c>
      <c r="I79" s="170">
        <f>IFERROR(VLOOKUP(Table1[[#This Row],[STUDENT ID]],Table24[],12,0),0)</f>
        <v>0</v>
      </c>
      <c r="J79" s="170">
        <f>SUM(SUM(Table1[[#This Row],[OUTSTANDING]],Table1[[#This Row],[ARREARS (PREV)]]))</f>
        <v>8000</v>
      </c>
    </row>
    <row r="80" spans="2:10" x14ac:dyDescent="0.25">
      <c r="B80" s="167" t="s">
        <v>560</v>
      </c>
      <c r="C80" s="158" t="s">
        <v>650</v>
      </c>
      <c r="D80" s="158" t="s">
        <v>669</v>
      </c>
      <c r="E80" s="167" t="s">
        <v>464</v>
      </c>
      <c r="F80" s="20">
        <f>IF(D80='FEE STRUCTURE'!$C$5,'FEE STRUCTURE'!$D$5,IF(D80='FEE STRUCTURE'!$C$6,'FEE STRUCTURE'!$D$6,IF(D80='FEE STRUCTURE'!$C$7,'FEE STRUCTURE'!$D$7,IF(D80='FEE STRUCTURE'!$C$8,'FEE STRUCTURE'!$D$8,IF(D80='FEE STRUCTURE'!$C$9,'FEE STRUCTURE'!$D$9,IF(D80='FEE STRUCTURE'!$C$10,'FEE STRUCTURE'!$D$10,IF(D80='FEE STRUCTURE'!$C$11,'FEE STRUCTURE'!$D$11,IF(D80='FEE STRUCTURE'!$C$12,'FEE STRUCTURE'!$D$12,IF(D80='FEE STRUCTURE'!$C$13,'FEE STRUCTURE'!$D$13,IF(D80='FEE STRUCTURE'!$C$14,'FEE STRUCTURE'!$D$14,IF(D80='FEE STRUCTURE'!$C$15,'FEE STRUCTURE'!$D$15)))))))))))</f>
        <v>16000</v>
      </c>
      <c r="G80" s="169">
        <f>IF(B80=Table2[[#This Row],[STUDENT ID]],Table2[[#This Row],[CUMMULATIVE PAYMENT]],"")</f>
        <v>10000</v>
      </c>
      <c r="H80" s="170">
        <f t="shared" si="1"/>
        <v>6000</v>
      </c>
      <c r="I80" s="170">
        <f>IFERROR(VLOOKUP(Table1[[#This Row],[STUDENT ID]],Table24[],12,0),0)</f>
        <v>2000</v>
      </c>
      <c r="J80" s="170">
        <f>SUM(SUM(Table1[[#This Row],[OUTSTANDING]],Table1[[#This Row],[ARREARS (PREV)]]))</f>
        <v>8000</v>
      </c>
    </row>
    <row r="81" spans="2:10" x14ac:dyDescent="0.25">
      <c r="B81" s="167" t="s">
        <v>561</v>
      </c>
      <c r="C81" s="158" t="s">
        <v>651</v>
      </c>
      <c r="D81" s="158" t="s">
        <v>669</v>
      </c>
      <c r="E81" s="167" t="s">
        <v>464</v>
      </c>
      <c r="F81" s="20">
        <f>IF(D81='FEE STRUCTURE'!$C$5,'FEE STRUCTURE'!$D$5,IF(D81='FEE STRUCTURE'!$C$6,'FEE STRUCTURE'!$D$6,IF(D81='FEE STRUCTURE'!$C$7,'FEE STRUCTURE'!$D$7,IF(D81='FEE STRUCTURE'!$C$8,'FEE STRUCTURE'!$D$8,IF(D81='FEE STRUCTURE'!$C$9,'FEE STRUCTURE'!$D$9,IF(D81='FEE STRUCTURE'!$C$10,'FEE STRUCTURE'!$D$10,IF(D81='FEE STRUCTURE'!$C$11,'FEE STRUCTURE'!$D$11,IF(D81='FEE STRUCTURE'!$C$12,'FEE STRUCTURE'!$D$12,IF(D81='FEE STRUCTURE'!$C$13,'FEE STRUCTURE'!$D$13,IF(D81='FEE STRUCTURE'!$C$14,'FEE STRUCTURE'!$D$14,IF(D81='FEE STRUCTURE'!$C$15,'FEE STRUCTURE'!$D$15)))))))))))</f>
        <v>16000</v>
      </c>
      <c r="G81" s="169">
        <f>IF(B81=Table2[[#This Row],[STUDENT ID]],Table2[[#This Row],[CUMMULATIVE PAYMENT]],"")</f>
        <v>5000</v>
      </c>
      <c r="H81" s="170">
        <f t="shared" si="1"/>
        <v>11000</v>
      </c>
      <c r="I81" s="170">
        <f>IFERROR(VLOOKUP(Table1[[#This Row],[STUDENT ID]],Table24[],12,0),0)</f>
        <v>6000</v>
      </c>
      <c r="J81" s="170">
        <f>SUM(SUM(Table1[[#This Row],[OUTSTANDING]],Table1[[#This Row],[ARREARS (PREV)]]))</f>
        <v>17000</v>
      </c>
    </row>
    <row r="82" spans="2:10" x14ac:dyDescent="0.25">
      <c r="B82" s="167" t="s">
        <v>562</v>
      </c>
      <c r="C82" s="158" t="s">
        <v>652</v>
      </c>
      <c r="D82" s="158" t="s">
        <v>669</v>
      </c>
      <c r="E82" s="167" t="s">
        <v>464</v>
      </c>
      <c r="F82" s="20">
        <f>IF(D82='FEE STRUCTURE'!$C$5,'FEE STRUCTURE'!$D$5,IF(D82='FEE STRUCTURE'!$C$6,'FEE STRUCTURE'!$D$6,IF(D82='FEE STRUCTURE'!$C$7,'FEE STRUCTURE'!$D$7,IF(D82='FEE STRUCTURE'!$C$8,'FEE STRUCTURE'!$D$8,IF(D82='FEE STRUCTURE'!$C$9,'FEE STRUCTURE'!$D$9,IF(D82='FEE STRUCTURE'!$C$10,'FEE STRUCTURE'!$D$10,IF(D82='FEE STRUCTURE'!$C$11,'FEE STRUCTURE'!$D$11,IF(D82='FEE STRUCTURE'!$C$12,'FEE STRUCTURE'!$D$12,IF(D82='FEE STRUCTURE'!$C$13,'FEE STRUCTURE'!$D$13,IF(D82='FEE STRUCTURE'!$C$14,'FEE STRUCTURE'!$D$14,IF(D82='FEE STRUCTURE'!$C$15,'FEE STRUCTURE'!$D$15)))))))))))</f>
        <v>16000</v>
      </c>
      <c r="G82" s="169">
        <f>IF(B82=Table2[[#This Row],[STUDENT ID]],Table2[[#This Row],[CUMMULATIVE PAYMENT]],"")</f>
        <v>16000</v>
      </c>
      <c r="H82" s="170">
        <f t="shared" si="1"/>
        <v>0</v>
      </c>
      <c r="I82" s="170">
        <f>IFERROR(VLOOKUP(Table1[[#This Row],[STUDENT ID]],Table24[],12,0),0)</f>
        <v>0</v>
      </c>
      <c r="J82" s="170">
        <f>SUM(SUM(Table1[[#This Row],[OUTSTANDING]],Table1[[#This Row],[ARREARS (PREV)]]))</f>
        <v>0</v>
      </c>
    </row>
    <row r="83" spans="2:10" x14ac:dyDescent="0.25">
      <c r="B83" s="167" t="s">
        <v>563</v>
      </c>
      <c r="C83" s="158" t="s">
        <v>653</v>
      </c>
      <c r="D83" s="158" t="s">
        <v>669</v>
      </c>
      <c r="E83" s="167" t="s">
        <v>464</v>
      </c>
      <c r="F83" s="20">
        <f>IF(D83='FEE STRUCTURE'!$C$5,'FEE STRUCTURE'!$D$5,IF(D83='FEE STRUCTURE'!$C$6,'FEE STRUCTURE'!$D$6,IF(D83='FEE STRUCTURE'!$C$7,'FEE STRUCTURE'!$D$7,IF(D83='FEE STRUCTURE'!$C$8,'FEE STRUCTURE'!$D$8,IF(D83='FEE STRUCTURE'!$C$9,'FEE STRUCTURE'!$D$9,IF(D83='FEE STRUCTURE'!$C$10,'FEE STRUCTURE'!$D$10,IF(D83='FEE STRUCTURE'!$C$11,'FEE STRUCTURE'!$D$11,IF(D83='FEE STRUCTURE'!$C$12,'FEE STRUCTURE'!$D$12,IF(D83='FEE STRUCTURE'!$C$13,'FEE STRUCTURE'!$D$13,IF(D83='FEE STRUCTURE'!$C$14,'FEE STRUCTURE'!$D$14,IF(D83='FEE STRUCTURE'!$C$15,'FEE STRUCTURE'!$D$15)))))))))))</f>
        <v>16000</v>
      </c>
      <c r="G83" s="169">
        <f>IF(B83=Table2[[#This Row],[STUDENT ID]],Table2[[#This Row],[CUMMULATIVE PAYMENT]],"")</f>
        <v>14900</v>
      </c>
      <c r="H83" s="170">
        <f t="shared" si="1"/>
        <v>1100</v>
      </c>
      <c r="I83" s="170">
        <f>IFERROR(VLOOKUP(Table1[[#This Row],[STUDENT ID]],Table24[],12,0),0)</f>
        <v>0</v>
      </c>
      <c r="J83" s="170">
        <f>SUM(SUM(Table1[[#This Row],[OUTSTANDING]],Table1[[#This Row],[ARREARS (PREV)]]))</f>
        <v>1100</v>
      </c>
    </row>
    <row r="84" spans="2:10" x14ac:dyDescent="0.25">
      <c r="B84" s="167" t="s">
        <v>564</v>
      </c>
      <c r="C84" s="158" t="s">
        <v>654</v>
      </c>
      <c r="D84" s="158" t="s">
        <v>669</v>
      </c>
      <c r="E84" s="167" t="s">
        <v>464</v>
      </c>
      <c r="F84" s="20">
        <f>IF(D84='FEE STRUCTURE'!$C$5,'FEE STRUCTURE'!$D$5,IF(D84='FEE STRUCTURE'!$C$6,'FEE STRUCTURE'!$D$6,IF(D84='FEE STRUCTURE'!$C$7,'FEE STRUCTURE'!$D$7,IF(D84='FEE STRUCTURE'!$C$8,'FEE STRUCTURE'!$D$8,IF(D84='FEE STRUCTURE'!$C$9,'FEE STRUCTURE'!$D$9,IF(D84='FEE STRUCTURE'!$C$10,'FEE STRUCTURE'!$D$10,IF(D84='FEE STRUCTURE'!$C$11,'FEE STRUCTURE'!$D$11,IF(D84='FEE STRUCTURE'!$C$12,'FEE STRUCTURE'!$D$12,IF(D84='FEE STRUCTURE'!$C$13,'FEE STRUCTURE'!$D$13,IF(D84='FEE STRUCTURE'!$C$14,'FEE STRUCTURE'!$D$14,IF(D84='FEE STRUCTURE'!$C$15,'FEE STRUCTURE'!$D$15)))))))))))</f>
        <v>16000</v>
      </c>
      <c r="G84" s="169">
        <f>IF(B84=Table2[[#This Row],[STUDENT ID]],Table2[[#This Row],[CUMMULATIVE PAYMENT]],"")</f>
        <v>17000</v>
      </c>
      <c r="H84" s="170">
        <f t="shared" si="1"/>
        <v>-1000</v>
      </c>
      <c r="I84" s="170">
        <f>IFERROR(VLOOKUP(Table1[[#This Row],[STUDENT ID]],Table24[],12,0),0)</f>
        <v>0</v>
      </c>
      <c r="J84" s="170">
        <f>SUM(SUM(Table1[[#This Row],[OUTSTANDING]],Table1[[#This Row],[ARREARS (PREV)]]))</f>
        <v>-1000</v>
      </c>
    </row>
    <row r="85" spans="2:10" x14ac:dyDescent="0.25">
      <c r="B85" s="167" t="s">
        <v>565</v>
      </c>
      <c r="C85" s="158" t="s">
        <v>655</v>
      </c>
      <c r="D85" s="158" t="s">
        <v>669</v>
      </c>
      <c r="E85" s="167" t="s">
        <v>464</v>
      </c>
      <c r="F85" s="20">
        <f>IF(D85='FEE STRUCTURE'!$C$5,'FEE STRUCTURE'!$D$5,IF(D85='FEE STRUCTURE'!$C$6,'FEE STRUCTURE'!$D$6,IF(D85='FEE STRUCTURE'!$C$7,'FEE STRUCTURE'!$D$7,IF(D85='FEE STRUCTURE'!$C$8,'FEE STRUCTURE'!$D$8,IF(D85='FEE STRUCTURE'!$C$9,'FEE STRUCTURE'!$D$9,IF(D85='FEE STRUCTURE'!$C$10,'FEE STRUCTURE'!$D$10,IF(D85='FEE STRUCTURE'!$C$11,'FEE STRUCTURE'!$D$11,IF(D85='FEE STRUCTURE'!$C$12,'FEE STRUCTURE'!$D$12,IF(D85='FEE STRUCTURE'!$C$13,'FEE STRUCTURE'!$D$13,IF(D85='FEE STRUCTURE'!$C$14,'FEE STRUCTURE'!$D$14,IF(D85='FEE STRUCTURE'!$C$15,'FEE STRUCTURE'!$D$15)))))))))))</f>
        <v>16000</v>
      </c>
      <c r="G85" s="169">
        <f>IF(B85=Table2[[#This Row],[STUDENT ID]],Table2[[#This Row],[CUMMULATIVE PAYMENT]],"")</f>
        <v>10000</v>
      </c>
      <c r="H85" s="170">
        <f t="shared" si="1"/>
        <v>6000</v>
      </c>
      <c r="I85" s="170">
        <f>IFERROR(VLOOKUP(Table1[[#This Row],[STUDENT ID]],Table24[],12,0),0)</f>
        <v>6000</v>
      </c>
      <c r="J85" s="170">
        <f>SUM(SUM(Table1[[#This Row],[OUTSTANDING]],Table1[[#This Row],[ARREARS (PREV)]]))</f>
        <v>12000</v>
      </c>
    </row>
    <row r="86" spans="2:10" x14ac:dyDescent="0.25">
      <c r="B86" s="167" t="s">
        <v>566</v>
      </c>
      <c r="C86" s="158" t="s">
        <v>656</v>
      </c>
      <c r="D86" s="158" t="s">
        <v>669</v>
      </c>
      <c r="E86" s="167" t="s">
        <v>464</v>
      </c>
      <c r="F86" s="20">
        <f>IF(D86='FEE STRUCTURE'!$C$5,'FEE STRUCTURE'!$D$5,IF(D86='FEE STRUCTURE'!$C$6,'FEE STRUCTURE'!$D$6,IF(D86='FEE STRUCTURE'!$C$7,'FEE STRUCTURE'!$D$7,IF(D86='FEE STRUCTURE'!$C$8,'FEE STRUCTURE'!$D$8,IF(D86='FEE STRUCTURE'!$C$9,'FEE STRUCTURE'!$D$9,IF(D86='FEE STRUCTURE'!$C$10,'FEE STRUCTURE'!$D$10,IF(D86='FEE STRUCTURE'!$C$11,'FEE STRUCTURE'!$D$11,IF(D86='FEE STRUCTURE'!$C$12,'FEE STRUCTURE'!$D$12,IF(D86='FEE STRUCTURE'!$C$13,'FEE STRUCTURE'!$D$13,IF(D86='FEE STRUCTURE'!$C$14,'FEE STRUCTURE'!$D$14,IF(D86='FEE STRUCTURE'!$C$15,'FEE STRUCTURE'!$D$15)))))))))))</f>
        <v>16000</v>
      </c>
      <c r="G86" s="169">
        <f>IF(B86=Table2[[#This Row],[STUDENT ID]],Table2[[#This Row],[CUMMULATIVE PAYMENT]],"")</f>
        <v>10000</v>
      </c>
      <c r="H86" s="170">
        <f t="shared" si="1"/>
        <v>6000</v>
      </c>
      <c r="I86" s="170">
        <f>IFERROR(VLOOKUP(Table1[[#This Row],[STUDENT ID]],Table24[],12,0),0)</f>
        <v>6000</v>
      </c>
      <c r="J86" s="170">
        <f>SUM(SUM(Table1[[#This Row],[OUTSTANDING]],Table1[[#This Row],[ARREARS (PREV)]]))</f>
        <v>12000</v>
      </c>
    </row>
    <row r="87" spans="2:10" x14ac:dyDescent="0.25">
      <c r="B87" s="167" t="s">
        <v>567</v>
      </c>
      <c r="C87" s="158" t="s">
        <v>657</v>
      </c>
      <c r="D87" s="158" t="s">
        <v>669</v>
      </c>
      <c r="E87" s="167" t="s">
        <v>464</v>
      </c>
      <c r="F87" s="20">
        <f>IF(D87='FEE STRUCTURE'!$C$5,'FEE STRUCTURE'!$D$5,IF(D87='FEE STRUCTURE'!$C$6,'FEE STRUCTURE'!$D$6,IF(D87='FEE STRUCTURE'!$C$7,'FEE STRUCTURE'!$D$7,IF(D87='FEE STRUCTURE'!$C$8,'FEE STRUCTURE'!$D$8,IF(D87='FEE STRUCTURE'!$C$9,'FEE STRUCTURE'!$D$9,IF(D87='FEE STRUCTURE'!$C$10,'FEE STRUCTURE'!$D$10,IF(D87='FEE STRUCTURE'!$C$11,'FEE STRUCTURE'!$D$11,IF(D87='FEE STRUCTURE'!$C$12,'FEE STRUCTURE'!$D$12,IF(D87='FEE STRUCTURE'!$C$13,'FEE STRUCTURE'!$D$13,IF(D87='FEE STRUCTURE'!$C$14,'FEE STRUCTURE'!$D$14,IF(D87='FEE STRUCTURE'!$C$15,'FEE STRUCTURE'!$D$15)))))))))))</f>
        <v>16000</v>
      </c>
      <c r="G87" s="169">
        <f>IF(B87=Table2[[#This Row],[STUDENT ID]],Table2[[#This Row],[CUMMULATIVE PAYMENT]],"")</f>
        <v>0</v>
      </c>
      <c r="H87" s="170">
        <f t="shared" si="1"/>
        <v>16000</v>
      </c>
      <c r="I87" s="170">
        <f>IFERROR(VLOOKUP(Table1[[#This Row],[STUDENT ID]],Table24[],12,0),0)</f>
        <v>0</v>
      </c>
      <c r="J87" s="170">
        <f>SUM(SUM(Table1[[#This Row],[OUTSTANDING]],Table1[[#This Row],[ARREARS (PREV)]]))</f>
        <v>16000</v>
      </c>
    </row>
    <row r="88" spans="2:10" x14ac:dyDescent="0.25">
      <c r="B88" s="167" t="s">
        <v>568</v>
      </c>
      <c r="C88" s="158" t="s">
        <v>658</v>
      </c>
      <c r="D88" s="158" t="s">
        <v>669</v>
      </c>
      <c r="E88" s="167" t="s">
        <v>464</v>
      </c>
      <c r="F88" s="20">
        <f>IF(D88='FEE STRUCTURE'!$C$5,'FEE STRUCTURE'!$D$5,IF(D88='FEE STRUCTURE'!$C$6,'FEE STRUCTURE'!$D$6,IF(D88='FEE STRUCTURE'!$C$7,'FEE STRUCTURE'!$D$7,IF(D88='FEE STRUCTURE'!$C$8,'FEE STRUCTURE'!$D$8,IF(D88='FEE STRUCTURE'!$C$9,'FEE STRUCTURE'!$D$9,IF(D88='FEE STRUCTURE'!$C$10,'FEE STRUCTURE'!$D$10,IF(D88='FEE STRUCTURE'!$C$11,'FEE STRUCTURE'!$D$11,IF(D88='FEE STRUCTURE'!$C$12,'FEE STRUCTURE'!$D$12,IF(D88='FEE STRUCTURE'!$C$13,'FEE STRUCTURE'!$D$13,IF(D88='FEE STRUCTURE'!$C$14,'FEE STRUCTURE'!$D$14,IF(D88='FEE STRUCTURE'!$C$15,'FEE STRUCTURE'!$D$15)))))))))))</f>
        <v>16000</v>
      </c>
      <c r="G88" s="169">
        <f>IF(B88=Table2[[#This Row],[STUDENT ID]],Table2[[#This Row],[CUMMULATIVE PAYMENT]],"")</f>
        <v>14000</v>
      </c>
      <c r="H88" s="170">
        <f t="shared" si="1"/>
        <v>2000</v>
      </c>
      <c r="I88" s="170">
        <f>IFERROR(VLOOKUP(Table1[[#This Row],[STUDENT ID]],Table24[],12,0),0)</f>
        <v>4000</v>
      </c>
      <c r="J88" s="170">
        <f>SUM(SUM(Table1[[#This Row],[OUTSTANDING]],Table1[[#This Row],[ARREARS (PREV)]]))</f>
        <v>6000</v>
      </c>
    </row>
    <row r="89" spans="2:10" x14ac:dyDescent="0.25">
      <c r="B89" s="167" t="s">
        <v>569</v>
      </c>
      <c r="C89" s="158" t="s">
        <v>659</v>
      </c>
      <c r="D89" s="158" t="s">
        <v>669</v>
      </c>
      <c r="E89" s="167" t="s">
        <v>464</v>
      </c>
      <c r="F89" s="20">
        <f>IF(D89='FEE STRUCTURE'!$C$5,'FEE STRUCTURE'!$D$5,IF(D89='FEE STRUCTURE'!$C$6,'FEE STRUCTURE'!$D$6,IF(D89='FEE STRUCTURE'!$C$7,'FEE STRUCTURE'!$D$7,IF(D89='FEE STRUCTURE'!$C$8,'FEE STRUCTURE'!$D$8,IF(D89='FEE STRUCTURE'!$C$9,'FEE STRUCTURE'!$D$9,IF(D89='FEE STRUCTURE'!$C$10,'FEE STRUCTURE'!$D$10,IF(D89='FEE STRUCTURE'!$C$11,'FEE STRUCTURE'!$D$11,IF(D89='FEE STRUCTURE'!$C$12,'FEE STRUCTURE'!$D$12,IF(D89='FEE STRUCTURE'!$C$13,'FEE STRUCTURE'!$D$13,IF(D89='FEE STRUCTURE'!$C$14,'FEE STRUCTURE'!$D$14,IF(D89='FEE STRUCTURE'!$C$15,'FEE STRUCTURE'!$D$15)))))))))))</f>
        <v>16000</v>
      </c>
      <c r="G89" s="169">
        <f>IF(B89=Table2[[#This Row],[STUDENT ID]],Table2[[#This Row],[CUMMULATIVE PAYMENT]],"")</f>
        <v>8000</v>
      </c>
      <c r="H89" s="170">
        <f t="shared" si="1"/>
        <v>8000</v>
      </c>
      <c r="I89" s="170">
        <f>IFERROR(VLOOKUP(Table1[[#This Row],[STUDENT ID]],Table24[],12,0),0)</f>
        <v>4000</v>
      </c>
      <c r="J89" s="170">
        <f>SUM(SUM(Table1[[#This Row],[OUTSTANDING]],Table1[[#This Row],[ARREARS (PREV)]]))</f>
        <v>12000</v>
      </c>
    </row>
    <row r="90" spans="2:10" x14ac:dyDescent="0.25">
      <c r="B90" s="167" t="s">
        <v>570</v>
      </c>
      <c r="C90" s="158" t="s">
        <v>660</v>
      </c>
      <c r="D90" s="158" t="s">
        <v>669</v>
      </c>
      <c r="E90" s="167" t="s">
        <v>464</v>
      </c>
      <c r="F90" s="20">
        <f>IF(D90='FEE STRUCTURE'!$C$5,'FEE STRUCTURE'!$D$5,IF(D90='FEE STRUCTURE'!$C$6,'FEE STRUCTURE'!$D$6,IF(D90='FEE STRUCTURE'!$C$7,'FEE STRUCTURE'!$D$7,IF(D90='FEE STRUCTURE'!$C$8,'FEE STRUCTURE'!$D$8,IF(D90='FEE STRUCTURE'!$C$9,'FEE STRUCTURE'!$D$9,IF(D90='FEE STRUCTURE'!$C$10,'FEE STRUCTURE'!$D$10,IF(D90='FEE STRUCTURE'!$C$11,'FEE STRUCTURE'!$D$11,IF(D90='FEE STRUCTURE'!$C$12,'FEE STRUCTURE'!$D$12,IF(D90='FEE STRUCTURE'!$C$13,'FEE STRUCTURE'!$D$13,IF(D90='FEE STRUCTURE'!$C$14,'FEE STRUCTURE'!$D$14,IF(D90='FEE STRUCTURE'!$C$15,'FEE STRUCTURE'!$D$15)))))))))))</f>
        <v>16000</v>
      </c>
      <c r="G90" s="169">
        <f>IF(B90=Table2[[#This Row],[STUDENT ID]],Table2[[#This Row],[CUMMULATIVE PAYMENT]],"")</f>
        <v>0</v>
      </c>
      <c r="H90" s="170">
        <f t="shared" si="1"/>
        <v>16000</v>
      </c>
      <c r="I90" s="170">
        <f>IFERROR(VLOOKUP(Table1[[#This Row],[STUDENT ID]],Table24[],12,0),0)</f>
        <v>2500</v>
      </c>
      <c r="J90" s="170">
        <f>SUM(SUM(Table1[[#This Row],[OUTSTANDING]],Table1[[#This Row],[ARREARS (PREV)]]))</f>
        <v>18500</v>
      </c>
    </row>
    <row r="91" spans="2:10" x14ac:dyDescent="0.25">
      <c r="B91" s="167" t="s">
        <v>571</v>
      </c>
      <c r="C91" s="158" t="s">
        <v>661</v>
      </c>
      <c r="D91" s="158" t="s">
        <v>669</v>
      </c>
      <c r="E91" s="167" t="s">
        <v>464</v>
      </c>
      <c r="F91" s="20">
        <f>IF(D91='FEE STRUCTURE'!$C$5,'FEE STRUCTURE'!$D$5,IF(D91='FEE STRUCTURE'!$C$6,'FEE STRUCTURE'!$D$6,IF(D91='FEE STRUCTURE'!$C$7,'FEE STRUCTURE'!$D$7,IF(D91='FEE STRUCTURE'!$C$8,'FEE STRUCTURE'!$D$8,IF(D91='FEE STRUCTURE'!$C$9,'FEE STRUCTURE'!$D$9,IF(D91='FEE STRUCTURE'!$C$10,'FEE STRUCTURE'!$D$10,IF(D91='FEE STRUCTURE'!$C$11,'FEE STRUCTURE'!$D$11,IF(D91='FEE STRUCTURE'!$C$12,'FEE STRUCTURE'!$D$12,IF(D91='FEE STRUCTURE'!$C$13,'FEE STRUCTURE'!$D$13,IF(D91='FEE STRUCTURE'!$C$14,'FEE STRUCTURE'!$D$14,IF(D91='FEE STRUCTURE'!$C$15,'FEE STRUCTURE'!$D$15)))))))))))</f>
        <v>16000</v>
      </c>
      <c r="G91" s="169">
        <f>IF(B91=Table2[[#This Row],[STUDENT ID]],Table2[[#This Row],[CUMMULATIVE PAYMENT]],"")</f>
        <v>14000</v>
      </c>
      <c r="H91" s="170">
        <f t="shared" si="1"/>
        <v>2000</v>
      </c>
      <c r="I91" s="170">
        <f>IFERROR(VLOOKUP(Table1[[#This Row],[STUDENT ID]],Table24[],12,0),0)</f>
        <v>2000</v>
      </c>
      <c r="J91" s="170">
        <f>SUM(SUM(Table1[[#This Row],[OUTSTANDING]],Table1[[#This Row],[ARREARS (PREV)]]))</f>
        <v>4000</v>
      </c>
    </row>
    <row r="92" spans="2:10" x14ac:dyDescent="0.25">
      <c r="B92" s="167" t="s">
        <v>572</v>
      </c>
      <c r="C92" s="158" t="s">
        <v>662</v>
      </c>
      <c r="D92" s="158" t="s">
        <v>669</v>
      </c>
      <c r="E92" s="167" t="s">
        <v>464</v>
      </c>
      <c r="F92" s="20">
        <f>IF(D92='FEE STRUCTURE'!$C$5,'FEE STRUCTURE'!$D$5,IF(D92='FEE STRUCTURE'!$C$6,'FEE STRUCTURE'!$D$6,IF(D92='FEE STRUCTURE'!$C$7,'FEE STRUCTURE'!$D$7,IF(D92='FEE STRUCTURE'!$C$8,'FEE STRUCTURE'!$D$8,IF(D92='FEE STRUCTURE'!$C$9,'FEE STRUCTURE'!$D$9,IF(D92='FEE STRUCTURE'!$C$10,'FEE STRUCTURE'!$D$10,IF(D92='FEE STRUCTURE'!$C$11,'FEE STRUCTURE'!$D$11,IF(D92='FEE STRUCTURE'!$C$12,'FEE STRUCTURE'!$D$12,IF(D92='FEE STRUCTURE'!$C$13,'FEE STRUCTURE'!$D$13,IF(D92='FEE STRUCTURE'!$C$14,'FEE STRUCTURE'!$D$14,IF(D92='FEE STRUCTURE'!$C$15,'FEE STRUCTURE'!$D$15)))))))))))</f>
        <v>16000</v>
      </c>
      <c r="G92" s="169">
        <f>IF(B92=Table2[[#This Row],[STUDENT ID]],Table2[[#This Row],[CUMMULATIVE PAYMENT]],"")</f>
        <v>0</v>
      </c>
      <c r="H92" s="170">
        <f t="shared" si="1"/>
        <v>16000</v>
      </c>
      <c r="I92" s="170">
        <f>IFERROR(VLOOKUP(Table1[[#This Row],[STUDENT ID]],Table24[],12,0),0)</f>
        <v>1500</v>
      </c>
      <c r="J92" s="170">
        <f>SUM(SUM(Table1[[#This Row],[OUTSTANDING]],Table1[[#This Row],[ARREARS (PREV)]]))</f>
        <v>17500</v>
      </c>
    </row>
    <row r="93" spans="2:10" x14ac:dyDescent="0.25">
      <c r="B93" s="167" t="s">
        <v>573</v>
      </c>
      <c r="C93" s="158" t="s">
        <v>663</v>
      </c>
      <c r="D93" s="158" t="s">
        <v>669</v>
      </c>
      <c r="E93" s="167" t="s">
        <v>464</v>
      </c>
      <c r="F93" s="20">
        <f>IF(D93='FEE STRUCTURE'!$C$5,'FEE STRUCTURE'!$D$5,IF(D93='FEE STRUCTURE'!$C$6,'FEE STRUCTURE'!$D$6,IF(D93='FEE STRUCTURE'!$C$7,'FEE STRUCTURE'!$D$7,IF(D93='FEE STRUCTURE'!$C$8,'FEE STRUCTURE'!$D$8,IF(D93='FEE STRUCTURE'!$C$9,'FEE STRUCTURE'!$D$9,IF(D93='FEE STRUCTURE'!$C$10,'FEE STRUCTURE'!$D$10,IF(D93='FEE STRUCTURE'!$C$11,'FEE STRUCTURE'!$D$11,IF(D93='FEE STRUCTURE'!$C$12,'FEE STRUCTURE'!$D$12,IF(D93='FEE STRUCTURE'!$C$13,'FEE STRUCTURE'!$D$13,IF(D93='FEE STRUCTURE'!$C$14,'FEE STRUCTURE'!$D$14,IF(D93='FEE STRUCTURE'!$C$15,'FEE STRUCTURE'!$D$15)))))))))))</f>
        <v>16000</v>
      </c>
      <c r="G93" s="169">
        <f>IF(B93=Table2[[#This Row],[STUDENT ID]],Table2[[#This Row],[CUMMULATIVE PAYMENT]],"")</f>
        <v>0</v>
      </c>
      <c r="H93" s="170">
        <f t="shared" si="1"/>
        <v>16000</v>
      </c>
      <c r="I93" s="170">
        <f>IFERROR(VLOOKUP(Table1[[#This Row],[STUDENT ID]],Table24[],12,0),0)</f>
        <v>0</v>
      </c>
      <c r="J93" s="170">
        <f>SUM(SUM(Table1[[#This Row],[OUTSTANDING]],Table1[[#This Row],[ARREARS (PREV)]]))</f>
        <v>16000</v>
      </c>
    </row>
    <row r="94" spans="2:10" x14ac:dyDescent="0.25">
      <c r="B94" s="167" t="s">
        <v>574</v>
      </c>
      <c r="C94" s="158" t="s">
        <v>664</v>
      </c>
      <c r="D94" s="158" t="s">
        <v>669</v>
      </c>
      <c r="E94" s="167" t="s">
        <v>464</v>
      </c>
      <c r="F94" s="20">
        <f>IF(D94='FEE STRUCTURE'!$C$5,'FEE STRUCTURE'!$D$5,IF(D94='FEE STRUCTURE'!$C$6,'FEE STRUCTURE'!$D$6,IF(D94='FEE STRUCTURE'!$C$7,'FEE STRUCTURE'!$D$7,IF(D94='FEE STRUCTURE'!$C$8,'FEE STRUCTURE'!$D$8,IF(D94='FEE STRUCTURE'!$C$9,'FEE STRUCTURE'!$D$9,IF(D94='FEE STRUCTURE'!$C$10,'FEE STRUCTURE'!$D$10,IF(D94='FEE STRUCTURE'!$C$11,'FEE STRUCTURE'!$D$11,IF(D94='FEE STRUCTURE'!$C$12,'FEE STRUCTURE'!$D$12,IF(D94='FEE STRUCTURE'!$C$13,'FEE STRUCTURE'!$D$13,IF(D94='FEE STRUCTURE'!$C$14,'FEE STRUCTURE'!$D$14,IF(D94='FEE STRUCTURE'!$C$15,'FEE STRUCTURE'!$D$15)))))))))))</f>
        <v>16000</v>
      </c>
      <c r="G94" s="169">
        <f>IF(B94=Table2[[#This Row],[STUDENT ID]],Table2[[#This Row],[CUMMULATIVE PAYMENT]],"")</f>
        <v>5000</v>
      </c>
      <c r="H94" s="170">
        <f t="shared" si="1"/>
        <v>11000</v>
      </c>
      <c r="I94" s="170">
        <f>IFERROR(VLOOKUP(Table1[[#This Row],[STUDENT ID]],Table24[],12,0),0)</f>
        <v>4000</v>
      </c>
      <c r="J94" s="170">
        <f>SUM(SUM(Table1[[#This Row],[OUTSTANDING]],Table1[[#This Row],[ARREARS (PREV)]]))</f>
        <v>15000</v>
      </c>
    </row>
    <row r="95" spans="2:10" x14ac:dyDescent="0.25">
      <c r="B95" s="167" t="s">
        <v>575</v>
      </c>
      <c r="C95" s="158" t="s">
        <v>665</v>
      </c>
      <c r="D95" s="158" t="s">
        <v>669</v>
      </c>
      <c r="E95" s="167" t="s">
        <v>464</v>
      </c>
      <c r="F95" s="20">
        <f>IF(D95='FEE STRUCTURE'!$C$5,'FEE STRUCTURE'!$D$5,IF(D95='FEE STRUCTURE'!$C$6,'FEE STRUCTURE'!$D$6,IF(D95='FEE STRUCTURE'!$C$7,'FEE STRUCTURE'!$D$7,IF(D95='FEE STRUCTURE'!$C$8,'FEE STRUCTURE'!$D$8,IF(D95='FEE STRUCTURE'!$C$9,'FEE STRUCTURE'!$D$9,IF(D95='FEE STRUCTURE'!$C$10,'FEE STRUCTURE'!$D$10,IF(D95='FEE STRUCTURE'!$C$11,'FEE STRUCTURE'!$D$11,IF(D95='FEE STRUCTURE'!$C$12,'FEE STRUCTURE'!$D$12,IF(D95='FEE STRUCTURE'!$C$13,'FEE STRUCTURE'!$D$13,IF(D95='FEE STRUCTURE'!$C$14,'FEE STRUCTURE'!$D$14,IF(D95='FEE STRUCTURE'!$C$15,'FEE STRUCTURE'!$D$15)))))))))))</f>
        <v>16000</v>
      </c>
      <c r="G95" s="169">
        <f>IF(B95=Table2[[#This Row],[STUDENT ID]],Table2[[#This Row],[CUMMULATIVE PAYMENT]],"")</f>
        <v>10000</v>
      </c>
      <c r="H95" s="170">
        <f t="shared" si="1"/>
        <v>6000</v>
      </c>
      <c r="I95" s="170">
        <f>IFERROR(VLOOKUP(Table1[[#This Row],[STUDENT ID]],Table24[],12,0),0)</f>
        <v>0</v>
      </c>
      <c r="J95" s="170">
        <f>SUM(SUM(Table1[[#This Row],[OUTSTANDING]],Table1[[#This Row],[ARREARS (PREV)]]))</f>
        <v>6000</v>
      </c>
    </row>
    <row r="96" spans="2:10" x14ac:dyDescent="0.25">
      <c r="B96" s="167" t="s">
        <v>576</v>
      </c>
      <c r="C96" s="158" t="s">
        <v>666</v>
      </c>
      <c r="D96" s="158" t="s">
        <v>669</v>
      </c>
      <c r="E96" s="167" t="s">
        <v>464</v>
      </c>
      <c r="F96" s="20">
        <f>IF(D96='FEE STRUCTURE'!$C$5,'FEE STRUCTURE'!$D$5,IF(D96='FEE STRUCTURE'!$C$6,'FEE STRUCTURE'!$D$6,IF(D96='FEE STRUCTURE'!$C$7,'FEE STRUCTURE'!$D$7,IF(D96='FEE STRUCTURE'!$C$8,'FEE STRUCTURE'!$D$8,IF(D96='FEE STRUCTURE'!$C$9,'FEE STRUCTURE'!$D$9,IF(D96='FEE STRUCTURE'!$C$10,'FEE STRUCTURE'!$D$10,IF(D96='FEE STRUCTURE'!$C$11,'FEE STRUCTURE'!$D$11,IF(D96='FEE STRUCTURE'!$C$12,'FEE STRUCTURE'!$D$12,IF(D96='FEE STRUCTURE'!$C$13,'FEE STRUCTURE'!$D$13,IF(D96='FEE STRUCTURE'!$C$14,'FEE STRUCTURE'!$D$14,IF(D96='FEE STRUCTURE'!$C$15,'FEE STRUCTURE'!$D$15)))))))))))</f>
        <v>16000</v>
      </c>
      <c r="G96" s="169">
        <f>IF(B96=Table2[[#This Row],[STUDENT ID]],Table2[[#This Row],[CUMMULATIVE PAYMENT]],"")</f>
        <v>10000</v>
      </c>
      <c r="H96" s="170">
        <f t="shared" si="1"/>
        <v>6000</v>
      </c>
      <c r="I96" s="170">
        <f>IFERROR(VLOOKUP(Table1[[#This Row],[STUDENT ID]],Table24[],12,0),0)</f>
        <v>0</v>
      </c>
      <c r="J96" s="170">
        <f>SUM(SUM(Table1[[#This Row],[OUTSTANDING]],Table1[[#This Row],[ARREARS (PREV)]]))</f>
        <v>6000</v>
      </c>
    </row>
    <row r="97" spans="2:10" x14ac:dyDescent="0.25">
      <c r="B97" s="167" t="s">
        <v>577</v>
      </c>
      <c r="C97" s="158" t="s">
        <v>667</v>
      </c>
      <c r="D97" s="158" t="s">
        <v>669</v>
      </c>
      <c r="E97" s="167" t="s">
        <v>464</v>
      </c>
      <c r="F97" s="20">
        <f>IF(D97='FEE STRUCTURE'!$C$5,'FEE STRUCTURE'!$D$5,IF(D97='FEE STRUCTURE'!$C$6,'FEE STRUCTURE'!$D$6,IF(D97='FEE STRUCTURE'!$C$7,'FEE STRUCTURE'!$D$7,IF(D97='FEE STRUCTURE'!$C$8,'FEE STRUCTURE'!$D$8,IF(D97='FEE STRUCTURE'!$C$9,'FEE STRUCTURE'!$D$9,IF(D97='FEE STRUCTURE'!$C$10,'FEE STRUCTURE'!$D$10,IF(D97='FEE STRUCTURE'!$C$11,'FEE STRUCTURE'!$D$11,IF(D97='FEE STRUCTURE'!$C$12,'FEE STRUCTURE'!$D$12,IF(D97='FEE STRUCTURE'!$C$13,'FEE STRUCTURE'!$D$13,IF(D97='FEE STRUCTURE'!$C$14,'FEE STRUCTURE'!$D$14,IF(D97='FEE STRUCTURE'!$C$15,'FEE STRUCTURE'!$D$15)))))))))))</f>
        <v>16000</v>
      </c>
      <c r="G97" s="169">
        <f>IF(B97=Table2[[#This Row],[STUDENT ID]],Table2[[#This Row],[CUMMULATIVE PAYMENT]],"")</f>
        <v>8000</v>
      </c>
      <c r="H97" s="170">
        <f t="shared" si="1"/>
        <v>8000</v>
      </c>
      <c r="I97" s="170">
        <f>IFERROR(VLOOKUP(Table1[[#This Row],[STUDENT ID]],Table24[],12,0),0)</f>
        <v>0</v>
      </c>
      <c r="J97" s="170">
        <f>SUM(SUM(Table1[[#This Row],[OUTSTANDING]],Table1[[#This Row],[ARREARS (PREV)]]))</f>
        <v>8000</v>
      </c>
    </row>
    <row r="98" spans="2:10" x14ac:dyDescent="0.25">
      <c r="B98" s="167" t="s">
        <v>578</v>
      </c>
      <c r="C98" s="158" t="s">
        <v>668</v>
      </c>
      <c r="D98" s="158" t="s">
        <v>669</v>
      </c>
      <c r="E98" s="167" t="s">
        <v>464</v>
      </c>
      <c r="F98" s="20">
        <f>IF(D98='FEE STRUCTURE'!$C$5,'FEE STRUCTURE'!$D$5,IF(D98='FEE STRUCTURE'!$C$6,'FEE STRUCTURE'!$D$6,IF(D98='FEE STRUCTURE'!$C$7,'FEE STRUCTURE'!$D$7,IF(D98='FEE STRUCTURE'!$C$8,'FEE STRUCTURE'!$D$8,IF(D98='FEE STRUCTURE'!$C$9,'FEE STRUCTURE'!$D$9,IF(D98='FEE STRUCTURE'!$C$10,'FEE STRUCTURE'!$D$10,IF(D98='FEE STRUCTURE'!$C$11,'FEE STRUCTURE'!$D$11,IF(D98='FEE STRUCTURE'!$C$12,'FEE STRUCTURE'!$D$12,IF(D98='FEE STRUCTURE'!$C$13,'FEE STRUCTURE'!$D$13,IF(D98='FEE STRUCTURE'!$C$14,'FEE STRUCTURE'!$D$14,IF(D98='FEE STRUCTURE'!$C$15,'FEE STRUCTURE'!$D$15)))))))))))</f>
        <v>16000</v>
      </c>
      <c r="G98" s="169">
        <f>IF(B98=Table2[[#This Row],[STUDENT ID]],Table2[[#This Row],[CUMMULATIVE PAYMENT]],"")</f>
        <v>16000</v>
      </c>
      <c r="H98" s="170">
        <f t="shared" si="1"/>
        <v>0</v>
      </c>
      <c r="I98" s="170">
        <f>IFERROR(VLOOKUP(Table1[[#This Row],[STUDENT ID]],Table24[],12,0),0)</f>
        <v>0</v>
      </c>
      <c r="J98" s="170">
        <f>SUM(SUM(Table1[[#This Row],[OUTSTANDING]],Table1[[#This Row],[ARREARS (PREV)]]))</f>
        <v>0</v>
      </c>
    </row>
    <row r="99" spans="2:10" x14ac:dyDescent="0.25">
      <c r="B99" s="167" t="s">
        <v>579</v>
      </c>
      <c r="C99" s="158" t="s">
        <v>684</v>
      </c>
      <c r="D99" s="158" t="s">
        <v>55</v>
      </c>
      <c r="E99" s="167" t="s">
        <v>464</v>
      </c>
      <c r="F99" s="20">
        <f>IF(D99='FEE STRUCTURE'!$C$5,'FEE STRUCTURE'!$D$5,IF(D99='FEE STRUCTURE'!$C$6,'FEE STRUCTURE'!$D$6,IF(D99='FEE STRUCTURE'!$C$7,'FEE STRUCTURE'!$D$7,IF(D99='FEE STRUCTURE'!$C$8,'FEE STRUCTURE'!$D$8,IF(D99='FEE STRUCTURE'!$C$9,'FEE STRUCTURE'!$D$9,IF(D99='FEE STRUCTURE'!$C$10,'FEE STRUCTURE'!$D$10,IF(D99='FEE STRUCTURE'!$C$11,'FEE STRUCTURE'!$D$11,IF(D99='FEE STRUCTURE'!$C$12,'FEE STRUCTURE'!$D$12,IF(D99='FEE STRUCTURE'!$C$13,'FEE STRUCTURE'!$D$13,IF(D99='FEE STRUCTURE'!$C$14,'FEE STRUCTURE'!$D$14,IF(D99='FEE STRUCTURE'!$C$15,'FEE STRUCTURE'!$D$15)))))))))))</f>
        <v>16000</v>
      </c>
      <c r="G99" s="169">
        <f>IF(B99=Table2[[#This Row],[STUDENT ID]],Table2[[#This Row],[CUMMULATIVE PAYMENT]],"")</f>
        <v>0</v>
      </c>
      <c r="H99" s="170">
        <f t="shared" si="1"/>
        <v>16000</v>
      </c>
      <c r="I99" s="170">
        <f>IFERROR(VLOOKUP(Table1[[#This Row],[STUDENT ID]],Table24[],12,0),0)</f>
        <v>4000</v>
      </c>
      <c r="J99" s="170">
        <f>SUM(SUM(Table1[[#This Row],[OUTSTANDING]],Table1[[#This Row],[ARREARS (PREV)]]))</f>
        <v>20000</v>
      </c>
    </row>
    <row r="100" spans="2:10" x14ac:dyDescent="0.25">
      <c r="B100" s="167" t="s">
        <v>580</v>
      </c>
      <c r="C100" s="158" t="s">
        <v>685</v>
      </c>
      <c r="D100" s="158" t="s">
        <v>55</v>
      </c>
      <c r="E100" s="167" t="s">
        <v>464</v>
      </c>
      <c r="F100" s="20">
        <f>IF(D100='FEE STRUCTURE'!$C$5,'FEE STRUCTURE'!$D$5,IF(D100='FEE STRUCTURE'!$C$6,'FEE STRUCTURE'!$D$6,IF(D100='FEE STRUCTURE'!$C$7,'FEE STRUCTURE'!$D$7,IF(D100='FEE STRUCTURE'!$C$8,'FEE STRUCTURE'!$D$8,IF(D100='FEE STRUCTURE'!$C$9,'FEE STRUCTURE'!$D$9,IF(D100='FEE STRUCTURE'!$C$10,'FEE STRUCTURE'!$D$10,IF(D100='FEE STRUCTURE'!$C$11,'FEE STRUCTURE'!$D$11,IF(D100='FEE STRUCTURE'!$C$12,'FEE STRUCTURE'!$D$12,IF(D100='FEE STRUCTURE'!$C$13,'FEE STRUCTURE'!$D$13,IF(D100='FEE STRUCTURE'!$C$14,'FEE STRUCTURE'!$D$14,IF(D100='FEE STRUCTURE'!$C$15,'FEE STRUCTURE'!$D$15)))))))))))</f>
        <v>16000</v>
      </c>
      <c r="G100" s="169">
        <f>IF(B100=Table2[[#This Row],[STUDENT ID]],Table2[[#This Row],[CUMMULATIVE PAYMENT]],"")</f>
        <v>0</v>
      </c>
      <c r="H100" s="170">
        <f t="shared" si="1"/>
        <v>16000</v>
      </c>
      <c r="I100" s="170">
        <f>IFERROR(VLOOKUP(Table1[[#This Row],[STUDENT ID]],Table24[],12,0),0)</f>
        <v>0</v>
      </c>
      <c r="J100" s="170">
        <f>SUM(SUM(Table1[[#This Row],[OUTSTANDING]],Table1[[#This Row],[ARREARS (PREV)]]))</f>
        <v>16000</v>
      </c>
    </row>
    <row r="101" spans="2:10" x14ac:dyDescent="0.25">
      <c r="B101" s="167" t="s">
        <v>581</v>
      </c>
      <c r="C101" s="158" t="s">
        <v>686</v>
      </c>
      <c r="D101" s="158" t="s">
        <v>55</v>
      </c>
      <c r="E101" s="167" t="s">
        <v>464</v>
      </c>
      <c r="F101" s="20">
        <f>IF(D101='FEE STRUCTURE'!$C$5,'FEE STRUCTURE'!$D$5,IF(D101='FEE STRUCTURE'!$C$6,'FEE STRUCTURE'!$D$6,IF(D101='FEE STRUCTURE'!$C$7,'FEE STRUCTURE'!$D$7,IF(D101='FEE STRUCTURE'!$C$8,'FEE STRUCTURE'!$D$8,IF(D101='FEE STRUCTURE'!$C$9,'FEE STRUCTURE'!$D$9,IF(D101='FEE STRUCTURE'!$C$10,'FEE STRUCTURE'!$D$10,IF(D101='FEE STRUCTURE'!$C$11,'FEE STRUCTURE'!$D$11,IF(D101='FEE STRUCTURE'!$C$12,'FEE STRUCTURE'!$D$12,IF(D101='FEE STRUCTURE'!$C$13,'FEE STRUCTURE'!$D$13,IF(D101='FEE STRUCTURE'!$C$14,'FEE STRUCTURE'!$D$14,IF(D101='FEE STRUCTURE'!$C$15,'FEE STRUCTURE'!$D$15)))))))))))</f>
        <v>16000</v>
      </c>
      <c r="G101" s="169">
        <f>IF(B101=Table2[[#This Row],[STUDENT ID]],Table2[[#This Row],[CUMMULATIVE PAYMENT]],"")</f>
        <v>11000</v>
      </c>
      <c r="H101" s="170">
        <f t="shared" si="1"/>
        <v>5000</v>
      </c>
      <c r="I101" s="170">
        <f>IFERROR(VLOOKUP(Table1[[#This Row],[STUDENT ID]],Table24[],12,0),0)</f>
        <v>0</v>
      </c>
      <c r="J101" s="170">
        <f>SUM(SUM(Table1[[#This Row],[OUTSTANDING]],Table1[[#This Row],[ARREARS (PREV)]]))</f>
        <v>5000</v>
      </c>
    </row>
    <row r="102" spans="2:10" x14ac:dyDescent="0.25">
      <c r="B102" s="167" t="s">
        <v>582</v>
      </c>
      <c r="C102" s="158" t="s">
        <v>687</v>
      </c>
      <c r="D102" s="158" t="s">
        <v>55</v>
      </c>
      <c r="E102" s="167" t="s">
        <v>464</v>
      </c>
      <c r="F102" s="20">
        <f>IF(D102='FEE STRUCTURE'!$C$5,'FEE STRUCTURE'!$D$5,IF(D102='FEE STRUCTURE'!$C$6,'FEE STRUCTURE'!$D$6,IF(D102='FEE STRUCTURE'!$C$7,'FEE STRUCTURE'!$D$7,IF(D102='FEE STRUCTURE'!$C$8,'FEE STRUCTURE'!$D$8,IF(D102='FEE STRUCTURE'!$C$9,'FEE STRUCTURE'!$D$9,IF(D102='FEE STRUCTURE'!$C$10,'FEE STRUCTURE'!$D$10,IF(D102='FEE STRUCTURE'!$C$11,'FEE STRUCTURE'!$D$11,IF(D102='FEE STRUCTURE'!$C$12,'FEE STRUCTURE'!$D$12,IF(D102='FEE STRUCTURE'!$C$13,'FEE STRUCTURE'!$D$13,IF(D102='FEE STRUCTURE'!$C$14,'FEE STRUCTURE'!$D$14,IF(D102='FEE STRUCTURE'!$C$15,'FEE STRUCTURE'!$D$15)))))))))))</f>
        <v>16000</v>
      </c>
      <c r="G102" s="169">
        <f>IF(B102=Table2[[#This Row],[STUDENT ID]],Table2[[#This Row],[CUMMULATIVE PAYMENT]],"")</f>
        <v>7000</v>
      </c>
      <c r="H102" s="170">
        <f t="shared" si="1"/>
        <v>9000</v>
      </c>
      <c r="I102" s="170">
        <f>IFERROR(VLOOKUP(Table1[[#This Row],[STUDENT ID]],Table24[],12,0),0)</f>
        <v>0</v>
      </c>
      <c r="J102" s="170">
        <f>SUM(SUM(Table1[[#This Row],[OUTSTANDING]],Table1[[#This Row],[ARREARS (PREV)]]))</f>
        <v>9000</v>
      </c>
    </row>
    <row r="103" spans="2:10" x14ac:dyDescent="0.25">
      <c r="B103" s="167" t="s">
        <v>583</v>
      </c>
      <c r="C103" s="158" t="s">
        <v>688</v>
      </c>
      <c r="D103" s="158" t="s">
        <v>55</v>
      </c>
      <c r="E103" s="167" t="s">
        <v>464</v>
      </c>
      <c r="F103" s="20">
        <f>IF(D103='FEE STRUCTURE'!$C$5,'FEE STRUCTURE'!$D$5,IF(D103='FEE STRUCTURE'!$C$6,'FEE STRUCTURE'!$D$6,IF(D103='FEE STRUCTURE'!$C$7,'FEE STRUCTURE'!$D$7,IF(D103='FEE STRUCTURE'!$C$8,'FEE STRUCTURE'!$D$8,IF(D103='FEE STRUCTURE'!$C$9,'FEE STRUCTURE'!$D$9,IF(D103='FEE STRUCTURE'!$C$10,'FEE STRUCTURE'!$D$10,IF(D103='FEE STRUCTURE'!$C$11,'FEE STRUCTURE'!$D$11,IF(D103='FEE STRUCTURE'!$C$12,'FEE STRUCTURE'!$D$12,IF(D103='FEE STRUCTURE'!$C$13,'FEE STRUCTURE'!$D$13,IF(D103='FEE STRUCTURE'!$C$14,'FEE STRUCTURE'!$D$14,IF(D103='FEE STRUCTURE'!$C$15,'FEE STRUCTURE'!$D$15)))))))))))</f>
        <v>16000</v>
      </c>
      <c r="G103" s="169">
        <f>IF(B103=Table2[[#This Row],[STUDENT ID]],Table2[[#This Row],[CUMMULATIVE PAYMENT]],"")</f>
        <v>0</v>
      </c>
      <c r="H103" s="170">
        <f t="shared" si="1"/>
        <v>16000</v>
      </c>
      <c r="I103" s="170">
        <f>IFERROR(VLOOKUP(Table1[[#This Row],[STUDENT ID]],Table24[],12,0),0)</f>
        <v>0</v>
      </c>
      <c r="J103" s="170">
        <f>SUM(SUM(Table1[[#This Row],[OUTSTANDING]],Table1[[#This Row],[ARREARS (PREV)]]))</f>
        <v>16000</v>
      </c>
    </row>
    <row r="104" spans="2:10" x14ac:dyDescent="0.25">
      <c r="B104" s="167" t="s">
        <v>584</v>
      </c>
      <c r="C104" s="158" t="s">
        <v>689</v>
      </c>
      <c r="D104" s="158" t="s">
        <v>55</v>
      </c>
      <c r="E104" s="167" t="s">
        <v>464</v>
      </c>
      <c r="F104" s="20">
        <f>IF(D104='FEE STRUCTURE'!$C$5,'FEE STRUCTURE'!$D$5,IF(D104='FEE STRUCTURE'!$C$6,'FEE STRUCTURE'!$D$6,IF(D104='FEE STRUCTURE'!$C$7,'FEE STRUCTURE'!$D$7,IF(D104='FEE STRUCTURE'!$C$8,'FEE STRUCTURE'!$D$8,IF(D104='FEE STRUCTURE'!$C$9,'FEE STRUCTURE'!$D$9,IF(D104='FEE STRUCTURE'!$C$10,'FEE STRUCTURE'!$D$10,IF(D104='FEE STRUCTURE'!$C$11,'FEE STRUCTURE'!$D$11,IF(D104='FEE STRUCTURE'!$C$12,'FEE STRUCTURE'!$D$12,IF(D104='FEE STRUCTURE'!$C$13,'FEE STRUCTURE'!$D$13,IF(D104='FEE STRUCTURE'!$C$14,'FEE STRUCTURE'!$D$14,IF(D104='FEE STRUCTURE'!$C$15,'FEE STRUCTURE'!$D$15)))))))))))</f>
        <v>16000</v>
      </c>
      <c r="G104" s="169">
        <f>IF(B104=Table2[[#This Row],[STUDENT ID]],Table2[[#This Row],[CUMMULATIVE PAYMENT]],"")</f>
        <v>10000</v>
      </c>
      <c r="H104" s="170">
        <f t="shared" si="1"/>
        <v>6000</v>
      </c>
      <c r="I104" s="170">
        <f>IFERROR(VLOOKUP(Table1[[#This Row],[STUDENT ID]],Table24[],12,0),0)</f>
        <v>0</v>
      </c>
      <c r="J104" s="170">
        <f>SUM(SUM(Table1[[#This Row],[OUTSTANDING]],Table1[[#This Row],[ARREARS (PREV)]]))</f>
        <v>6000</v>
      </c>
    </row>
    <row r="105" spans="2:10" x14ac:dyDescent="0.25">
      <c r="B105" s="167" t="s">
        <v>585</v>
      </c>
      <c r="C105" s="158" t="s">
        <v>690</v>
      </c>
      <c r="D105" s="158" t="s">
        <v>55</v>
      </c>
      <c r="E105" s="167" t="s">
        <v>464</v>
      </c>
      <c r="F105" s="20">
        <f>IF(D105='FEE STRUCTURE'!$C$5,'FEE STRUCTURE'!$D$5,IF(D105='FEE STRUCTURE'!$C$6,'FEE STRUCTURE'!$D$6,IF(D105='FEE STRUCTURE'!$C$7,'FEE STRUCTURE'!$D$7,IF(D105='FEE STRUCTURE'!$C$8,'FEE STRUCTURE'!$D$8,IF(D105='FEE STRUCTURE'!$C$9,'FEE STRUCTURE'!$D$9,IF(D105='FEE STRUCTURE'!$C$10,'FEE STRUCTURE'!$D$10,IF(D105='FEE STRUCTURE'!$C$11,'FEE STRUCTURE'!$D$11,IF(D105='FEE STRUCTURE'!$C$12,'FEE STRUCTURE'!$D$12,IF(D105='FEE STRUCTURE'!$C$13,'FEE STRUCTURE'!$D$13,IF(D105='FEE STRUCTURE'!$C$14,'FEE STRUCTURE'!$D$14,IF(D105='FEE STRUCTURE'!$C$15,'FEE STRUCTURE'!$D$15)))))))))))</f>
        <v>16000</v>
      </c>
      <c r="G105" s="169">
        <f>IF(B105=Table2[[#This Row],[STUDENT ID]],Table2[[#This Row],[CUMMULATIVE PAYMENT]],"")</f>
        <v>10000</v>
      </c>
      <c r="H105" s="170">
        <f t="shared" si="1"/>
        <v>6000</v>
      </c>
      <c r="I105" s="170">
        <f>IFERROR(VLOOKUP(Table1[[#This Row],[STUDENT ID]],Table24[],12,0),0)</f>
        <v>0</v>
      </c>
      <c r="J105" s="170">
        <f>SUM(SUM(Table1[[#This Row],[OUTSTANDING]],Table1[[#This Row],[ARREARS (PREV)]]))</f>
        <v>6000</v>
      </c>
    </row>
    <row r="106" spans="2:10" x14ac:dyDescent="0.25">
      <c r="B106" s="167" t="s">
        <v>586</v>
      </c>
      <c r="C106" s="158" t="s">
        <v>691</v>
      </c>
      <c r="D106" s="158" t="s">
        <v>55</v>
      </c>
      <c r="E106" s="167" t="s">
        <v>464</v>
      </c>
      <c r="F106" s="20">
        <f>IF(D106='FEE STRUCTURE'!$C$5,'FEE STRUCTURE'!$D$5,IF(D106='FEE STRUCTURE'!$C$6,'FEE STRUCTURE'!$D$6,IF(D106='FEE STRUCTURE'!$C$7,'FEE STRUCTURE'!$D$7,IF(D106='FEE STRUCTURE'!$C$8,'FEE STRUCTURE'!$D$8,IF(D106='FEE STRUCTURE'!$C$9,'FEE STRUCTURE'!$D$9,IF(D106='FEE STRUCTURE'!$C$10,'FEE STRUCTURE'!$D$10,IF(D106='FEE STRUCTURE'!$C$11,'FEE STRUCTURE'!$D$11,IF(D106='FEE STRUCTURE'!$C$12,'FEE STRUCTURE'!$D$12,IF(D106='FEE STRUCTURE'!$C$13,'FEE STRUCTURE'!$D$13,IF(D106='FEE STRUCTURE'!$C$14,'FEE STRUCTURE'!$D$14,IF(D106='FEE STRUCTURE'!$C$15,'FEE STRUCTURE'!$D$15)))))))))))</f>
        <v>16000</v>
      </c>
      <c r="G106" s="169">
        <f>IF(B106=Table2[[#This Row],[STUDENT ID]],Table2[[#This Row],[CUMMULATIVE PAYMENT]],"")</f>
        <v>0</v>
      </c>
      <c r="H106" s="170">
        <f t="shared" si="1"/>
        <v>16000</v>
      </c>
      <c r="I106" s="170">
        <f>IFERROR(VLOOKUP(Table1[[#This Row],[STUDENT ID]],Table24[],12,0),0)</f>
        <v>-32000</v>
      </c>
      <c r="J106" s="170">
        <f>SUM(SUM(Table1[[#This Row],[OUTSTANDING]],Table1[[#This Row],[ARREARS (PREV)]]))</f>
        <v>-16000</v>
      </c>
    </row>
    <row r="107" spans="2:10" x14ac:dyDescent="0.25">
      <c r="B107" s="167" t="s">
        <v>587</v>
      </c>
      <c r="C107" s="158" t="s">
        <v>692</v>
      </c>
      <c r="D107" s="158" t="s">
        <v>55</v>
      </c>
      <c r="E107" s="167" t="s">
        <v>464</v>
      </c>
      <c r="F107" s="20">
        <f>IF(D107='FEE STRUCTURE'!$C$5,'FEE STRUCTURE'!$D$5,IF(D107='FEE STRUCTURE'!$C$6,'FEE STRUCTURE'!$D$6,IF(D107='FEE STRUCTURE'!$C$7,'FEE STRUCTURE'!$D$7,IF(D107='FEE STRUCTURE'!$C$8,'FEE STRUCTURE'!$D$8,IF(D107='FEE STRUCTURE'!$C$9,'FEE STRUCTURE'!$D$9,IF(D107='FEE STRUCTURE'!$C$10,'FEE STRUCTURE'!$D$10,IF(D107='FEE STRUCTURE'!$C$11,'FEE STRUCTURE'!$D$11,IF(D107='FEE STRUCTURE'!$C$12,'FEE STRUCTURE'!$D$12,IF(D107='FEE STRUCTURE'!$C$13,'FEE STRUCTURE'!$D$13,IF(D107='FEE STRUCTURE'!$C$14,'FEE STRUCTURE'!$D$14,IF(D107='FEE STRUCTURE'!$C$15,'FEE STRUCTURE'!$D$15)))))))))))</f>
        <v>16000</v>
      </c>
      <c r="G107" s="169">
        <f>IF(B107=Table2[[#This Row],[STUDENT ID]],Table2[[#This Row],[CUMMULATIVE PAYMENT]],"")</f>
        <v>8000</v>
      </c>
      <c r="H107" s="170">
        <f t="shared" si="1"/>
        <v>8000</v>
      </c>
      <c r="I107" s="170">
        <f>IFERROR(VLOOKUP(Table1[[#This Row],[STUDENT ID]],Table24[],12,0),0)</f>
        <v>0</v>
      </c>
      <c r="J107" s="170">
        <f>SUM(SUM(Table1[[#This Row],[OUTSTANDING]],Table1[[#This Row],[ARREARS (PREV)]]))</f>
        <v>8000</v>
      </c>
    </row>
    <row r="108" spans="2:10" x14ac:dyDescent="0.25">
      <c r="B108" s="167" t="s">
        <v>588</v>
      </c>
      <c r="C108" s="158" t="s">
        <v>693</v>
      </c>
      <c r="D108" s="158" t="s">
        <v>31</v>
      </c>
      <c r="E108" s="167" t="s">
        <v>464</v>
      </c>
      <c r="F108" s="20">
        <f>IF(D108='FEE STRUCTURE'!$C$5,'FEE STRUCTURE'!$D$5,IF(D108='FEE STRUCTURE'!$C$6,'FEE STRUCTURE'!$D$6,IF(D108='FEE STRUCTURE'!$C$7,'FEE STRUCTURE'!$D$7,IF(D108='FEE STRUCTURE'!$C$8,'FEE STRUCTURE'!$D$8,IF(D108='FEE STRUCTURE'!$C$9,'FEE STRUCTURE'!$D$9,IF(D108='FEE STRUCTURE'!$C$10,'FEE STRUCTURE'!$D$10,IF(D108='FEE STRUCTURE'!$C$11,'FEE STRUCTURE'!$D$11,IF(D108='FEE STRUCTURE'!$C$12,'FEE STRUCTURE'!$D$12,IF(D108='FEE STRUCTURE'!$C$13,'FEE STRUCTURE'!$D$13,IF(D108='FEE STRUCTURE'!$C$14,'FEE STRUCTURE'!$D$14,IF(D108='FEE STRUCTURE'!$C$15,'FEE STRUCTURE'!$D$15)))))))))))</f>
        <v>16000</v>
      </c>
      <c r="G108" s="169">
        <f>IF(B108=Table2[[#This Row],[STUDENT ID]],Table2[[#This Row],[CUMMULATIVE PAYMENT]],"")</f>
        <v>5000</v>
      </c>
      <c r="H108" s="170">
        <f t="shared" si="1"/>
        <v>11000</v>
      </c>
      <c r="I108" s="170">
        <f>IFERROR(VLOOKUP(Table1[[#This Row],[STUDENT ID]],Table24[],12,0),0)</f>
        <v>6000</v>
      </c>
      <c r="J108" s="170">
        <f>SUM(SUM(Table1[[#This Row],[OUTSTANDING]],Table1[[#This Row],[ARREARS (PREV)]]))</f>
        <v>17000</v>
      </c>
    </row>
    <row r="109" spans="2:10" x14ac:dyDescent="0.25">
      <c r="B109" s="167" t="s">
        <v>589</v>
      </c>
      <c r="C109" s="158" t="s">
        <v>694</v>
      </c>
      <c r="D109" s="158" t="s">
        <v>31</v>
      </c>
      <c r="E109" s="167" t="s">
        <v>464</v>
      </c>
      <c r="F109" s="20">
        <f>IF(D109='FEE STRUCTURE'!$C$5,'FEE STRUCTURE'!$D$5,IF(D109='FEE STRUCTURE'!$C$6,'FEE STRUCTURE'!$D$6,IF(D109='FEE STRUCTURE'!$C$7,'FEE STRUCTURE'!$D$7,IF(D109='FEE STRUCTURE'!$C$8,'FEE STRUCTURE'!$D$8,IF(D109='FEE STRUCTURE'!$C$9,'FEE STRUCTURE'!$D$9,IF(D109='FEE STRUCTURE'!$C$10,'FEE STRUCTURE'!$D$10,IF(D109='FEE STRUCTURE'!$C$11,'FEE STRUCTURE'!$D$11,IF(D109='FEE STRUCTURE'!$C$12,'FEE STRUCTURE'!$D$12,IF(D109='FEE STRUCTURE'!$C$13,'FEE STRUCTURE'!$D$13,IF(D109='FEE STRUCTURE'!$C$14,'FEE STRUCTURE'!$D$14,IF(D109='FEE STRUCTURE'!$C$15,'FEE STRUCTURE'!$D$15)))))))))))</f>
        <v>16000</v>
      </c>
      <c r="G109" s="169">
        <f>IF(B109=Table2[[#This Row],[STUDENT ID]],Table2[[#This Row],[CUMMULATIVE PAYMENT]],"")</f>
        <v>13000</v>
      </c>
      <c r="H109" s="170">
        <f t="shared" si="1"/>
        <v>3000</v>
      </c>
      <c r="I109" s="170">
        <f>IFERROR(VLOOKUP(Table1[[#This Row],[STUDENT ID]],Table24[],12,0),0)</f>
        <v>0</v>
      </c>
      <c r="J109" s="170">
        <f>SUM(SUM(Table1[[#This Row],[OUTSTANDING]],Table1[[#This Row],[ARREARS (PREV)]]))</f>
        <v>3000</v>
      </c>
    </row>
    <row r="110" spans="2:10" x14ac:dyDescent="0.25">
      <c r="B110" s="167" t="s">
        <v>590</v>
      </c>
      <c r="C110" s="158" t="s">
        <v>695</v>
      </c>
      <c r="D110" s="158" t="s">
        <v>31</v>
      </c>
      <c r="E110" s="167" t="s">
        <v>464</v>
      </c>
      <c r="F110" s="20">
        <f>IF(D110='FEE STRUCTURE'!$C$5,'FEE STRUCTURE'!$D$5,IF(D110='FEE STRUCTURE'!$C$6,'FEE STRUCTURE'!$D$6,IF(D110='FEE STRUCTURE'!$C$7,'FEE STRUCTURE'!$D$7,IF(D110='FEE STRUCTURE'!$C$8,'FEE STRUCTURE'!$D$8,IF(D110='FEE STRUCTURE'!$C$9,'FEE STRUCTURE'!$D$9,IF(D110='FEE STRUCTURE'!$C$10,'FEE STRUCTURE'!$D$10,IF(D110='FEE STRUCTURE'!$C$11,'FEE STRUCTURE'!$D$11,IF(D110='FEE STRUCTURE'!$C$12,'FEE STRUCTURE'!$D$12,IF(D110='FEE STRUCTURE'!$C$13,'FEE STRUCTURE'!$D$13,IF(D110='FEE STRUCTURE'!$C$14,'FEE STRUCTURE'!$D$14,IF(D110='FEE STRUCTURE'!$C$15,'FEE STRUCTURE'!$D$15)))))))))))</f>
        <v>16000</v>
      </c>
      <c r="G110" s="169">
        <f>IF(B110=Table2[[#This Row],[STUDENT ID]],Table2[[#This Row],[CUMMULATIVE PAYMENT]],"")</f>
        <v>10000</v>
      </c>
      <c r="H110" s="170">
        <f t="shared" si="1"/>
        <v>6000</v>
      </c>
      <c r="I110" s="170">
        <f>IFERROR(VLOOKUP(Table1[[#This Row],[STUDENT ID]],Table24[],12,0),0)</f>
        <v>2000</v>
      </c>
      <c r="J110" s="170">
        <f>SUM(SUM(Table1[[#This Row],[OUTSTANDING]],Table1[[#This Row],[ARREARS (PREV)]]))</f>
        <v>8000</v>
      </c>
    </row>
    <row r="111" spans="2:10" x14ac:dyDescent="0.25">
      <c r="B111" s="167" t="s">
        <v>591</v>
      </c>
      <c r="C111" s="158" t="s">
        <v>696</v>
      </c>
      <c r="D111" s="158" t="s">
        <v>31</v>
      </c>
      <c r="E111" s="167" t="s">
        <v>464</v>
      </c>
      <c r="F111" s="20">
        <f>IF(D111='FEE STRUCTURE'!$C$5,'FEE STRUCTURE'!$D$5,IF(D111='FEE STRUCTURE'!$C$6,'FEE STRUCTURE'!$D$6,IF(D111='FEE STRUCTURE'!$C$7,'FEE STRUCTURE'!$D$7,IF(D111='FEE STRUCTURE'!$C$8,'FEE STRUCTURE'!$D$8,IF(D111='FEE STRUCTURE'!$C$9,'FEE STRUCTURE'!$D$9,IF(D111='FEE STRUCTURE'!$C$10,'FEE STRUCTURE'!$D$10,IF(D111='FEE STRUCTURE'!$C$11,'FEE STRUCTURE'!$D$11,IF(D111='FEE STRUCTURE'!$C$12,'FEE STRUCTURE'!$D$12,IF(D111='FEE STRUCTURE'!$C$13,'FEE STRUCTURE'!$D$13,IF(D111='FEE STRUCTURE'!$C$14,'FEE STRUCTURE'!$D$14,IF(D111='FEE STRUCTURE'!$C$15,'FEE STRUCTURE'!$D$15)))))))))))</f>
        <v>16000</v>
      </c>
      <c r="G111" s="169">
        <f>IF(B111=Table2[[#This Row],[STUDENT ID]],Table2[[#This Row],[CUMMULATIVE PAYMENT]],"")</f>
        <v>6000</v>
      </c>
      <c r="H111" s="170">
        <f t="shared" si="1"/>
        <v>10000</v>
      </c>
      <c r="I111" s="170">
        <f>IFERROR(VLOOKUP(Table1[[#This Row],[STUDENT ID]],Table24[],12,0),0)</f>
        <v>6000</v>
      </c>
      <c r="J111" s="170">
        <f>SUM(SUM(Table1[[#This Row],[OUTSTANDING]],Table1[[#This Row],[ARREARS (PREV)]]))</f>
        <v>16000</v>
      </c>
    </row>
    <row r="112" spans="2:10" x14ac:dyDescent="0.25">
      <c r="B112" s="167" t="s">
        <v>592</v>
      </c>
      <c r="C112" s="158" t="s">
        <v>697</v>
      </c>
      <c r="D112" s="158" t="s">
        <v>31</v>
      </c>
      <c r="E112" s="167" t="s">
        <v>464</v>
      </c>
      <c r="F112" s="20">
        <f>IF(D112='FEE STRUCTURE'!$C$5,'FEE STRUCTURE'!$D$5,IF(D112='FEE STRUCTURE'!$C$6,'FEE STRUCTURE'!$D$6,IF(D112='FEE STRUCTURE'!$C$7,'FEE STRUCTURE'!$D$7,IF(D112='FEE STRUCTURE'!$C$8,'FEE STRUCTURE'!$D$8,IF(D112='FEE STRUCTURE'!$C$9,'FEE STRUCTURE'!$D$9,IF(D112='FEE STRUCTURE'!$C$10,'FEE STRUCTURE'!$D$10,IF(D112='FEE STRUCTURE'!$C$11,'FEE STRUCTURE'!$D$11,IF(D112='FEE STRUCTURE'!$C$12,'FEE STRUCTURE'!$D$12,IF(D112='FEE STRUCTURE'!$C$13,'FEE STRUCTURE'!$D$13,IF(D112='FEE STRUCTURE'!$C$14,'FEE STRUCTURE'!$D$14,IF(D112='FEE STRUCTURE'!$C$15,'FEE STRUCTURE'!$D$15)))))))))))</f>
        <v>16000</v>
      </c>
      <c r="G112" s="169">
        <f>IF(B112=Table2[[#This Row],[STUDENT ID]],Table2[[#This Row],[CUMMULATIVE PAYMENT]],"")</f>
        <v>16000</v>
      </c>
      <c r="H112" s="170">
        <f t="shared" si="1"/>
        <v>0</v>
      </c>
      <c r="I112" s="170">
        <f>IFERROR(VLOOKUP(Table1[[#This Row],[STUDENT ID]],Table24[],12,0),0)</f>
        <v>0</v>
      </c>
      <c r="J112" s="170">
        <f>SUM(SUM(Table1[[#This Row],[OUTSTANDING]],Table1[[#This Row],[ARREARS (PREV)]]))</f>
        <v>0</v>
      </c>
    </row>
    <row r="113" spans="1:11" x14ac:dyDescent="0.25">
      <c r="B113" s="167" t="s">
        <v>593</v>
      </c>
      <c r="C113" s="158" t="s">
        <v>698</v>
      </c>
      <c r="D113" s="158" t="s">
        <v>702</v>
      </c>
      <c r="E113" s="167" t="s">
        <v>464</v>
      </c>
      <c r="F113" s="20">
        <f>IF(D113='FEE STRUCTURE'!$C$5,'FEE STRUCTURE'!$D$5,IF(D113='FEE STRUCTURE'!$C$6,'FEE STRUCTURE'!$D$6,IF(D113='FEE STRUCTURE'!$C$7,'FEE STRUCTURE'!$D$7,IF(D113='FEE STRUCTURE'!$C$8,'FEE STRUCTURE'!$D$8,IF(D113='FEE STRUCTURE'!$C$9,'FEE STRUCTURE'!$D$9,IF(D113='FEE STRUCTURE'!$C$10,'FEE STRUCTURE'!$D$10,IF(D113='FEE STRUCTURE'!$C$11,'FEE STRUCTURE'!$D$11,IF(D113='FEE STRUCTURE'!$C$12,'FEE STRUCTURE'!$D$12,IF(D113='FEE STRUCTURE'!$C$13,'FEE STRUCTURE'!$D$13,IF(D113='FEE STRUCTURE'!$C$14,'FEE STRUCTURE'!$D$14,IF(D113='FEE STRUCTURE'!$C$15,'FEE STRUCTURE'!$D$15)))))))))))</f>
        <v>16000</v>
      </c>
      <c r="G113" s="169">
        <f>IF(B113=Table2[[#This Row],[STUDENT ID]],Table2[[#This Row],[CUMMULATIVE PAYMENT]],"")</f>
        <v>12000</v>
      </c>
      <c r="H113" s="170">
        <f t="shared" si="1"/>
        <v>4000</v>
      </c>
      <c r="I113" s="170">
        <f>IFERROR(VLOOKUP(Table1[[#This Row],[STUDENT ID]],Table24[],12,0),0)</f>
        <v>500</v>
      </c>
      <c r="J113" s="170">
        <f>SUM(SUM(Table1[[#This Row],[OUTSTANDING]],Table1[[#This Row],[ARREARS (PREV)]]))</f>
        <v>4500</v>
      </c>
    </row>
    <row r="114" spans="1:11" x14ac:dyDescent="0.25">
      <c r="B114" s="167" t="s">
        <v>594</v>
      </c>
      <c r="C114" s="158" t="s">
        <v>699</v>
      </c>
      <c r="D114" s="158" t="s">
        <v>31</v>
      </c>
      <c r="E114" s="167" t="s">
        <v>464</v>
      </c>
      <c r="F114" s="20">
        <f>IF(D114='FEE STRUCTURE'!$C$5,'FEE STRUCTURE'!$D$5,IF(D114='FEE STRUCTURE'!$C$6,'FEE STRUCTURE'!$D$6,IF(D114='FEE STRUCTURE'!$C$7,'FEE STRUCTURE'!$D$7,IF(D114='FEE STRUCTURE'!$C$8,'FEE STRUCTURE'!$D$8,IF(D114='FEE STRUCTURE'!$C$9,'FEE STRUCTURE'!$D$9,IF(D114='FEE STRUCTURE'!$C$10,'FEE STRUCTURE'!$D$10,IF(D114='FEE STRUCTURE'!$C$11,'FEE STRUCTURE'!$D$11,IF(D114='FEE STRUCTURE'!$C$12,'FEE STRUCTURE'!$D$12,IF(D114='FEE STRUCTURE'!$C$13,'FEE STRUCTURE'!$D$13,IF(D114='FEE STRUCTURE'!$C$14,'FEE STRUCTURE'!$D$14,IF(D114='FEE STRUCTURE'!$C$15,'FEE STRUCTURE'!$D$15)))))))))))</f>
        <v>16000</v>
      </c>
      <c r="G114" s="169">
        <f>IF(B114=Table2[[#This Row],[STUDENT ID]],Table2[[#This Row],[CUMMULATIVE PAYMENT]],"")</f>
        <v>6000</v>
      </c>
      <c r="H114" s="170">
        <f t="shared" si="1"/>
        <v>10000</v>
      </c>
      <c r="I114" s="170">
        <f>IFERROR(VLOOKUP(Table1[[#This Row],[STUDENT ID]],Table24[],12,0),0)</f>
        <v>0</v>
      </c>
      <c r="J114" s="170">
        <f>SUM(SUM(Table1[[#This Row],[OUTSTANDING]],Table1[[#This Row],[ARREARS (PREV)]]))</f>
        <v>10000</v>
      </c>
    </row>
    <row r="115" spans="1:11" x14ac:dyDescent="0.25">
      <c r="B115" s="167" t="s">
        <v>595</v>
      </c>
      <c r="C115" s="158" t="s">
        <v>700</v>
      </c>
      <c r="D115" s="158" t="s">
        <v>702</v>
      </c>
      <c r="E115" s="167" t="s">
        <v>464</v>
      </c>
      <c r="F115" s="20">
        <f>IF(D115='FEE STRUCTURE'!$C$5,'FEE STRUCTURE'!$D$5,IF(D115='FEE STRUCTURE'!$C$6,'FEE STRUCTURE'!$D$6,IF(D115='FEE STRUCTURE'!$C$7,'FEE STRUCTURE'!$D$7,IF(D115='FEE STRUCTURE'!$C$8,'FEE STRUCTURE'!$D$8,IF(D115='FEE STRUCTURE'!$C$9,'FEE STRUCTURE'!$D$9,IF(D115='FEE STRUCTURE'!$C$10,'FEE STRUCTURE'!$D$10,IF(D115='FEE STRUCTURE'!$C$11,'FEE STRUCTURE'!$D$11,IF(D115='FEE STRUCTURE'!$C$12,'FEE STRUCTURE'!$D$12,IF(D115='FEE STRUCTURE'!$C$13,'FEE STRUCTURE'!$D$13,IF(D115='FEE STRUCTURE'!$C$14,'FEE STRUCTURE'!$D$14,IF(D115='FEE STRUCTURE'!$C$15,'FEE STRUCTURE'!$D$15)))))))))))</f>
        <v>16000</v>
      </c>
      <c r="G115" s="169">
        <f>IF(B115=Table2[[#This Row],[STUDENT ID]],Table2[[#This Row],[CUMMULATIVE PAYMENT]],"")</f>
        <v>5000</v>
      </c>
      <c r="H115" s="170">
        <f t="shared" si="1"/>
        <v>11000</v>
      </c>
      <c r="I115" s="170">
        <f>IFERROR(VLOOKUP(Table1[[#This Row],[STUDENT ID]],Table24[],12,0),0)</f>
        <v>6000</v>
      </c>
      <c r="J115" s="170">
        <f>SUM(SUM(Table1[[#This Row],[OUTSTANDING]],Table1[[#This Row],[ARREARS (PREV)]]))</f>
        <v>17000</v>
      </c>
    </row>
    <row r="116" spans="1:11" x14ac:dyDescent="0.25">
      <c r="B116" s="167" t="s">
        <v>596</v>
      </c>
      <c r="C116" s="158" t="s">
        <v>701</v>
      </c>
      <c r="D116" s="158" t="s">
        <v>702</v>
      </c>
      <c r="E116" s="167" t="s">
        <v>464</v>
      </c>
      <c r="F116" s="20">
        <f>IF(D116='FEE STRUCTURE'!$C$5,'FEE STRUCTURE'!$D$5,IF(D116='FEE STRUCTURE'!$C$6,'FEE STRUCTURE'!$D$6,IF(D116='FEE STRUCTURE'!$C$7,'FEE STRUCTURE'!$D$7,IF(D116='FEE STRUCTURE'!$C$8,'FEE STRUCTURE'!$D$8,IF(D116='FEE STRUCTURE'!$C$9,'FEE STRUCTURE'!$D$9,IF(D116='FEE STRUCTURE'!$C$10,'FEE STRUCTURE'!$D$10,IF(D116='FEE STRUCTURE'!$C$11,'FEE STRUCTURE'!$D$11,IF(D116='FEE STRUCTURE'!$C$12,'FEE STRUCTURE'!$D$12,IF(D116='FEE STRUCTURE'!$C$13,'FEE STRUCTURE'!$D$13,IF(D116='FEE STRUCTURE'!$C$14,'FEE STRUCTURE'!$D$14,IF(D116='FEE STRUCTURE'!$C$15,'FEE STRUCTURE'!$D$15)))))))))))</f>
        <v>16000</v>
      </c>
      <c r="G116" s="169">
        <f>IF(B116=Table2[[#This Row],[STUDENT ID]],Table2[[#This Row],[CUMMULATIVE PAYMENT]],"")</f>
        <v>7000</v>
      </c>
      <c r="H116" s="170">
        <f t="shared" si="1"/>
        <v>9000</v>
      </c>
      <c r="I116" s="170">
        <f>IFERROR(VLOOKUP(Table1[[#This Row],[STUDENT ID]],Table24[],12,0),0)</f>
        <v>0</v>
      </c>
      <c r="J116" s="170">
        <f>SUM(SUM(Table1[[#This Row],[OUTSTANDING]],Table1[[#This Row],[ARREARS (PREV)]]))</f>
        <v>9000</v>
      </c>
    </row>
    <row r="117" spans="1:11" x14ac:dyDescent="0.25">
      <c r="B117" s="167" t="s">
        <v>597</v>
      </c>
      <c r="C117" s="158" t="s">
        <v>704</v>
      </c>
      <c r="D117" s="158" t="s">
        <v>645</v>
      </c>
      <c r="E117" s="167" t="s">
        <v>464</v>
      </c>
      <c r="F117" s="20">
        <f>IF(D117='FEE STRUCTURE'!$C$5,'FEE STRUCTURE'!$D$5,IF(D117='FEE STRUCTURE'!$C$6,'FEE STRUCTURE'!$D$6,IF(D117='FEE STRUCTURE'!$C$7,'FEE STRUCTURE'!$D$7,IF(D117='FEE STRUCTURE'!$C$8,'FEE STRUCTURE'!$D$8,IF(D117='FEE STRUCTURE'!$C$9,'FEE STRUCTURE'!$D$9,IF(D117='FEE STRUCTURE'!$C$10,'FEE STRUCTURE'!$D$10,IF(D117='FEE STRUCTURE'!$C$11,'FEE STRUCTURE'!$D$11,IF(D117='FEE STRUCTURE'!$C$12,'FEE STRUCTURE'!$D$12,IF(D117='FEE STRUCTURE'!$C$13,'FEE STRUCTURE'!$D$13,IF(D117='FEE STRUCTURE'!$C$14,'FEE STRUCTURE'!$D$14,IF(D117='FEE STRUCTURE'!$C$15,'FEE STRUCTURE'!$D$15)))))))))))</f>
        <v>16000</v>
      </c>
      <c r="G117" s="169">
        <f>IF(B117=Table2[[#This Row],[STUDENT ID]],Table2[[#This Row],[CUMMULATIVE PAYMENT]],"")</f>
        <v>10000</v>
      </c>
      <c r="H117" s="170">
        <f t="shared" si="1"/>
        <v>6000</v>
      </c>
      <c r="I117" s="170">
        <f>IFERROR(VLOOKUP(Table1[[#This Row],[STUDENT ID]],Table24[],12,0),0)</f>
        <v>6000</v>
      </c>
      <c r="J117" s="170">
        <f>SUM(SUM(Table1[[#This Row],[OUTSTANDING]],Table1[[#This Row],[ARREARS (PREV)]]))</f>
        <v>12000</v>
      </c>
    </row>
    <row r="118" spans="1:11" x14ac:dyDescent="0.25">
      <c r="B118" s="167" t="s">
        <v>598</v>
      </c>
      <c r="C118" s="158" t="s">
        <v>705</v>
      </c>
      <c r="D118" s="158" t="s">
        <v>645</v>
      </c>
      <c r="E118" s="167" t="s">
        <v>464</v>
      </c>
      <c r="F118" s="20">
        <f>IF(D118='FEE STRUCTURE'!$C$5,'FEE STRUCTURE'!$D$5,IF(D118='FEE STRUCTURE'!$C$6,'FEE STRUCTURE'!$D$6,IF(D118='FEE STRUCTURE'!$C$7,'FEE STRUCTURE'!$D$7,IF(D118='FEE STRUCTURE'!$C$8,'FEE STRUCTURE'!$D$8,IF(D118='FEE STRUCTURE'!$C$9,'FEE STRUCTURE'!$D$9,IF(D118='FEE STRUCTURE'!$C$10,'FEE STRUCTURE'!$D$10,IF(D118='FEE STRUCTURE'!$C$11,'FEE STRUCTURE'!$D$11,IF(D118='FEE STRUCTURE'!$C$12,'FEE STRUCTURE'!$D$12,IF(D118='FEE STRUCTURE'!$C$13,'FEE STRUCTURE'!$D$13,IF(D118='FEE STRUCTURE'!$C$14,'FEE STRUCTURE'!$D$14,IF(D118='FEE STRUCTURE'!$C$15,'FEE STRUCTURE'!$D$15)))))))))))</f>
        <v>16000</v>
      </c>
      <c r="G118" s="169">
        <f>IF(B118=Table2[[#This Row],[STUDENT ID]],Table2[[#This Row],[CUMMULATIVE PAYMENT]],"")</f>
        <v>10000</v>
      </c>
      <c r="H118" s="170">
        <f t="shared" si="1"/>
        <v>6000</v>
      </c>
      <c r="I118" s="170">
        <f>IFERROR(VLOOKUP(Table1[[#This Row],[STUDENT ID]],Table24[],12,0),0)</f>
        <v>6000</v>
      </c>
      <c r="J118" s="170">
        <f>SUM(SUM(Table1[[#This Row],[OUTSTANDING]],Table1[[#This Row],[ARREARS (PREV)]]))</f>
        <v>12000</v>
      </c>
    </row>
    <row r="119" spans="1:11" x14ac:dyDescent="0.25">
      <c r="B119" s="167" t="s">
        <v>599</v>
      </c>
      <c r="C119" s="158" t="s">
        <v>720</v>
      </c>
      <c r="D119" s="158" t="s">
        <v>669</v>
      </c>
      <c r="E119" s="167" t="s">
        <v>464</v>
      </c>
      <c r="F119" s="20">
        <f>IF(D119='FEE STRUCTURE'!$C$5,'FEE STRUCTURE'!$D$5,IF(D119='FEE STRUCTURE'!$C$6,'FEE STRUCTURE'!$D$6,IF(D119='FEE STRUCTURE'!$C$7,'FEE STRUCTURE'!$D$7,IF(D119='FEE STRUCTURE'!$C$8,'FEE STRUCTURE'!$D$8,IF(D119='FEE STRUCTURE'!$C$9,'FEE STRUCTURE'!$D$9,IF(D119='FEE STRUCTURE'!$C$10,'FEE STRUCTURE'!$D$10,IF(D119='FEE STRUCTURE'!$C$11,'FEE STRUCTURE'!$D$11,IF(D119='FEE STRUCTURE'!$C$12,'FEE STRUCTURE'!$D$12,IF(D119='FEE STRUCTURE'!$C$13,'FEE STRUCTURE'!$D$13,IF(D119='FEE STRUCTURE'!$C$14,'FEE STRUCTURE'!$D$14,IF(D119='FEE STRUCTURE'!$C$15,'FEE STRUCTURE'!$D$15)))))))))))</f>
        <v>16000</v>
      </c>
      <c r="G119" s="169">
        <f>IF(B119=Table2[[#This Row],[STUDENT ID]],Table2[[#This Row],[CUMMULATIVE PAYMENT]],"")</f>
        <v>8500</v>
      </c>
      <c r="H119" s="170">
        <f t="shared" si="1"/>
        <v>7500</v>
      </c>
      <c r="I119" s="170">
        <f>IFERROR(VLOOKUP(Table1[[#This Row],[STUDENT ID]],Table24[],12,0),0)</f>
        <v>8000</v>
      </c>
      <c r="J119" s="170">
        <f>SUM(SUM(Table1[[#This Row],[OUTSTANDING]],Table1[[#This Row],[ARREARS (PREV)]]))</f>
        <v>15500</v>
      </c>
    </row>
    <row r="120" spans="1:11" x14ac:dyDescent="0.25">
      <c r="B120" s="167" t="s">
        <v>725</v>
      </c>
      <c r="C120" s="158" t="s">
        <v>726</v>
      </c>
      <c r="D120" s="158" t="s">
        <v>645</v>
      </c>
      <c r="E120" s="167" t="s">
        <v>464</v>
      </c>
      <c r="F120" s="20">
        <f>IF(D120='FEE STRUCTURE'!$C$5,'FEE STRUCTURE'!$D$5,IF(D120='FEE STRUCTURE'!$C$6,'FEE STRUCTURE'!$D$6,IF(D120='FEE STRUCTURE'!$C$7,'FEE STRUCTURE'!$D$7,IF(D120='FEE STRUCTURE'!$C$8,'FEE STRUCTURE'!$D$8,IF(D120='FEE STRUCTURE'!$C$9,'FEE STRUCTURE'!$D$9,IF(D120='FEE STRUCTURE'!$C$10,'FEE STRUCTURE'!$D$10,IF(D120='FEE STRUCTURE'!$C$11,'FEE STRUCTURE'!$D$11,IF(D120='FEE STRUCTURE'!$C$12,'FEE STRUCTURE'!$D$12,IF(D120='FEE STRUCTURE'!$C$13,'FEE STRUCTURE'!$D$13,IF(D120='FEE STRUCTURE'!$C$14,'FEE STRUCTURE'!$D$14,IF(D120='FEE STRUCTURE'!$C$15,'FEE STRUCTURE'!$D$15)))))))))))</f>
        <v>16000</v>
      </c>
      <c r="G120" s="169">
        <f>IF(B120=Table2[[#This Row],[STUDENT ID]],Table2[[#This Row],[CUMMULATIVE PAYMENT]],"")</f>
        <v>12000</v>
      </c>
      <c r="H120" s="170">
        <f t="shared" si="1"/>
        <v>4000</v>
      </c>
      <c r="I120" s="170">
        <f>IFERROR(VLOOKUP(Table1[[#This Row],[STUDENT ID]],Table24[],12,0),0)</f>
        <v>0</v>
      </c>
      <c r="J120" s="170">
        <f>SUM(SUM(Table1[[#This Row],[OUTSTANDING]],Table1[[#This Row],[ARREARS (PREV)]]))</f>
        <v>4000</v>
      </c>
    </row>
    <row r="121" spans="1:11" x14ac:dyDescent="0.25">
      <c r="B121" s="167" t="s">
        <v>732</v>
      </c>
      <c r="C121" s="158" t="s">
        <v>733</v>
      </c>
      <c r="D121" s="158" t="s">
        <v>645</v>
      </c>
      <c r="E121" s="167" t="s">
        <v>464</v>
      </c>
      <c r="F121" s="20">
        <f>IF(D121='FEE STRUCTURE'!$C$5,'FEE STRUCTURE'!$D$5,IF(D121='FEE STRUCTURE'!$C$6,'FEE STRUCTURE'!$D$6,IF(D121='FEE STRUCTURE'!$C$7,'FEE STRUCTURE'!$D$7,IF(D121='FEE STRUCTURE'!$C$8,'FEE STRUCTURE'!$D$8,IF(D121='FEE STRUCTURE'!$C$9,'FEE STRUCTURE'!$D$9,IF(D121='FEE STRUCTURE'!$C$10,'FEE STRUCTURE'!$D$10,IF(D121='FEE STRUCTURE'!$C$11,'FEE STRUCTURE'!$D$11,IF(D121='FEE STRUCTURE'!$C$12,'FEE STRUCTURE'!$D$12,IF(D121='FEE STRUCTURE'!$C$13,'FEE STRUCTURE'!$D$13,IF(D121='FEE STRUCTURE'!$C$14,'FEE STRUCTURE'!$D$14,IF(D121='FEE STRUCTURE'!$C$15,'FEE STRUCTURE'!$D$15)))))))))))</f>
        <v>16000</v>
      </c>
      <c r="G121" s="169">
        <f>IF(B121=Table2[[#This Row],[STUDENT ID]],Table2[[#This Row],[CUMMULATIVE PAYMENT]],"")</f>
        <v>16000</v>
      </c>
      <c r="H121" s="170">
        <f t="shared" si="1"/>
        <v>0</v>
      </c>
      <c r="I121" s="170">
        <f>IFERROR(VLOOKUP(Table1[[#This Row],[STUDENT ID]],Table24[],12,0),0)</f>
        <v>0</v>
      </c>
      <c r="J121" s="170">
        <f>SUM(SUM(Table1[[#This Row],[OUTSTANDING]],Table1[[#This Row],[ARREARS (PREV)]]))</f>
        <v>0</v>
      </c>
    </row>
    <row r="122" spans="1:11" x14ac:dyDescent="0.25">
      <c r="B122" s="167" t="s">
        <v>751</v>
      </c>
      <c r="C122" s="158" t="s">
        <v>750</v>
      </c>
      <c r="D122" s="158" t="s">
        <v>645</v>
      </c>
      <c r="E122" s="167" t="s">
        <v>464</v>
      </c>
      <c r="F122" s="20">
        <f>IF(D122='FEE STRUCTURE'!$C$5,'FEE STRUCTURE'!$D$5,IF(D122='FEE STRUCTURE'!$C$6,'FEE STRUCTURE'!$D$6,IF(D122='FEE STRUCTURE'!$C$7,'FEE STRUCTURE'!$D$7,IF(D122='FEE STRUCTURE'!$C$8,'FEE STRUCTURE'!$D$8,IF(D122='FEE STRUCTURE'!$C$9,'FEE STRUCTURE'!$D$9,IF(D122='FEE STRUCTURE'!$C$10,'FEE STRUCTURE'!$D$10,IF(D122='FEE STRUCTURE'!$C$11,'FEE STRUCTURE'!$D$11,IF(D122='FEE STRUCTURE'!$C$12,'FEE STRUCTURE'!$D$12,IF(D122='FEE STRUCTURE'!$C$13,'FEE STRUCTURE'!$D$13,IF(D122='FEE STRUCTURE'!$C$14,'FEE STRUCTURE'!$D$14,IF(D122='FEE STRUCTURE'!$C$15,'FEE STRUCTURE'!$D$15)))))))))))</f>
        <v>16000</v>
      </c>
      <c r="G122" s="169">
        <f>IF(B122=Table2[[#This Row],[STUDENT ID]],Table2[[#This Row],[CUMMULATIVE PAYMENT]],"")</f>
        <v>16000</v>
      </c>
      <c r="H122" s="170">
        <f t="shared" si="1"/>
        <v>0</v>
      </c>
      <c r="I122" s="170">
        <f>IFERROR(VLOOKUP(Table1[[#This Row],[STUDENT ID]],Table24[],12,0),0)</f>
        <v>0</v>
      </c>
      <c r="J122" s="170">
        <f>SUM(SUM(Table1[[#This Row],[OUTSTANDING]],Table1[[#This Row],[ARREARS (PREV)]]))</f>
        <v>0</v>
      </c>
    </row>
    <row r="123" spans="1:11" x14ac:dyDescent="0.25">
      <c r="B123" s="167" t="s">
        <v>766</v>
      </c>
      <c r="C123" s="158" t="s">
        <v>781</v>
      </c>
      <c r="D123" s="158" t="s">
        <v>608</v>
      </c>
      <c r="E123" s="167" t="s">
        <v>464</v>
      </c>
      <c r="F123" s="20">
        <f>IF(D123='FEE STRUCTURE'!$C$5,'FEE STRUCTURE'!$D$5,IF(D123='FEE STRUCTURE'!$C$6,'FEE STRUCTURE'!$D$6,IF(D123='FEE STRUCTURE'!$C$7,'FEE STRUCTURE'!$D$7,IF(D123='FEE STRUCTURE'!$C$8,'FEE STRUCTURE'!$D$8,IF(D123='FEE STRUCTURE'!$C$9,'FEE STRUCTURE'!$D$9,IF(D123='FEE STRUCTURE'!$C$10,'FEE STRUCTURE'!$D$10,IF(D123='FEE STRUCTURE'!$C$11,'FEE STRUCTURE'!$D$11,IF(D123='FEE STRUCTURE'!$C$12,'FEE STRUCTURE'!$D$12,IF(D123='FEE STRUCTURE'!$C$13,'FEE STRUCTURE'!$D$13,IF(D123='FEE STRUCTURE'!$C$14,'FEE STRUCTURE'!$D$14,IF(D123='FEE STRUCTURE'!$C$15,'FEE STRUCTURE'!$D$15)))))))))))</f>
        <v>18000</v>
      </c>
      <c r="G123" s="169">
        <f>IF(B123=Table2[[#This Row],[STUDENT ID]],Table2[[#This Row],[CUMMULATIVE PAYMENT]],"")</f>
        <v>18000</v>
      </c>
      <c r="H123" s="170">
        <f>F123-G123</f>
        <v>0</v>
      </c>
      <c r="I123" s="170">
        <f>IFERROR(VLOOKUP(Table1[[#This Row],[STUDENT ID]],Table24[],12,0),0)</f>
        <v>0</v>
      </c>
      <c r="J123" s="170">
        <f>SUM(SUM(Table1[[#This Row],[OUTSTANDING]],Table1[[#This Row],[ARREARS (PREV)]]))</f>
        <v>0</v>
      </c>
    </row>
    <row r="124" spans="1:11" x14ac:dyDescent="0.25">
      <c r="B124" s="167" t="s">
        <v>801</v>
      </c>
      <c r="C124" s="158" t="s">
        <v>800</v>
      </c>
      <c r="D124" s="158" t="s">
        <v>645</v>
      </c>
      <c r="E124" s="167" t="s">
        <v>464</v>
      </c>
      <c r="F124" s="20">
        <f>IF(D124='FEE STRUCTURE'!$C$5,'FEE STRUCTURE'!$D$5,IF(D124='FEE STRUCTURE'!$C$6,'FEE STRUCTURE'!$D$6,IF(D124='FEE STRUCTURE'!$C$7,'FEE STRUCTURE'!$D$7,IF(D124='FEE STRUCTURE'!$C$8,'FEE STRUCTURE'!$D$8,IF(D124='FEE STRUCTURE'!$C$9,'FEE STRUCTURE'!$D$9,IF(D124='FEE STRUCTURE'!$C$10,'FEE STRUCTURE'!$D$10,IF(D124='FEE STRUCTURE'!$C$11,'FEE STRUCTURE'!$D$11,IF(D124='FEE STRUCTURE'!$C$12,'FEE STRUCTURE'!$D$12,IF(D124='FEE STRUCTURE'!$C$13,'FEE STRUCTURE'!$D$13,IF(D124='FEE STRUCTURE'!$C$14,'FEE STRUCTURE'!$D$14,IF(D124='FEE STRUCTURE'!$C$15,'FEE STRUCTURE'!$D$15)))))))))))</f>
        <v>16000</v>
      </c>
      <c r="G124" s="169">
        <f>IF(B124=Table2[[#This Row],[STUDENT ID]],Table2[[#This Row],[CUMMULATIVE PAYMENT]],"")</f>
        <v>0</v>
      </c>
      <c r="H124" s="170">
        <f t="shared" ref="H124:H125" si="2">F124-G124</f>
        <v>16000</v>
      </c>
      <c r="I124" s="170">
        <f>IFERROR(VLOOKUP(Table1[[#This Row],[STUDENT ID]],Table24[],12,0),0)</f>
        <v>0</v>
      </c>
      <c r="J124" s="170">
        <f>SUM(SUM(Table1[[#This Row],[OUTSTANDING]],Table1[[#This Row],[ARREARS (PREV)]]))</f>
        <v>16000</v>
      </c>
    </row>
    <row r="125" spans="1:11" x14ac:dyDescent="0.25">
      <c r="B125" s="167" t="s">
        <v>803</v>
      </c>
      <c r="C125" s="158" t="s">
        <v>802</v>
      </c>
      <c r="D125" s="158" t="s">
        <v>627</v>
      </c>
      <c r="E125" s="167" t="s">
        <v>464</v>
      </c>
      <c r="F125" s="20">
        <f>IF(D125='FEE STRUCTURE'!$C$5,'FEE STRUCTURE'!$D$5,IF(D125='FEE STRUCTURE'!$C$6,'FEE STRUCTURE'!$D$6,IF(D125='FEE STRUCTURE'!$C$7,'FEE STRUCTURE'!$D$7,IF(D125='FEE STRUCTURE'!$C$8,'FEE STRUCTURE'!$D$8,IF(D125='FEE STRUCTURE'!$C$9,'FEE STRUCTURE'!$D$9,IF(D125='FEE STRUCTURE'!$C$10,'FEE STRUCTURE'!$D$10,IF(D125='FEE STRUCTURE'!$C$11,'FEE STRUCTURE'!$D$11,IF(D125='FEE STRUCTURE'!$C$12,'FEE STRUCTURE'!$D$12,IF(D125='FEE STRUCTURE'!$C$13,'FEE STRUCTURE'!$D$13,IF(D125='FEE STRUCTURE'!$C$14,'FEE STRUCTURE'!$D$14,IF(D125='FEE STRUCTURE'!$C$15,'FEE STRUCTURE'!$D$15)))))))))))</f>
        <v>16000</v>
      </c>
      <c r="G125" s="169">
        <f>IF(B125=Table2[[#This Row],[STUDENT ID]],Table2[[#This Row],[CUMMULATIVE PAYMENT]],"")</f>
        <v>10000</v>
      </c>
      <c r="H125" s="170">
        <f t="shared" si="2"/>
        <v>6000</v>
      </c>
      <c r="I125" s="170">
        <f>IFERROR(VLOOKUP(Table1[[#This Row],[STUDENT ID]],Table24[],12,0),0)</f>
        <v>0</v>
      </c>
      <c r="J125" s="170">
        <f>SUM(SUM(Table1[[#This Row],[OUTSTANDING]],Table1[[#This Row],[ARREARS (PREV)]]))</f>
        <v>6000</v>
      </c>
    </row>
    <row r="126" spans="1:11" x14ac:dyDescent="0.25">
      <c r="B126" s="167" t="s">
        <v>814</v>
      </c>
      <c r="C126" s="158" t="s">
        <v>813</v>
      </c>
      <c r="D126" s="158" t="s">
        <v>669</v>
      </c>
      <c r="E126" s="167" t="s">
        <v>464</v>
      </c>
      <c r="F126" s="20">
        <f>IF(D126='FEE STRUCTURE'!$C$5,'FEE STRUCTURE'!$D$5,IF(D126='FEE STRUCTURE'!$C$6,'FEE STRUCTURE'!$D$6,IF(D126='FEE STRUCTURE'!$C$7,'FEE STRUCTURE'!$D$7,IF(D126='FEE STRUCTURE'!$C$8,'FEE STRUCTURE'!$D$8,IF(D126='FEE STRUCTURE'!$C$9,'FEE STRUCTURE'!$D$9,IF(D126='FEE STRUCTURE'!$C$10,'FEE STRUCTURE'!$D$10,IF(D126='FEE STRUCTURE'!$C$11,'FEE STRUCTURE'!$D$11,IF(D126='FEE STRUCTURE'!$C$12,'FEE STRUCTURE'!$D$12,IF(D126='FEE STRUCTURE'!$C$13,'FEE STRUCTURE'!$D$13,IF(D126='FEE STRUCTURE'!$C$14,'FEE STRUCTURE'!$D$14,IF(D126='FEE STRUCTURE'!$C$15,'FEE STRUCTURE'!$D$15)))))))))))</f>
        <v>16000</v>
      </c>
      <c r="G126" s="169">
        <f>IF(B126=Table2[[#This Row],[STUDENT ID]],Table2[[#This Row],[CUMMULATIVE PAYMENT]],"")</f>
        <v>5000</v>
      </c>
      <c r="H126" s="170">
        <f t="shared" ref="H126:H132" si="3">F126-G126</f>
        <v>11000</v>
      </c>
      <c r="I126" s="170">
        <f>IFERROR(VLOOKUP(Table1[[#This Row],[STUDENT ID]],Table24[],12,0),0)</f>
        <v>1000</v>
      </c>
      <c r="J126" s="170">
        <f>SUM(SUM(Table1[[#This Row],[OUTSTANDING]],Table1[[#This Row],[ARREARS (PREV)]]))</f>
        <v>12000</v>
      </c>
    </row>
    <row r="127" spans="1:11" s="68" customFormat="1" x14ac:dyDescent="0.25">
      <c r="A127" s="16"/>
      <c r="B127" s="167" t="s">
        <v>823</v>
      </c>
      <c r="C127" s="158" t="s">
        <v>822</v>
      </c>
      <c r="D127" s="158" t="s">
        <v>645</v>
      </c>
      <c r="E127" s="167" t="s">
        <v>464</v>
      </c>
      <c r="F127" s="20">
        <f>IF(D127='FEE STRUCTURE'!$C$5,'FEE STRUCTURE'!$D$5,IF(D127='FEE STRUCTURE'!$C$6,'FEE STRUCTURE'!$D$6,IF(D127='FEE STRUCTURE'!$C$7,'FEE STRUCTURE'!$D$7,IF(D127='FEE STRUCTURE'!$C$8,'FEE STRUCTURE'!$D$8,IF(D127='FEE STRUCTURE'!$C$9,'FEE STRUCTURE'!$D$9,IF(D127='FEE STRUCTURE'!$C$10,'FEE STRUCTURE'!$D$10,IF(D127='FEE STRUCTURE'!$C$11,'FEE STRUCTURE'!$D$11,IF(D127='FEE STRUCTURE'!$C$12,'FEE STRUCTURE'!$D$12,IF(D127='FEE STRUCTURE'!$C$13,'FEE STRUCTURE'!$D$13,IF(D127='FEE STRUCTURE'!$C$14,'FEE STRUCTURE'!$D$14,IF(D127='FEE STRUCTURE'!$C$15,'FEE STRUCTURE'!$D$15)))))))))))</f>
        <v>16000</v>
      </c>
      <c r="G127" s="169">
        <f>IF(B127=Table2[[#This Row],[STUDENT ID]],Table2[[#This Row],[CUMMULATIVE PAYMENT]],"")</f>
        <v>10000</v>
      </c>
      <c r="H127" s="170">
        <f t="shared" si="3"/>
        <v>6000</v>
      </c>
      <c r="I127" s="170">
        <f>IFERROR(VLOOKUP(Table1[[#This Row],[STUDENT ID]],Table24[],12,0),0)</f>
        <v>1000</v>
      </c>
      <c r="J127" s="170">
        <f>SUM(SUM(Table1[[#This Row],[OUTSTANDING]],Table1[[#This Row],[ARREARS (PREV)]]))</f>
        <v>7000</v>
      </c>
      <c r="K127" s="15"/>
    </row>
    <row r="128" spans="1:11" ht="15.75" customHeight="1" x14ac:dyDescent="0.25">
      <c r="B128" s="167" t="s">
        <v>840</v>
      </c>
      <c r="C128" s="158" t="s">
        <v>839</v>
      </c>
      <c r="D128" s="158" t="s">
        <v>669</v>
      </c>
      <c r="E128" s="167" t="s">
        <v>464</v>
      </c>
      <c r="F128" s="20">
        <f>IF(D128='FEE STRUCTURE'!$C$5,'FEE STRUCTURE'!$D$5,IF(D128='FEE STRUCTURE'!$C$6,'FEE STRUCTURE'!$D$6,IF(D128='FEE STRUCTURE'!$C$7,'FEE STRUCTURE'!$D$7,IF(D128='FEE STRUCTURE'!$C$8,'FEE STRUCTURE'!$D$8,IF(D128='FEE STRUCTURE'!$C$9,'FEE STRUCTURE'!$D$9,IF(D128='FEE STRUCTURE'!$C$10,'FEE STRUCTURE'!$D$10,IF(D128='FEE STRUCTURE'!$C$11,'FEE STRUCTURE'!$D$11,IF(D128='FEE STRUCTURE'!$C$12,'FEE STRUCTURE'!$D$12,IF(D128='FEE STRUCTURE'!$C$13,'FEE STRUCTURE'!$D$13,IF(D128='FEE STRUCTURE'!$C$14,'FEE STRUCTURE'!$D$14,IF(D128='FEE STRUCTURE'!$C$15,'FEE STRUCTURE'!$D$15)))))))))))</f>
        <v>16000</v>
      </c>
      <c r="G128" s="169">
        <f>IF(B128=Table2[[#This Row],[STUDENT ID]],Table2[[#This Row],[CUMMULATIVE PAYMENT]],"")</f>
        <v>10000</v>
      </c>
      <c r="H128" s="170">
        <f t="shared" si="3"/>
        <v>6000</v>
      </c>
      <c r="I128" s="170">
        <f>IFERROR(VLOOKUP(Table1[[#This Row],[STUDENT ID]],Table24[],12,0),0)</f>
        <v>0</v>
      </c>
      <c r="J128" s="170">
        <f>SUM(SUM(Table1[[#This Row],[OUTSTANDING]],Table1[[#This Row],[ARREARS (PREV)]]))</f>
        <v>6000</v>
      </c>
    </row>
    <row r="129" spans="2:10" x14ac:dyDescent="0.25">
      <c r="B129" s="167" t="s">
        <v>846</v>
      </c>
      <c r="C129" s="158" t="s">
        <v>937</v>
      </c>
      <c r="D129" s="158" t="s">
        <v>645</v>
      </c>
      <c r="E129" s="167" t="s">
        <v>464</v>
      </c>
      <c r="F129" s="20">
        <f>IF(D129='FEE STRUCTURE'!$C$5,'FEE STRUCTURE'!$D$5,IF(D129='FEE STRUCTURE'!$C$6,'FEE STRUCTURE'!$D$6,IF(D129='FEE STRUCTURE'!$C$7,'FEE STRUCTURE'!$D$7,IF(D129='FEE STRUCTURE'!$C$8,'FEE STRUCTURE'!$D$8,IF(D129='FEE STRUCTURE'!$C$9,'FEE STRUCTURE'!$D$9,IF(D129='FEE STRUCTURE'!$C$10,'FEE STRUCTURE'!$D$10,IF(D129='FEE STRUCTURE'!$C$11,'FEE STRUCTURE'!$D$11,IF(D129='FEE STRUCTURE'!$C$12,'FEE STRUCTURE'!$D$12,IF(D129='FEE STRUCTURE'!$C$13,'FEE STRUCTURE'!$D$13,IF(D129='FEE STRUCTURE'!$C$14,'FEE STRUCTURE'!$D$14,IF(D129='FEE STRUCTURE'!$C$15,'FEE STRUCTURE'!$D$15)))))))))))</f>
        <v>16000</v>
      </c>
      <c r="G129" s="169">
        <f>IF(B129=Table2[[#This Row],[STUDENT ID]],Table2[[#This Row],[CUMMULATIVE PAYMENT]],"")</f>
        <v>10000</v>
      </c>
      <c r="H129" s="170">
        <f t="shared" si="3"/>
        <v>6000</v>
      </c>
      <c r="I129" s="170">
        <f>IFERROR(VLOOKUP(Table1[[#This Row],[STUDENT ID]],Table24[],12,0),0)</f>
        <v>0</v>
      </c>
      <c r="J129" s="170">
        <f>SUM(SUM(Table1[[#This Row],[OUTSTANDING]],Table1[[#This Row],[ARREARS (PREV)]]))</f>
        <v>6000</v>
      </c>
    </row>
    <row r="130" spans="2:10" x14ac:dyDescent="0.25">
      <c r="B130" s="167" t="s">
        <v>847</v>
      </c>
      <c r="C130" s="158" t="s">
        <v>843</v>
      </c>
      <c r="D130" s="158" t="s">
        <v>645</v>
      </c>
      <c r="E130" s="167" t="s">
        <v>464</v>
      </c>
      <c r="F130" s="20">
        <f>IF(D130='FEE STRUCTURE'!$C$5,'FEE STRUCTURE'!$D$5,IF(D130='FEE STRUCTURE'!$C$6,'FEE STRUCTURE'!$D$6,IF(D130='FEE STRUCTURE'!$C$7,'FEE STRUCTURE'!$D$7,IF(D130='FEE STRUCTURE'!$C$8,'FEE STRUCTURE'!$D$8,IF(D130='FEE STRUCTURE'!$C$9,'FEE STRUCTURE'!$D$9,IF(D130='FEE STRUCTURE'!$C$10,'FEE STRUCTURE'!$D$10,IF(D130='FEE STRUCTURE'!$C$11,'FEE STRUCTURE'!$D$11,IF(D130='FEE STRUCTURE'!$C$12,'FEE STRUCTURE'!$D$12,IF(D130='FEE STRUCTURE'!$C$13,'FEE STRUCTURE'!$D$13,IF(D130='FEE STRUCTURE'!$C$14,'FEE STRUCTURE'!$D$14,IF(D130='FEE STRUCTURE'!$C$15,'FEE STRUCTURE'!$D$15)))))))))))</f>
        <v>16000</v>
      </c>
      <c r="G130" s="169">
        <f>IF(B130=Table2[[#This Row],[STUDENT ID]],Table2[[#This Row],[CUMMULATIVE PAYMENT]],"")</f>
        <v>14000</v>
      </c>
      <c r="H130" s="170">
        <f t="shared" si="3"/>
        <v>2000</v>
      </c>
      <c r="I130" s="170">
        <f>IFERROR(VLOOKUP(Table1[[#This Row],[STUDENT ID]],Table24[],12,0),0)</f>
        <v>0</v>
      </c>
      <c r="J130" s="170">
        <f>SUM(SUM(Table1[[#This Row],[OUTSTANDING]],Table1[[#This Row],[ARREARS (PREV)]]))</f>
        <v>2000</v>
      </c>
    </row>
    <row r="131" spans="2:10" ht="16.5" customHeight="1" x14ac:dyDescent="0.25">
      <c r="B131" s="167" t="s">
        <v>848</v>
      </c>
      <c r="C131" s="158" t="s">
        <v>844</v>
      </c>
      <c r="D131" s="158" t="s">
        <v>645</v>
      </c>
      <c r="E131" s="167" t="s">
        <v>464</v>
      </c>
      <c r="F131" s="20">
        <f>IF(D131='FEE STRUCTURE'!$C$5,'FEE STRUCTURE'!$D$5,IF(D131='FEE STRUCTURE'!$C$6,'FEE STRUCTURE'!$D$6,IF(D131='FEE STRUCTURE'!$C$7,'FEE STRUCTURE'!$D$7,IF(D131='FEE STRUCTURE'!$C$8,'FEE STRUCTURE'!$D$8,IF(D131='FEE STRUCTURE'!$C$9,'FEE STRUCTURE'!$D$9,IF(D131='FEE STRUCTURE'!$C$10,'FEE STRUCTURE'!$D$10,IF(D131='FEE STRUCTURE'!$C$11,'FEE STRUCTURE'!$D$11,IF(D131='FEE STRUCTURE'!$C$12,'FEE STRUCTURE'!$D$12,IF(D131='FEE STRUCTURE'!$C$13,'FEE STRUCTURE'!$D$13,IF(D131='FEE STRUCTURE'!$C$14,'FEE STRUCTURE'!$D$14,IF(D131='FEE STRUCTURE'!$C$15,'FEE STRUCTURE'!$D$15)))))))))))</f>
        <v>16000</v>
      </c>
      <c r="G131" s="169">
        <f>IF(B131=Table2[[#This Row],[STUDENT ID]],Table2[[#This Row],[CUMMULATIVE PAYMENT]],"")</f>
        <v>0</v>
      </c>
      <c r="H131" s="170">
        <f t="shared" si="3"/>
        <v>16000</v>
      </c>
      <c r="I131" s="170">
        <f>IFERROR(VLOOKUP(Table1[[#This Row],[STUDENT ID]],Table24[],12,0),0)</f>
        <v>-34000</v>
      </c>
      <c r="J131" s="170">
        <f>SUM(SUM(Table1[[#This Row],[OUTSTANDING]],Table1[[#This Row],[ARREARS (PREV)]]))</f>
        <v>-18000</v>
      </c>
    </row>
    <row r="132" spans="2:10" x14ac:dyDescent="0.25">
      <c r="B132" s="167" t="s">
        <v>849</v>
      </c>
      <c r="C132" s="158" t="s">
        <v>845</v>
      </c>
      <c r="D132" s="158" t="s">
        <v>645</v>
      </c>
      <c r="E132" s="167" t="s">
        <v>464</v>
      </c>
      <c r="F132" s="20">
        <f>IF(D132='FEE STRUCTURE'!$C$5,'FEE STRUCTURE'!$D$5,IF(D132='FEE STRUCTURE'!$C$6,'FEE STRUCTURE'!$D$6,IF(D132='FEE STRUCTURE'!$C$7,'FEE STRUCTURE'!$D$7,IF(D132='FEE STRUCTURE'!$C$8,'FEE STRUCTURE'!$D$8,IF(D132='FEE STRUCTURE'!$C$9,'FEE STRUCTURE'!$D$9,IF(D132='FEE STRUCTURE'!$C$10,'FEE STRUCTURE'!$D$10,IF(D132='FEE STRUCTURE'!$C$11,'FEE STRUCTURE'!$D$11,IF(D132='FEE STRUCTURE'!$C$12,'FEE STRUCTURE'!$D$12,IF(D132='FEE STRUCTURE'!$C$13,'FEE STRUCTURE'!$D$13,IF(D132='FEE STRUCTURE'!$C$14,'FEE STRUCTURE'!$D$14,IF(D132='FEE STRUCTURE'!$C$15,'FEE STRUCTURE'!$D$15)))))))))))</f>
        <v>16000</v>
      </c>
      <c r="G132" s="169">
        <f>IF(B132=Table2[[#This Row],[STUDENT ID]],Table2[[#This Row],[CUMMULATIVE PAYMENT]],"")</f>
        <v>0</v>
      </c>
      <c r="H132" s="170">
        <f t="shared" si="3"/>
        <v>16000</v>
      </c>
      <c r="I132" s="170">
        <f>IFERROR(VLOOKUP(Table1[[#This Row],[STUDENT ID]],Table24[],12,0),0)</f>
        <v>11000</v>
      </c>
      <c r="J132" s="170">
        <f>SUM(SUM(Table1[[#This Row],[OUTSTANDING]],Table1[[#This Row],[ARREARS (PREV)]]))</f>
        <v>27000</v>
      </c>
    </row>
    <row r="133" spans="2:10" x14ac:dyDescent="0.25">
      <c r="B133" s="167" t="s">
        <v>851</v>
      </c>
      <c r="C133" s="158" t="s">
        <v>850</v>
      </c>
      <c r="D133" s="158" t="s">
        <v>669</v>
      </c>
      <c r="E133" s="167" t="s">
        <v>464</v>
      </c>
      <c r="F133" s="20">
        <f>IF(D133='FEE STRUCTURE'!$C$5,'FEE STRUCTURE'!$D$5,IF(D133='FEE STRUCTURE'!$C$6,'FEE STRUCTURE'!$D$6,IF(D133='FEE STRUCTURE'!$C$7,'FEE STRUCTURE'!$D$7,IF(D133='FEE STRUCTURE'!$C$8,'FEE STRUCTURE'!$D$8,IF(D133='FEE STRUCTURE'!$C$9,'FEE STRUCTURE'!$D$9,IF(D133='FEE STRUCTURE'!$C$10,'FEE STRUCTURE'!$D$10,IF(D133='FEE STRUCTURE'!$C$11,'FEE STRUCTURE'!$D$11,IF(D133='FEE STRUCTURE'!$C$12,'FEE STRUCTURE'!$D$12,IF(D133='FEE STRUCTURE'!$C$13,'FEE STRUCTURE'!$D$13,IF(D133='FEE STRUCTURE'!$C$14,'FEE STRUCTURE'!$D$14,IF(D133='FEE STRUCTURE'!$C$15,'FEE STRUCTURE'!$D$15)))))))))))</f>
        <v>16000</v>
      </c>
      <c r="G133" s="169">
        <f>IF(B133=Table2[[#This Row],[STUDENT ID]],Table2[[#This Row],[CUMMULATIVE PAYMENT]],"")</f>
        <v>10000</v>
      </c>
      <c r="H133" s="170">
        <f t="shared" ref="H133:H140" si="4">F133-G133</f>
        <v>6000</v>
      </c>
      <c r="I133" s="170">
        <f>IFERROR(VLOOKUP(Table1[[#This Row],[STUDENT ID]],Table24[],12,0),0)</f>
        <v>0</v>
      </c>
      <c r="J133" s="170">
        <f>SUM(SUM(Table1[[#This Row],[OUTSTANDING]],Table1[[#This Row],[ARREARS (PREV)]]))</f>
        <v>6000</v>
      </c>
    </row>
    <row r="134" spans="2:10" x14ac:dyDescent="0.25">
      <c r="B134" s="167" t="s">
        <v>864</v>
      </c>
      <c r="C134" s="158" t="s">
        <v>857</v>
      </c>
      <c r="D134" s="158" t="s">
        <v>55</v>
      </c>
      <c r="E134" s="167" t="s">
        <v>464</v>
      </c>
      <c r="F134" s="20">
        <f>IF(D134='FEE STRUCTURE'!$C$5,'FEE STRUCTURE'!$D$5,IF(D134='FEE STRUCTURE'!$C$6,'FEE STRUCTURE'!$D$6,IF(D134='FEE STRUCTURE'!$C$7,'FEE STRUCTURE'!$D$7,IF(D134='FEE STRUCTURE'!$C$8,'FEE STRUCTURE'!$D$8,IF(D134='FEE STRUCTURE'!$C$9,'FEE STRUCTURE'!$D$9,IF(D134='FEE STRUCTURE'!$C$10,'FEE STRUCTURE'!$D$10,IF(D134='FEE STRUCTURE'!$C$11,'FEE STRUCTURE'!$D$11,IF(D134='FEE STRUCTURE'!$C$12,'FEE STRUCTURE'!$D$12,IF(D134='FEE STRUCTURE'!$C$13,'FEE STRUCTURE'!$D$13,IF(D134='FEE STRUCTURE'!$C$14,'FEE STRUCTURE'!$D$14,IF(D134='FEE STRUCTURE'!$C$15,'FEE STRUCTURE'!$D$15)))))))))))</f>
        <v>16000</v>
      </c>
      <c r="G134" s="169">
        <f>IF(B134=Table2[[#This Row],[STUDENT ID]],Table2[[#This Row],[CUMMULATIVE PAYMENT]],"")</f>
        <v>0</v>
      </c>
      <c r="H134" s="170">
        <f t="shared" si="4"/>
        <v>16000</v>
      </c>
      <c r="I134" s="170">
        <f>IFERROR(VLOOKUP(Table1[[#This Row],[STUDENT ID]],Table24[],12,0),0)</f>
        <v>16000</v>
      </c>
      <c r="J134" s="170">
        <f>SUM(SUM(Table1[[#This Row],[OUTSTANDING]],Table1[[#This Row],[ARREARS (PREV)]]))</f>
        <v>32000</v>
      </c>
    </row>
    <row r="135" spans="2:10" x14ac:dyDescent="0.25">
      <c r="B135" s="167" t="s">
        <v>865</v>
      </c>
      <c r="C135" s="158" t="s">
        <v>858</v>
      </c>
      <c r="D135" s="158" t="s">
        <v>55</v>
      </c>
      <c r="E135" s="167" t="s">
        <v>464</v>
      </c>
      <c r="F135" s="20">
        <f>IF(D135='FEE STRUCTURE'!$C$5,'FEE STRUCTURE'!$D$5,IF(D135='FEE STRUCTURE'!$C$6,'FEE STRUCTURE'!$D$6,IF(D135='FEE STRUCTURE'!$C$7,'FEE STRUCTURE'!$D$7,IF(D135='FEE STRUCTURE'!$C$8,'FEE STRUCTURE'!$D$8,IF(D135='FEE STRUCTURE'!$C$9,'FEE STRUCTURE'!$D$9,IF(D135='FEE STRUCTURE'!$C$10,'FEE STRUCTURE'!$D$10,IF(D135='FEE STRUCTURE'!$C$11,'FEE STRUCTURE'!$D$11,IF(D135='FEE STRUCTURE'!$C$12,'FEE STRUCTURE'!$D$12,IF(D135='FEE STRUCTURE'!$C$13,'FEE STRUCTURE'!$D$13,IF(D135='FEE STRUCTURE'!$C$14,'FEE STRUCTURE'!$D$14,IF(D135='FEE STRUCTURE'!$C$15,'FEE STRUCTURE'!$D$15)))))))))))</f>
        <v>16000</v>
      </c>
      <c r="G135" s="169">
        <f>IF(B135=Table2[[#This Row],[STUDENT ID]],Table2[[#This Row],[CUMMULATIVE PAYMENT]],"")</f>
        <v>0</v>
      </c>
      <c r="H135" s="170">
        <f t="shared" si="4"/>
        <v>16000</v>
      </c>
      <c r="I135" s="170">
        <f>IFERROR(VLOOKUP(Table1[[#This Row],[STUDENT ID]],Table24[],12,0),0)</f>
        <v>16000</v>
      </c>
      <c r="J135" s="170">
        <f>SUM(SUM(Table1[[#This Row],[OUTSTANDING]],Table1[[#This Row],[ARREARS (PREV)]]))</f>
        <v>32000</v>
      </c>
    </row>
    <row r="136" spans="2:10" x14ac:dyDescent="0.25">
      <c r="B136" s="167" t="s">
        <v>866</v>
      </c>
      <c r="C136" s="158" t="s">
        <v>859</v>
      </c>
      <c r="D136" s="158" t="s">
        <v>31</v>
      </c>
      <c r="E136" s="167" t="s">
        <v>464</v>
      </c>
      <c r="F136" s="20">
        <f>IF(D136='FEE STRUCTURE'!$C$5,'FEE STRUCTURE'!$D$5,IF(D136='FEE STRUCTURE'!$C$6,'FEE STRUCTURE'!$D$6,IF(D136='FEE STRUCTURE'!$C$7,'FEE STRUCTURE'!$D$7,IF(D136='FEE STRUCTURE'!$C$8,'FEE STRUCTURE'!$D$8,IF(D136='FEE STRUCTURE'!$C$9,'FEE STRUCTURE'!$D$9,IF(D136='FEE STRUCTURE'!$C$10,'FEE STRUCTURE'!$D$10,IF(D136='FEE STRUCTURE'!$C$11,'FEE STRUCTURE'!$D$11,IF(D136='FEE STRUCTURE'!$C$12,'FEE STRUCTURE'!$D$12,IF(D136='FEE STRUCTURE'!$C$13,'FEE STRUCTURE'!$D$13,IF(D136='FEE STRUCTURE'!$C$14,'FEE STRUCTURE'!$D$14,IF(D136='FEE STRUCTURE'!$C$15,'FEE STRUCTURE'!$D$15)))))))))))</f>
        <v>16000</v>
      </c>
      <c r="G136" s="169">
        <f>IF(B136=Table2[[#This Row],[STUDENT ID]],Table2[[#This Row],[CUMMULATIVE PAYMENT]],"")</f>
        <v>14000</v>
      </c>
      <c r="H136" s="170">
        <f t="shared" si="4"/>
        <v>2000</v>
      </c>
      <c r="I136" s="170">
        <f>IFERROR(VLOOKUP(Table1[[#This Row],[STUDENT ID]],Table24[],12,0),0)</f>
        <v>0</v>
      </c>
      <c r="J136" s="170">
        <f>SUM(SUM(Table1[[#This Row],[OUTSTANDING]],Table1[[#This Row],[ARREARS (PREV)]]))</f>
        <v>2000</v>
      </c>
    </row>
    <row r="137" spans="2:10" x14ac:dyDescent="0.25">
      <c r="B137" s="167" t="s">
        <v>867</v>
      </c>
      <c r="C137" s="158" t="s">
        <v>860</v>
      </c>
      <c r="D137" s="158" t="s">
        <v>31</v>
      </c>
      <c r="E137" s="167" t="s">
        <v>464</v>
      </c>
      <c r="F137" s="20">
        <f>IF(D137='FEE STRUCTURE'!$C$5,'FEE STRUCTURE'!$D$5,IF(D137='FEE STRUCTURE'!$C$6,'FEE STRUCTURE'!$D$6,IF(D137='FEE STRUCTURE'!$C$7,'FEE STRUCTURE'!$D$7,IF(D137='FEE STRUCTURE'!$C$8,'FEE STRUCTURE'!$D$8,IF(D137='FEE STRUCTURE'!$C$9,'FEE STRUCTURE'!$D$9,IF(D137='FEE STRUCTURE'!$C$10,'FEE STRUCTURE'!$D$10,IF(D137='FEE STRUCTURE'!$C$11,'FEE STRUCTURE'!$D$11,IF(D137='FEE STRUCTURE'!$C$12,'FEE STRUCTURE'!$D$12,IF(D137='FEE STRUCTURE'!$C$13,'FEE STRUCTURE'!$D$13,IF(D137='FEE STRUCTURE'!$C$14,'FEE STRUCTURE'!$D$14,IF(D137='FEE STRUCTURE'!$C$15,'FEE STRUCTURE'!$D$15)))))))))))</f>
        <v>16000</v>
      </c>
      <c r="G137" s="169">
        <f>IF(B137=Table2[[#This Row],[STUDENT ID]],Table2[[#This Row],[CUMMULATIVE PAYMENT]],"")</f>
        <v>5000</v>
      </c>
      <c r="H137" s="170">
        <f t="shared" si="4"/>
        <v>11000</v>
      </c>
      <c r="I137" s="170">
        <f>IFERROR(VLOOKUP(Table1[[#This Row],[STUDENT ID]],Table24[],12,0),0)</f>
        <v>8000</v>
      </c>
      <c r="J137" s="170">
        <f>SUM(SUM(Table1[[#This Row],[OUTSTANDING]],Table1[[#This Row],[ARREARS (PREV)]]))</f>
        <v>19000</v>
      </c>
    </row>
    <row r="138" spans="2:10" x14ac:dyDescent="0.25">
      <c r="B138" s="167" t="s">
        <v>868</v>
      </c>
      <c r="C138" s="158" t="s">
        <v>861</v>
      </c>
      <c r="D138" s="158" t="s">
        <v>31</v>
      </c>
      <c r="E138" s="167" t="s">
        <v>464</v>
      </c>
      <c r="F138" s="20">
        <f>IF(D138='FEE STRUCTURE'!$C$5,'FEE STRUCTURE'!$D$5,IF(D138='FEE STRUCTURE'!$C$6,'FEE STRUCTURE'!$D$6,IF(D138='FEE STRUCTURE'!$C$7,'FEE STRUCTURE'!$D$7,IF(D138='FEE STRUCTURE'!$C$8,'FEE STRUCTURE'!$D$8,IF(D138='FEE STRUCTURE'!$C$9,'FEE STRUCTURE'!$D$9,IF(D138='FEE STRUCTURE'!$C$10,'FEE STRUCTURE'!$D$10,IF(D138='FEE STRUCTURE'!$C$11,'FEE STRUCTURE'!$D$11,IF(D138='FEE STRUCTURE'!$C$12,'FEE STRUCTURE'!$D$12,IF(D138='FEE STRUCTURE'!$C$13,'FEE STRUCTURE'!$D$13,IF(D138='FEE STRUCTURE'!$C$14,'FEE STRUCTURE'!$D$14,IF(D138='FEE STRUCTURE'!$C$15,'FEE STRUCTURE'!$D$15)))))))))))</f>
        <v>16000</v>
      </c>
      <c r="G138" s="169">
        <f>IF(B138=Table2[[#This Row],[STUDENT ID]],Table2[[#This Row],[CUMMULATIVE PAYMENT]],"")</f>
        <v>0</v>
      </c>
      <c r="H138" s="170">
        <f t="shared" si="4"/>
        <v>16000</v>
      </c>
      <c r="I138" s="170">
        <f>IFERROR(VLOOKUP(Table1[[#This Row],[STUDENT ID]],Table24[],12,0),0)</f>
        <v>16000</v>
      </c>
      <c r="J138" s="170">
        <f>SUM(SUM(Table1[[#This Row],[OUTSTANDING]],Table1[[#This Row],[ARREARS (PREV)]]))</f>
        <v>32000</v>
      </c>
    </row>
    <row r="139" spans="2:10" x14ac:dyDescent="0.25">
      <c r="B139" s="167" t="s">
        <v>869</v>
      </c>
      <c r="C139" s="158" t="s">
        <v>862</v>
      </c>
      <c r="D139" s="158" t="s">
        <v>31</v>
      </c>
      <c r="E139" s="167" t="s">
        <v>464</v>
      </c>
      <c r="F139" s="20">
        <f>IF(D139='FEE STRUCTURE'!$C$5,'FEE STRUCTURE'!$D$5,IF(D139='FEE STRUCTURE'!$C$6,'FEE STRUCTURE'!$D$6,IF(D139='FEE STRUCTURE'!$C$7,'FEE STRUCTURE'!$D$7,IF(D139='FEE STRUCTURE'!$C$8,'FEE STRUCTURE'!$D$8,IF(D139='FEE STRUCTURE'!$C$9,'FEE STRUCTURE'!$D$9,IF(D139='FEE STRUCTURE'!$C$10,'FEE STRUCTURE'!$D$10,IF(D139='FEE STRUCTURE'!$C$11,'FEE STRUCTURE'!$D$11,IF(D139='FEE STRUCTURE'!$C$12,'FEE STRUCTURE'!$D$12,IF(D139='FEE STRUCTURE'!$C$13,'FEE STRUCTURE'!$D$13,IF(D139='FEE STRUCTURE'!$C$14,'FEE STRUCTURE'!$D$14,IF(D139='FEE STRUCTURE'!$C$15,'FEE STRUCTURE'!$D$15)))))))))))</f>
        <v>16000</v>
      </c>
      <c r="G139" s="169">
        <f>IF(B139=Table2[[#This Row],[STUDENT ID]],Table2[[#This Row],[CUMMULATIVE PAYMENT]],"")</f>
        <v>0</v>
      </c>
      <c r="H139" s="170">
        <f t="shared" si="4"/>
        <v>16000</v>
      </c>
      <c r="I139" s="170">
        <f>IFERROR(VLOOKUP(Table1[[#This Row],[STUDENT ID]],Table24[],12,0),0)</f>
        <v>16000</v>
      </c>
      <c r="J139" s="170">
        <f>SUM(SUM(Table1[[#This Row],[OUTSTANDING]],Table1[[#This Row],[ARREARS (PREV)]]))</f>
        <v>32000</v>
      </c>
    </row>
    <row r="140" spans="2:10" x14ac:dyDescent="0.25">
      <c r="B140" s="167" t="s">
        <v>870</v>
      </c>
      <c r="C140" s="158" t="s">
        <v>863</v>
      </c>
      <c r="D140" s="158" t="s">
        <v>31</v>
      </c>
      <c r="E140" s="167" t="s">
        <v>464</v>
      </c>
      <c r="F140" s="20">
        <f>IF(D140='FEE STRUCTURE'!$C$5,'FEE STRUCTURE'!$D$5,IF(D140='FEE STRUCTURE'!$C$6,'FEE STRUCTURE'!$D$6,IF(D140='FEE STRUCTURE'!$C$7,'FEE STRUCTURE'!$D$7,IF(D140='FEE STRUCTURE'!$C$8,'FEE STRUCTURE'!$D$8,IF(D140='FEE STRUCTURE'!$C$9,'FEE STRUCTURE'!$D$9,IF(D140='FEE STRUCTURE'!$C$10,'FEE STRUCTURE'!$D$10,IF(D140='FEE STRUCTURE'!$C$11,'FEE STRUCTURE'!$D$11,IF(D140='FEE STRUCTURE'!$C$12,'FEE STRUCTURE'!$D$12,IF(D140='FEE STRUCTURE'!$C$13,'FEE STRUCTURE'!$D$13,IF(D140='FEE STRUCTURE'!$C$14,'FEE STRUCTURE'!$D$14,IF(D140='FEE STRUCTURE'!$C$15,'FEE STRUCTURE'!$D$15)))))))))))</f>
        <v>16000</v>
      </c>
      <c r="G140" s="169">
        <f>IF(B140=Table2[[#This Row],[STUDENT ID]],Table2[[#This Row],[CUMMULATIVE PAYMENT]],"")</f>
        <v>8000</v>
      </c>
      <c r="H140" s="170">
        <f t="shared" si="4"/>
        <v>8000</v>
      </c>
      <c r="I140" s="170">
        <f>IFERROR(VLOOKUP(Table1[[#This Row],[STUDENT ID]],Table24[],12,0),0)</f>
        <v>0</v>
      </c>
      <c r="J140" s="170">
        <f>SUM(SUM(Table1[[#This Row],[OUTSTANDING]],Table1[[#This Row],[ARREARS (PREV)]]))</f>
        <v>8000</v>
      </c>
    </row>
    <row r="141" spans="2:10" x14ac:dyDescent="0.25">
      <c r="B141" s="167" t="s">
        <v>872</v>
      </c>
      <c r="C141" s="158" t="s">
        <v>871</v>
      </c>
      <c r="D141" s="158" t="s">
        <v>645</v>
      </c>
      <c r="E141" s="167" t="s">
        <v>464</v>
      </c>
      <c r="F141" s="20">
        <f>IF(D141='FEE STRUCTURE'!$C$5,'FEE STRUCTURE'!$D$5,IF(D141='FEE STRUCTURE'!$C$6,'FEE STRUCTURE'!$D$6,IF(D141='FEE STRUCTURE'!$C$7,'FEE STRUCTURE'!$D$7,IF(D141='FEE STRUCTURE'!$C$8,'FEE STRUCTURE'!$D$8,IF(D141='FEE STRUCTURE'!$C$9,'FEE STRUCTURE'!$D$9,IF(D141='FEE STRUCTURE'!$C$10,'FEE STRUCTURE'!$D$10,IF(D141='FEE STRUCTURE'!$C$11,'FEE STRUCTURE'!$D$11,IF(D141='FEE STRUCTURE'!$C$12,'FEE STRUCTURE'!$D$12,IF(D141='FEE STRUCTURE'!$C$13,'FEE STRUCTURE'!$D$13,IF(D141='FEE STRUCTURE'!$C$14,'FEE STRUCTURE'!$D$14,IF(D141='FEE STRUCTURE'!$C$15,'FEE STRUCTURE'!$D$15)))))))))))</f>
        <v>16000</v>
      </c>
      <c r="G141" s="169">
        <f>IF(B141=Table2[[#This Row],[STUDENT ID]],Table2[[#This Row],[CUMMULATIVE PAYMENT]],"")</f>
        <v>0</v>
      </c>
      <c r="H141" s="170">
        <f t="shared" ref="H141:H154" si="5">F141-G141</f>
        <v>16000</v>
      </c>
      <c r="I141" s="170">
        <f>IFERROR(VLOOKUP(Table1[[#This Row],[STUDENT ID]],Table24[],12,0),0)</f>
        <v>0</v>
      </c>
      <c r="J141" s="170">
        <f>SUM(SUM(Table1[[#This Row],[OUTSTANDING]],Table1[[#This Row],[ARREARS (PREV)]]))</f>
        <v>16000</v>
      </c>
    </row>
    <row r="142" spans="2:10" x14ac:dyDescent="0.25">
      <c r="B142" s="167" t="s">
        <v>875</v>
      </c>
      <c r="C142" s="158" t="s">
        <v>873</v>
      </c>
      <c r="D142" s="158" t="s">
        <v>669</v>
      </c>
      <c r="E142" s="167" t="s">
        <v>464</v>
      </c>
      <c r="F142" s="20">
        <f>IF(D142='FEE STRUCTURE'!$C$5,'FEE STRUCTURE'!$D$5,IF(D142='FEE STRUCTURE'!$C$6,'FEE STRUCTURE'!$D$6,IF(D142='FEE STRUCTURE'!$C$7,'FEE STRUCTURE'!$D$7,IF(D142='FEE STRUCTURE'!$C$8,'FEE STRUCTURE'!$D$8,IF(D142='FEE STRUCTURE'!$C$9,'FEE STRUCTURE'!$D$9,IF(D142='FEE STRUCTURE'!$C$10,'FEE STRUCTURE'!$D$10,IF(D142='FEE STRUCTURE'!$C$11,'FEE STRUCTURE'!$D$11,IF(D142='FEE STRUCTURE'!$C$12,'FEE STRUCTURE'!$D$12,IF(D142='FEE STRUCTURE'!$C$13,'FEE STRUCTURE'!$D$13,IF(D142='FEE STRUCTURE'!$C$14,'FEE STRUCTURE'!$D$14,IF(D142='FEE STRUCTURE'!$C$15,'FEE STRUCTURE'!$D$15)))))))))))</f>
        <v>16000</v>
      </c>
      <c r="G142" s="169">
        <f>IF(B142=Table2[[#This Row],[STUDENT ID]],Table2[[#This Row],[CUMMULATIVE PAYMENT]],"")</f>
        <v>14000</v>
      </c>
      <c r="H142" s="170">
        <f t="shared" si="5"/>
        <v>2000</v>
      </c>
      <c r="I142" s="170">
        <f>IFERROR(VLOOKUP(Table1[[#This Row],[STUDENT ID]],Table24[],12,0),0)</f>
        <v>0</v>
      </c>
      <c r="J142" s="170">
        <f>SUM(SUM(Table1[[#This Row],[OUTSTANDING]],Table1[[#This Row],[ARREARS (PREV)]]))</f>
        <v>2000</v>
      </c>
    </row>
    <row r="143" spans="2:10" x14ac:dyDescent="0.25">
      <c r="B143" s="167" t="s">
        <v>887</v>
      </c>
      <c r="C143" s="158" t="s">
        <v>874</v>
      </c>
      <c r="D143" s="158" t="s">
        <v>669</v>
      </c>
      <c r="E143" s="167" t="s">
        <v>464</v>
      </c>
      <c r="F143" s="20">
        <f>IF(D143='FEE STRUCTURE'!$C$5,'FEE STRUCTURE'!$D$5,IF(D143='FEE STRUCTURE'!$C$6,'FEE STRUCTURE'!$D$6,IF(D143='FEE STRUCTURE'!$C$7,'FEE STRUCTURE'!$D$7,IF(D143='FEE STRUCTURE'!$C$8,'FEE STRUCTURE'!$D$8,IF(D143='FEE STRUCTURE'!$C$9,'FEE STRUCTURE'!$D$9,IF(D143='FEE STRUCTURE'!$C$10,'FEE STRUCTURE'!$D$10,IF(D143='FEE STRUCTURE'!$C$11,'FEE STRUCTURE'!$D$11,IF(D143='FEE STRUCTURE'!$C$12,'FEE STRUCTURE'!$D$12,IF(D143='FEE STRUCTURE'!$C$13,'FEE STRUCTURE'!$D$13,IF(D143='FEE STRUCTURE'!$C$14,'FEE STRUCTURE'!$D$14,IF(D143='FEE STRUCTURE'!$C$15,'FEE STRUCTURE'!$D$15)))))))))))</f>
        <v>16000</v>
      </c>
      <c r="G143" s="169">
        <f>IF(B143=Table2[[#This Row],[STUDENT ID]],Table2[[#This Row],[CUMMULATIVE PAYMENT]],"")</f>
        <v>0</v>
      </c>
      <c r="H143" s="170">
        <f t="shared" si="5"/>
        <v>16000</v>
      </c>
      <c r="I143" s="170">
        <f>IFERROR(VLOOKUP(Table1[[#This Row],[STUDENT ID]],Table24[],12,0),0)</f>
        <v>8000</v>
      </c>
      <c r="J143" s="170">
        <f>SUM(SUM(Table1[[#This Row],[OUTSTANDING]],Table1[[#This Row],[ARREARS (PREV)]]))</f>
        <v>24000</v>
      </c>
    </row>
    <row r="144" spans="2:10" x14ac:dyDescent="0.25">
      <c r="B144" s="167" t="s">
        <v>888</v>
      </c>
      <c r="C144" s="158" t="s">
        <v>876</v>
      </c>
      <c r="D144" s="158" t="s">
        <v>669</v>
      </c>
      <c r="E144" s="167" t="s">
        <v>464</v>
      </c>
      <c r="F144" s="20">
        <f>IF(D144='FEE STRUCTURE'!$C$5,'FEE STRUCTURE'!$D$5,IF(D144='FEE STRUCTURE'!$C$6,'FEE STRUCTURE'!$D$6,IF(D144='FEE STRUCTURE'!$C$7,'FEE STRUCTURE'!$D$7,IF(D144='FEE STRUCTURE'!$C$8,'FEE STRUCTURE'!$D$8,IF(D144='FEE STRUCTURE'!$C$9,'FEE STRUCTURE'!$D$9,IF(D144='FEE STRUCTURE'!$C$10,'FEE STRUCTURE'!$D$10,IF(D144='FEE STRUCTURE'!$C$11,'FEE STRUCTURE'!$D$11,IF(D144='FEE STRUCTURE'!$C$12,'FEE STRUCTURE'!$D$12,IF(D144='FEE STRUCTURE'!$C$13,'FEE STRUCTURE'!$D$13,IF(D144='FEE STRUCTURE'!$C$14,'FEE STRUCTURE'!$D$14,IF(D144='FEE STRUCTURE'!$C$15,'FEE STRUCTURE'!$D$15)))))))))))</f>
        <v>16000</v>
      </c>
      <c r="G144" s="169">
        <f>IF(B144=Table2[[#This Row],[STUDENT ID]],Table2[[#This Row],[CUMMULATIVE PAYMENT]],"")</f>
        <v>0</v>
      </c>
      <c r="H144" s="170">
        <f t="shared" si="5"/>
        <v>16000</v>
      </c>
      <c r="I144" s="170">
        <f>IFERROR(VLOOKUP(Table1[[#This Row],[STUDENT ID]],Table24[],12,0),0)</f>
        <v>0</v>
      </c>
      <c r="J144" s="170">
        <f>SUM(SUM(Table1[[#This Row],[OUTSTANDING]],Table1[[#This Row],[ARREARS (PREV)]]))</f>
        <v>16000</v>
      </c>
    </row>
    <row r="145" spans="2:10" x14ac:dyDescent="0.25">
      <c r="B145" s="167" t="s">
        <v>889</v>
      </c>
      <c r="C145" s="158" t="s">
        <v>877</v>
      </c>
      <c r="D145" s="158" t="s">
        <v>669</v>
      </c>
      <c r="E145" s="167" t="s">
        <v>464</v>
      </c>
      <c r="F145" s="20">
        <f>IF(D145='FEE STRUCTURE'!$C$5,'FEE STRUCTURE'!$D$5,IF(D145='FEE STRUCTURE'!$C$6,'FEE STRUCTURE'!$D$6,IF(D145='FEE STRUCTURE'!$C$7,'FEE STRUCTURE'!$D$7,IF(D145='FEE STRUCTURE'!$C$8,'FEE STRUCTURE'!$D$8,IF(D145='FEE STRUCTURE'!$C$9,'FEE STRUCTURE'!$D$9,IF(D145='FEE STRUCTURE'!$C$10,'FEE STRUCTURE'!$D$10,IF(D145='FEE STRUCTURE'!$C$11,'FEE STRUCTURE'!$D$11,IF(D145='FEE STRUCTURE'!$C$12,'FEE STRUCTURE'!$D$12,IF(D145='FEE STRUCTURE'!$C$13,'FEE STRUCTURE'!$D$13,IF(D145='FEE STRUCTURE'!$C$14,'FEE STRUCTURE'!$D$14,IF(D145='FEE STRUCTURE'!$C$15,'FEE STRUCTURE'!$D$15)))))))))))</f>
        <v>16000</v>
      </c>
      <c r="G145" s="169">
        <f>IF(B145=Table2[[#This Row],[STUDENT ID]],Table2[[#This Row],[CUMMULATIVE PAYMENT]],"")</f>
        <v>0</v>
      </c>
      <c r="H145" s="170">
        <f t="shared" si="5"/>
        <v>16000</v>
      </c>
      <c r="I145" s="170">
        <f>IFERROR(VLOOKUP(Table1[[#This Row],[STUDENT ID]],Table24[],12,0),0)</f>
        <v>16000</v>
      </c>
      <c r="J145" s="170">
        <f>SUM(SUM(Table1[[#This Row],[OUTSTANDING]],Table1[[#This Row],[ARREARS (PREV)]]))</f>
        <v>32000</v>
      </c>
    </row>
    <row r="146" spans="2:10" x14ac:dyDescent="0.25">
      <c r="B146" s="167" t="s">
        <v>890</v>
      </c>
      <c r="C146" s="158" t="s">
        <v>878</v>
      </c>
      <c r="D146" s="158" t="s">
        <v>669</v>
      </c>
      <c r="E146" s="167" t="s">
        <v>464</v>
      </c>
      <c r="F146" s="20">
        <f>IF(D146='FEE STRUCTURE'!$C$5,'FEE STRUCTURE'!$D$5,IF(D146='FEE STRUCTURE'!$C$6,'FEE STRUCTURE'!$D$6,IF(D146='FEE STRUCTURE'!$C$7,'FEE STRUCTURE'!$D$7,IF(D146='FEE STRUCTURE'!$C$8,'FEE STRUCTURE'!$D$8,IF(D146='FEE STRUCTURE'!$C$9,'FEE STRUCTURE'!$D$9,IF(D146='FEE STRUCTURE'!$C$10,'FEE STRUCTURE'!$D$10,IF(D146='FEE STRUCTURE'!$C$11,'FEE STRUCTURE'!$D$11,IF(D146='FEE STRUCTURE'!$C$12,'FEE STRUCTURE'!$D$12,IF(D146='FEE STRUCTURE'!$C$13,'FEE STRUCTURE'!$D$13,IF(D146='FEE STRUCTURE'!$C$14,'FEE STRUCTURE'!$D$14,IF(D146='FEE STRUCTURE'!$C$15,'FEE STRUCTURE'!$D$15)))))))))))</f>
        <v>16000</v>
      </c>
      <c r="G146" s="169">
        <f>IF(B146=Table2[[#This Row],[STUDENT ID]],Table2[[#This Row],[CUMMULATIVE PAYMENT]],"")</f>
        <v>0</v>
      </c>
      <c r="H146" s="170">
        <f t="shared" si="5"/>
        <v>16000</v>
      </c>
      <c r="I146" s="170">
        <f>IFERROR(VLOOKUP(Table1[[#This Row],[STUDENT ID]],Table24[],12,0),0)</f>
        <v>16000</v>
      </c>
      <c r="J146" s="170">
        <f>SUM(SUM(Table1[[#This Row],[OUTSTANDING]],Table1[[#This Row],[ARREARS (PREV)]]))</f>
        <v>32000</v>
      </c>
    </row>
    <row r="147" spans="2:10" x14ac:dyDescent="0.25">
      <c r="B147" s="167" t="s">
        <v>891</v>
      </c>
      <c r="C147" s="158" t="s">
        <v>879</v>
      </c>
      <c r="D147" s="158" t="s">
        <v>669</v>
      </c>
      <c r="E147" s="167" t="s">
        <v>464</v>
      </c>
      <c r="F147" s="20">
        <f>IF(D147='FEE STRUCTURE'!$C$5,'FEE STRUCTURE'!$D$5,IF(D147='FEE STRUCTURE'!$C$6,'FEE STRUCTURE'!$D$6,IF(D147='FEE STRUCTURE'!$C$7,'FEE STRUCTURE'!$D$7,IF(D147='FEE STRUCTURE'!$C$8,'FEE STRUCTURE'!$D$8,IF(D147='FEE STRUCTURE'!$C$9,'FEE STRUCTURE'!$D$9,IF(D147='FEE STRUCTURE'!$C$10,'FEE STRUCTURE'!$D$10,IF(D147='FEE STRUCTURE'!$C$11,'FEE STRUCTURE'!$D$11,IF(D147='FEE STRUCTURE'!$C$12,'FEE STRUCTURE'!$D$12,IF(D147='FEE STRUCTURE'!$C$13,'FEE STRUCTURE'!$D$13,IF(D147='FEE STRUCTURE'!$C$14,'FEE STRUCTURE'!$D$14,IF(D147='FEE STRUCTURE'!$C$15,'FEE STRUCTURE'!$D$15)))))))))))</f>
        <v>16000</v>
      </c>
      <c r="G147" s="169">
        <f>IF(B147=Table2[[#This Row],[STUDENT ID]],Table2[[#This Row],[CUMMULATIVE PAYMENT]],"")</f>
        <v>0</v>
      </c>
      <c r="H147" s="170">
        <f t="shared" si="5"/>
        <v>16000</v>
      </c>
      <c r="I147" s="170">
        <f>IFERROR(VLOOKUP(Table1[[#This Row],[STUDENT ID]],Table24[],12,0),0)</f>
        <v>16000</v>
      </c>
      <c r="J147" s="170">
        <f>SUM(SUM(Table1[[#This Row],[OUTSTANDING]],Table1[[#This Row],[ARREARS (PREV)]]))</f>
        <v>32000</v>
      </c>
    </row>
    <row r="148" spans="2:10" x14ac:dyDescent="0.25">
      <c r="B148" s="167" t="s">
        <v>892</v>
      </c>
      <c r="C148" s="158" t="s">
        <v>880</v>
      </c>
      <c r="D148" s="158" t="s">
        <v>669</v>
      </c>
      <c r="E148" s="167" t="s">
        <v>464</v>
      </c>
      <c r="F148" s="20">
        <f>IF(D148='FEE STRUCTURE'!$C$5,'FEE STRUCTURE'!$D$5,IF(D148='FEE STRUCTURE'!$C$6,'FEE STRUCTURE'!$D$6,IF(D148='FEE STRUCTURE'!$C$7,'FEE STRUCTURE'!$D$7,IF(D148='FEE STRUCTURE'!$C$8,'FEE STRUCTURE'!$D$8,IF(D148='FEE STRUCTURE'!$C$9,'FEE STRUCTURE'!$D$9,IF(D148='FEE STRUCTURE'!$C$10,'FEE STRUCTURE'!$D$10,IF(D148='FEE STRUCTURE'!$C$11,'FEE STRUCTURE'!$D$11,IF(D148='FEE STRUCTURE'!$C$12,'FEE STRUCTURE'!$D$12,IF(D148='FEE STRUCTURE'!$C$13,'FEE STRUCTURE'!$D$13,IF(D148='FEE STRUCTURE'!$C$14,'FEE STRUCTURE'!$D$14,IF(D148='FEE STRUCTURE'!$C$15,'FEE STRUCTURE'!$D$15)))))))))))</f>
        <v>16000</v>
      </c>
      <c r="G148" s="169">
        <f>IF(B148=Table2[[#This Row],[STUDENT ID]],Table2[[#This Row],[CUMMULATIVE PAYMENT]],"")</f>
        <v>0</v>
      </c>
      <c r="H148" s="170">
        <f t="shared" si="5"/>
        <v>16000</v>
      </c>
      <c r="I148" s="170">
        <f>IFERROR(VLOOKUP(Table1[[#This Row],[STUDENT ID]],Table24[],12,0),0)</f>
        <v>2000</v>
      </c>
      <c r="J148" s="170">
        <f>SUM(SUM(Table1[[#This Row],[OUTSTANDING]],Table1[[#This Row],[ARREARS (PREV)]]))</f>
        <v>18000</v>
      </c>
    </row>
    <row r="149" spans="2:10" x14ac:dyDescent="0.25">
      <c r="B149" s="167" t="s">
        <v>893</v>
      </c>
      <c r="C149" s="158" t="s">
        <v>881</v>
      </c>
      <c r="D149" s="158" t="s">
        <v>669</v>
      </c>
      <c r="E149" s="167" t="s">
        <v>464</v>
      </c>
      <c r="F149" s="20">
        <f>IF(D149='FEE STRUCTURE'!$C$5,'FEE STRUCTURE'!$D$5,IF(D149='FEE STRUCTURE'!$C$6,'FEE STRUCTURE'!$D$6,IF(D149='FEE STRUCTURE'!$C$7,'FEE STRUCTURE'!$D$7,IF(D149='FEE STRUCTURE'!$C$8,'FEE STRUCTURE'!$D$8,IF(D149='FEE STRUCTURE'!$C$9,'FEE STRUCTURE'!$D$9,IF(D149='FEE STRUCTURE'!$C$10,'FEE STRUCTURE'!$D$10,IF(D149='FEE STRUCTURE'!$C$11,'FEE STRUCTURE'!$D$11,IF(D149='FEE STRUCTURE'!$C$12,'FEE STRUCTURE'!$D$12,IF(D149='FEE STRUCTURE'!$C$13,'FEE STRUCTURE'!$D$13,IF(D149='FEE STRUCTURE'!$C$14,'FEE STRUCTURE'!$D$14,IF(D149='FEE STRUCTURE'!$C$15,'FEE STRUCTURE'!$D$15)))))))))))</f>
        <v>16000</v>
      </c>
      <c r="G149" s="169">
        <f>IF(B149=Table2[[#This Row],[STUDENT ID]],Table2[[#This Row],[CUMMULATIVE PAYMENT]],"")</f>
        <v>0</v>
      </c>
      <c r="H149" s="170">
        <f t="shared" si="5"/>
        <v>16000</v>
      </c>
      <c r="I149" s="170">
        <f>IFERROR(VLOOKUP(Table1[[#This Row],[STUDENT ID]],Table24[],12,0),0)</f>
        <v>16000</v>
      </c>
      <c r="J149" s="170">
        <f>SUM(SUM(Table1[[#This Row],[OUTSTANDING]],Table1[[#This Row],[ARREARS (PREV)]]))</f>
        <v>32000</v>
      </c>
    </row>
    <row r="150" spans="2:10" x14ac:dyDescent="0.25">
      <c r="B150" s="167" t="s">
        <v>894</v>
      </c>
      <c r="C150" s="158" t="s">
        <v>882</v>
      </c>
      <c r="D150" s="158" t="s">
        <v>669</v>
      </c>
      <c r="E150" s="167" t="s">
        <v>464</v>
      </c>
      <c r="F150" s="20">
        <f>IF(D150='FEE STRUCTURE'!$C$5,'FEE STRUCTURE'!$D$5,IF(D150='FEE STRUCTURE'!$C$6,'FEE STRUCTURE'!$D$6,IF(D150='FEE STRUCTURE'!$C$7,'FEE STRUCTURE'!$D$7,IF(D150='FEE STRUCTURE'!$C$8,'FEE STRUCTURE'!$D$8,IF(D150='FEE STRUCTURE'!$C$9,'FEE STRUCTURE'!$D$9,IF(D150='FEE STRUCTURE'!$C$10,'FEE STRUCTURE'!$D$10,IF(D150='FEE STRUCTURE'!$C$11,'FEE STRUCTURE'!$D$11,IF(D150='FEE STRUCTURE'!$C$12,'FEE STRUCTURE'!$D$12,IF(D150='FEE STRUCTURE'!$C$13,'FEE STRUCTURE'!$D$13,IF(D150='FEE STRUCTURE'!$C$14,'FEE STRUCTURE'!$D$14,IF(D150='FEE STRUCTURE'!$C$15,'FEE STRUCTURE'!$D$15)))))))))))</f>
        <v>16000</v>
      </c>
      <c r="G150" s="169">
        <f>IF(B150=Table2[[#This Row],[STUDENT ID]],Table2[[#This Row],[CUMMULATIVE PAYMENT]],"")</f>
        <v>5000</v>
      </c>
      <c r="H150" s="170">
        <f t="shared" si="5"/>
        <v>11000</v>
      </c>
      <c r="I150" s="170">
        <f>IFERROR(VLOOKUP(Table1[[#This Row],[STUDENT ID]],Table24[],12,0),0)</f>
        <v>2000</v>
      </c>
      <c r="J150" s="170">
        <f>SUM(SUM(Table1[[#This Row],[OUTSTANDING]],Table1[[#This Row],[ARREARS (PREV)]]))</f>
        <v>13000</v>
      </c>
    </row>
    <row r="151" spans="2:10" x14ac:dyDescent="0.25">
      <c r="B151" s="167" t="s">
        <v>895</v>
      </c>
      <c r="C151" s="158" t="s">
        <v>883</v>
      </c>
      <c r="D151" s="158" t="s">
        <v>669</v>
      </c>
      <c r="E151" s="167" t="s">
        <v>464</v>
      </c>
      <c r="F151" s="20">
        <f>IF(D151='FEE STRUCTURE'!$C$5,'FEE STRUCTURE'!$D$5,IF(D151='FEE STRUCTURE'!$C$6,'FEE STRUCTURE'!$D$6,IF(D151='FEE STRUCTURE'!$C$7,'FEE STRUCTURE'!$D$7,IF(D151='FEE STRUCTURE'!$C$8,'FEE STRUCTURE'!$D$8,IF(D151='FEE STRUCTURE'!$C$9,'FEE STRUCTURE'!$D$9,IF(D151='FEE STRUCTURE'!$C$10,'FEE STRUCTURE'!$D$10,IF(D151='FEE STRUCTURE'!$C$11,'FEE STRUCTURE'!$D$11,IF(D151='FEE STRUCTURE'!$C$12,'FEE STRUCTURE'!$D$12,IF(D151='FEE STRUCTURE'!$C$13,'FEE STRUCTURE'!$D$13,IF(D151='FEE STRUCTURE'!$C$14,'FEE STRUCTURE'!$D$14,IF(D151='FEE STRUCTURE'!$C$15,'FEE STRUCTURE'!$D$15)))))))))))</f>
        <v>16000</v>
      </c>
      <c r="G151" s="169">
        <f>IF(B151=Table2[[#This Row],[STUDENT ID]],Table2[[#This Row],[CUMMULATIVE PAYMENT]],"")</f>
        <v>10000</v>
      </c>
      <c r="H151" s="170">
        <f t="shared" si="5"/>
        <v>6000</v>
      </c>
      <c r="I151" s="170">
        <f>IFERROR(VLOOKUP(Table1[[#This Row],[STUDENT ID]],Table24[],12,0),0)</f>
        <v>0</v>
      </c>
      <c r="J151" s="170">
        <f>SUM(SUM(Table1[[#This Row],[OUTSTANDING]],Table1[[#This Row],[ARREARS (PREV)]]))</f>
        <v>6000</v>
      </c>
    </row>
    <row r="152" spans="2:10" x14ac:dyDescent="0.25">
      <c r="B152" s="167" t="s">
        <v>896</v>
      </c>
      <c r="C152" s="158" t="s">
        <v>884</v>
      </c>
      <c r="D152" s="158" t="s">
        <v>669</v>
      </c>
      <c r="E152" s="167" t="s">
        <v>464</v>
      </c>
      <c r="F152" s="20">
        <f>IF(D152='FEE STRUCTURE'!$C$5,'FEE STRUCTURE'!$D$5,IF(D152='FEE STRUCTURE'!$C$6,'FEE STRUCTURE'!$D$6,IF(D152='FEE STRUCTURE'!$C$7,'FEE STRUCTURE'!$D$7,IF(D152='FEE STRUCTURE'!$C$8,'FEE STRUCTURE'!$D$8,IF(D152='FEE STRUCTURE'!$C$9,'FEE STRUCTURE'!$D$9,IF(D152='FEE STRUCTURE'!$C$10,'FEE STRUCTURE'!$D$10,IF(D152='FEE STRUCTURE'!$C$11,'FEE STRUCTURE'!$D$11,IF(D152='FEE STRUCTURE'!$C$12,'FEE STRUCTURE'!$D$12,IF(D152='FEE STRUCTURE'!$C$13,'FEE STRUCTURE'!$D$13,IF(D152='FEE STRUCTURE'!$C$14,'FEE STRUCTURE'!$D$14,IF(D152='FEE STRUCTURE'!$C$15,'FEE STRUCTURE'!$D$15)))))))))))</f>
        <v>16000</v>
      </c>
      <c r="G152" s="169">
        <f>IF(B152=Table2[[#This Row],[STUDENT ID]],Table2[[#This Row],[CUMMULATIVE PAYMENT]],"")</f>
        <v>5000</v>
      </c>
      <c r="H152" s="170">
        <f t="shared" si="5"/>
        <v>11000</v>
      </c>
      <c r="I152" s="170">
        <f>IFERROR(VLOOKUP(Table1[[#This Row],[STUDENT ID]],Table24[],12,0),0)</f>
        <v>0</v>
      </c>
      <c r="J152" s="170">
        <f>SUM(SUM(Table1[[#This Row],[OUTSTANDING]],Table1[[#This Row],[ARREARS (PREV)]]))</f>
        <v>11000</v>
      </c>
    </row>
    <row r="153" spans="2:10" x14ac:dyDescent="0.25">
      <c r="B153" s="167" t="s">
        <v>897</v>
      </c>
      <c r="C153" s="158" t="s">
        <v>885</v>
      </c>
      <c r="D153" s="158" t="s">
        <v>669</v>
      </c>
      <c r="E153" s="167" t="s">
        <v>464</v>
      </c>
      <c r="F153" s="20">
        <f>IF(D153='FEE STRUCTURE'!$C$5,'FEE STRUCTURE'!$D$5,IF(D153='FEE STRUCTURE'!$C$6,'FEE STRUCTURE'!$D$6,IF(D153='FEE STRUCTURE'!$C$7,'FEE STRUCTURE'!$D$7,IF(D153='FEE STRUCTURE'!$C$8,'FEE STRUCTURE'!$D$8,IF(D153='FEE STRUCTURE'!$C$9,'FEE STRUCTURE'!$D$9,IF(D153='FEE STRUCTURE'!$C$10,'FEE STRUCTURE'!$D$10,IF(D153='FEE STRUCTURE'!$C$11,'FEE STRUCTURE'!$D$11,IF(D153='FEE STRUCTURE'!$C$12,'FEE STRUCTURE'!$D$12,IF(D153='FEE STRUCTURE'!$C$13,'FEE STRUCTURE'!$D$13,IF(D153='FEE STRUCTURE'!$C$14,'FEE STRUCTURE'!$D$14,IF(D153='FEE STRUCTURE'!$C$15,'FEE STRUCTURE'!$D$15)))))))))))</f>
        <v>16000</v>
      </c>
      <c r="G153" s="169">
        <f>IF(B153=Table2[[#This Row],[STUDENT ID]],Table2[[#This Row],[CUMMULATIVE PAYMENT]],"")</f>
        <v>0</v>
      </c>
      <c r="H153" s="170">
        <f t="shared" si="5"/>
        <v>16000</v>
      </c>
      <c r="I153" s="170">
        <f>IFERROR(VLOOKUP(Table1[[#This Row],[STUDENT ID]],Table24[],12,0),0)</f>
        <v>0</v>
      </c>
      <c r="J153" s="170">
        <f>SUM(SUM(Table1[[#This Row],[OUTSTANDING]],Table1[[#This Row],[ARREARS (PREV)]]))</f>
        <v>16000</v>
      </c>
    </row>
    <row r="154" spans="2:10" x14ac:dyDescent="0.25">
      <c r="B154" s="167" t="s">
        <v>898</v>
      </c>
      <c r="C154" s="158" t="s">
        <v>912</v>
      </c>
      <c r="D154" s="158" t="s">
        <v>669</v>
      </c>
      <c r="E154" s="167" t="s">
        <v>464</v>
      </c>
      <c r="F154" s="20">
        <f>IF(D154='FEE STRUCTURE'!$C$5,'FEE STRUCTURE'!$D$5,IF(D154='FEE STRUCTURE'!$C$6,'FEE STRUCTURE'!$D$6,IF(D154='FEE STRUCTURE'!$C$7,'FEE STRUCTURE'!$D$7,IF(D154='FEE STRUCTURE'!$C$8,'FEE STRUCTURE'!$D$8,IF(D154='FEE STRUCTURE'!$C$9,'FEE STRUCTURE'!$D$9,IF(D154='FEE STRUCTURE'!$C$10,'FEE STRUCTURE'!$D$10,IF(D154='FEE STRUCTURE'!$C$11,'FEE STRUCTURE'!$D$11,IF(D154='FEE STRUCTURE'!$C$12,'FEE STRUCTURE'!$D$12,IF(D154='FEE STRUCTURE'!$C$13,'FEE STRUCTURE'!$D$13,IF(D154='FEE STRUCTURE'!$C$14,'FEE STRUCTURE'!$D$14,IF(D154='FEE STRUCTURE'!$C$15,'FEE STRUCTURE'!$D$15)))))))))))</f>
        <v>16000</v>
      </c>
      <c r="G154" s="169">
        <f>IF(B154=Table2[[#This Row],[STUDENT ID]],Table2[[#This Row],[CUMMULATIVE PAYMENT]],"")</f>
        <v>11000</v>
      </c>
      <c r="H154" s="170">
        <f t="shared" si="5"/>
        <v>5000</v>
      </c>
      <c r="I154" s="170">
        <f>IFERROR(VLOOKUP(Table1[[#This Row],[STUDENT ID]],Table24[],12,0),0)</f>
        <v>0</v>
      </c>
      <c r="J154" s="170">
        <f>SUM(SUM(Table1[[#This Row],[OUTSTANDING]],Table1[[#This Row],[ARREARS (PREV)]]))</f>
        <v>5000</v>
      </c>
    </row>
  </sheetData>
  <pageMargins left="0.19685039370078741" right="0" top="0.74803149606299213" bottom="0.74803149606299213" header="0.31496062992125984" footer="0.31496062992125984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topLeftCell="B7" workbookViewId="0">
      <selection activeCell="B19" sqref="B19:D19"/>
    </sheetView>
  </sheetViews>
  <sheetFormatPr defaultColWidth="0" defaultRowHeight="15" x14ac:dyDescent="0.25"/>
  <cols>
    <col min="1" max="1" width="9.140625" style="16" customWidth="1"/>
    <col min="2" max="2" width="13.5703125" style="14" customWidth="1"/>
    <col min="3" max="3" width="36" style="14" customWidth="1"/>
    <col min="4" max="5" width="11.7109375" style="14" customWidth="1"/>
    <col min="6" max="6" width="11.7109375" style="68" customWidth="1"/>
    <col min="7" max="7" width="19.85546875" style="18" customWidth="1"/>
    <col min="8" max="8" width="13.85546875" style="33" customWidth="1"/>
    <col min="9" max="9" width="11.85546875" style="2" customWidth="1"/>
    <col min="10" max="10" width="14.28515625" style="14" customWidth="1"/>
    <col min="11" max="11" width="12.42578125" style="2" customWidth="1"/>
    <col min="12" max="12" width="13.42578125" style="2" customWidth="1"/>
    <col min="13" max="13" width="10.28515625" style="2" customWidth="1"/>
    <col min="14" max="14" width="13.42578125" style="14" customWidth="1"/>
    <col min="15" max="15" width="9.140625" style="2" customWidth="1"/>
    <col min="16" max="16" width="26.140625" style="22" customWidth="1"/>
    <col min="17" max="17" width="16.42578125" style="18" customWidth="1"/>
    <col min="18" max="18" width="9.140625" style="15" customWidth="1"/>
    <col min="19" max="16384" width="9.140625" style="14" hidden="1"/>
  </cols>
  <sheetData>
    <row r="1" spans="1:18" x14ac:dyDescent="0.25">
      <c r="B1" s="15"/>
      <c r="C1" s="15"/>
      <c r="D1" s="15"/>
      <c r="E1" s="15"/>
      <c r="F1" s="15"/>
      <c r="G1" s="15"/>
      <c r="H1" s="30"/>
      <c r="I1" s="38"/>
      <c r="J1" s="15"/>
      <c r="K1" s="15"/>
      <c r="L1" s="15"/>
      <c r="M1" s="15"/>
      <c r="N1" s="15"/>
      <c r="O1" s="15"/>
      <c r="P1" s="15"/>
      <c r="Q1" s="15"/>
    </row>
    <row r="2" spans="1:18" x14ac:dyDescent="0.25">
      <c r="B2" s="15"/>
      <c r="C2" s="15"/>
      <c r="D2" s="15"/>
      <c r="E2" s="15"/>
      <c r="F2" s="15"/>
      <c r="G2" s="15"/>
      <c r="H2" s="30"/>
      <c r="I2" s="38"/>
      <c r="J2" s="15"/>
      <c r="K2" s="15"/>
      <c r="L2" s="15"/>
      <c r="M2" s="15"/>
      <c r="N2" s="15"/>
      <c r="O2" s="15"/>
      <c r="P2" s="15"/>
      <c r="Q2" s="15"/>
    </row>
    <row r="3" spans="1:18" s="5" customFormat="1" x14ac:dyDescent="0.25">
      <c r="A3" s="16"/>
      <c r="B3" s="17" t="s">
        <v>444</v>
      </c>
      <c r="C3" s="17" t="s">
        <v>445</v>
      </c>
      <c r="D3" s="17" t="s">
        <v>447</v>
      </c>
      <c r="E3" s="17" t="s">
        <v>448</v>
      </c>
      <c r="F3" s="17" t="s">
        <v>832</v>
      </c>
      <c r="G3" s="17" t="s">
        <v>450</v>
      </c>
      <c r="H3" s="31" t="s">
        <v>727</v>
      </c>
      <c r="I3" s="39" t="s">
        <v>683</v>
      </c>
      <c r="J3" s="17" t="s">
        <v>728</v>
      </c>
      <c r="K3" s="25" t="s">
        <v>763</v>
      </c>
      <c r="L3" s="17" t="s">
        <v>729</v>
      </c>
      <c r="M3" s="25" t="s">
        <v>764</v>
      </c>
      <c r="N3" s="17" t="s">
        <v>730</v>
      </c>
      <c r="O3" s="25" t="s">
        <v>765</v>
      </c>
      <c r="P3" s="17" t="s">
        <v>451</v>
      </c>
      <c r="Q3" s="17" t="s">
        <v>452</v>
      </c>
      <c r="R3" s="15"/>
    </row>
    <row r="4" spans="1:18" s="5" customFormat="1" ht="15" customHeight="1" x14ac:dyDescent="0.25">
      <c r="A4" s="16"/>
      <c r="B4" s="5" t="s">
        <v>458</v>
      </c>
      <c r="C4" s="6" t="s">
        <v>446</v>
      </c>
      <c r="D4" s="5" t="s">
        <v>703</v>
      </c>
      <c r="E4" s="5" t="s">
        <v>464</v>
      </c>
      <c r="G4" s="20">
        <f>IF(D4='FEE STRUCTURE'!$C$5,'FEE STRUCTURE'!$D$5,IF(D4='FEE STRUCTURE'!$C$6,'FEE STRUCTURE'!$D$6,IF(D4='FEE STRUCTURE'!$C$7,'FEE STRUCTURE'!$D$7,IF(D4='FEE STRUCTURE'!$C$8,'FEE STRUCTURE'!$D$8,IF(D4='FEE STRUCTURE'!$C$9,'FEE STRUCTURE'!$D$9,IF(D4='FEE STRUCTURE'!$C$10,'FEE STRUCTURE'!$D$10,IF(D4='FEE STRUCTURE'!$C$11,'FEE STRUCTURE'!$D$11,IF(D4='FEE STRUCTURE'!$C$12,'FEE STRUCTURE'!$D$12,IF(D4='FEE STRUCTURE'!$C$13,'FEE STRUCTURE'!$D$13,IF(D4='FEE STRUCTURE'!$C$14,'FEE STRUCTURE'!$D$14,IF(D4='FEE STRUCTURE'!$C$15,'FEE STRUCTURE'!$D$15)))))))))))</f>
        <v>18000</v>
      </c>
      <c r="H4" s="32">
        <v>18000</v>
      </c>
      <c r="I4" s="26"/>
      <c r="J4" s="32"/>
      <c r="K4" s="26"/>
      <c r="L4" s="26"/>
      <c r="M4" s="26"/>
      <c r="N4" s="20"/>
      <c r="O4" s="26"/>
      <c r="P4" s="21">
        <f>SUM(H4,J4,L4,N4)</f>
        <v>18000</v>
      </c>
      <c r="Q4" s="27">
        <f t="shared" ref="Q4:Q33" si="0">G4-P4</f>
        <v>0</v>
      </c>
      <c r="R4" s="15"/>
    </row>
    <row r="5" spans="1:18" s="5" customFormat="1" ht="15" customHeight="1" x14ac:dyDescent="0.25">
      <c r="A5" s="16"/>
      <c r="B5" s="5" t="s">
        <v>459</v>
      </c>
      <c r="C5" s="5" t="s">
        <v>453</v>
      </c>
      <c r="D5" s="5" t="s">
        <v>703</v>
      </c>
      <c r="E5" s="5" t="s">
        <v>464</v>
      </c>
      <c r="G5" s="20">
        <f>IF(D5='FEE STRUCTURE'!$C$5,'FEE STRUCTURE'!$D$5,IF(D5='FEE STRUCTURE'!$C$6,'FEE STRUCTURE'!$D$6,IF(D5='FEE STRUCTURE'!$C$7,'FEE STRUCTURE'!$D$7,IF(D5='FEE STRUCTURE'!$C$8,'FEE STRUCTURE'!$D$8,IF(D5='FEE STRUCTURE'!$C$9,'FEE STRUCTURE'!$D$9,IF(D5='FEE STRUCTURE'!$C$10,'FEE STRUCTURE'!$D$10,IF(D5='FEE STRUCTURE'!$C$11,'FEE STRUCTURE'!$D$11,IF(D5='FEE STRUCTURE'!$C$12,'FEE STRUCTURE'!$D$12,IF(D5='FEE STRUCTURE'!$C$13,'FEE STRUCTURE'!$D$13,IF(D5='FEE STRUCTURE'!$C$14,'FEE STRUCTURE'!$D$14,IF(D5='FEE STRUCTURE'!$C$15,'FEE STRUCTURE'!$D$15)))))))))))</f>
        <v>18000</v>
      </c>
      <c r="H5" s="32">
        <v>3000</v>
      </c>
      <c r="I5" s="26"/>
      <c r="J5" s="32"/>
      <c r="K5" s="26"/>
      <c r="L5" s="26"/>
      <c r="M5" s="26"/>
      <c r="N5" s="20"/>
      <c r="O5" s="26"/>
      <c r="P5" s="21">
        <f t="shared" ref="P5:P65" si="1">SUM(H5,J5,L5,N5)</f>
        <v>3000</v>
      </c>
      <c r="Q5" s="27">
        <f t="shared" si="0"/>
        <v>15000</v>
      </c>
      <c r="R5" s="15"/>
    </row>
    <row r="6" spans="1:18" s="5" customFormat="1" x14ac:dyDescent="0.25">
      <c r="A6" s="16"/>
      <c r="B6" s="5" t="s">
        <v>460</v>
      </c>
      <c r="C6" s="5" t="s">
        <v>454</v>
      </c>
      <c r="D6" s="5" t="s">
        <v>703</v>
      </c>
      <c r="E6" s="5" t="s">
        <v>464</v>
      </c>
      <c r="G6" s="20">
        <f>IF(D6='FEE STRUCTURE'!$C$5,'FEE STRUCTURE'!$D$5,IF(D6='FEE STRUCTURE'!$C$6,'FEE STRUCTURE'!$D$6,IF(D6='FEE STRUCTURE'!$C$7,'FEE STRUCTURE'!$D$7,IF(D6='FEE STRUCTURE'!$C$8,'FEE STRUCTURE'!$D$8,IF(D6='FEE STRUCTURE'!$C$9,'FEE STRUCTURE'!$D$9,IF(D6='FEE STRUCTURE'!$C$10,'FEE STRUCTURE'!$D$10,IF(D6='FEE STRUCTURE'!$C$11,'FEE STRUCTURE'!$D$11,IF(D6='FEE STRUCTURE'!$C$12,'FEE STRUCTURE'!$D$12,IF(D6='FEE STRUCTURE'!$C$13,'FEE STRUCTURE'!$D$13,IF(D6='FEE STRUCTURE'!$C$14,'FEE STRUCTURE'!$D$14,IF(D6='FEE STRUCTURE'!$C$15,'FEE STRUCTURE'!$D$15)))))))))))</f>
        <v>18000</v>
      </c>
      <c r="H6" s="32"/>
      <c r="I6" s="26"/>
      <c r="J6" s="32"/>
      <c r="K6" s="26"/>
      <c r="L6" s="26"/>
      <c r="M6" s="26"/>
      <c r="N6" s="20"/>
      <c r="O6" s="26"/>
      <c r="P6" s="21">
        <f t="shared" si="1"/>
        <v>0</v>
      </c>
      <c r="Q6" s="27">
        <f t="shared" si="0"/>
        <v>18000</v>
      </c>
      <c r="R6" s="15"/>
    </row>
    <row r="7" spans="1:18" s="5" customFormat="1" x14ac:dyDescent="0.25">
      <c r="A7" s="16"/>
      <c r="B7" s="5" t="s">
        <v>461</v>
      </c>
      <c r="C7" s="5" t="s">
        <v>455</v>
      </c>
      <c r="D7" s="5" t="s">
        <v>703</v>
      </c>
      <c r="E7" s="5" t="s">
        <v>464</v>
      </c>
      <c r="G7" s="20">
        <f>IF(D7='FEE STRUCTURE'!$C$5,'FEE STRUCTURE'!$D$5,IF(D7='FEE STRUCTURE'!$C$6,'FEE STRUCTURE'!$D$6,IF(D7='FEE STRUCTURE'!$C$7,'FEE STRUCTURE'!$D$7,IF(D7='FEE STRUCTURE'!$C$8,'FEE STRUCTURE'!$D$8,IF(D7='FEE STRUCTURE'!$C$9,'FEE STRUCTURE'!$D$9,IF(D7='FEE STRUCTURE'!$C$10,'FEE STRUCTURE'!$D$10,IF(D7='FEE STRUCTURE'!$C$11,'FEE STRUCTURE'!$D$11,IF(D7='FEE STRUCTURE'!$C$12,'FEE STRUCTURE'!$D$12,IF(D7='FEE STRUCTURE'!$C$13,'FEE STRUCTURE'!$D$13,IF(D7='FEE STRUCTURE'!$C$14,'FEE STRUCTURE'!$D$14,IF(D7='FEE STRUCTURE'!$C$15,'FEE STRUCTURE'!$D$15)))))))))))</f>
        <v>18000</v>
      </c>
      <c r="H7" s="32">
        <v>14000</v>
      </c>
      <c r="I7" s="26">
        <v>45084</v>
      </c>
      <c r="J7" s="32"/>
      <c r="K7" s="26"/>
      <c r="L7" s="26"/>
      <c r="M7" s="26"/>
      <c r="N7" s="20"/>
      <c r="O7" s="26"/>
      <c r="P7" s="21">
        <f t="shared" si="1"/>
        <v>14000</v>
      </c>
      <c r="Q7" s="27">
        <f t="shared" si="0"/>
        <v>4000</v>
      </c>
      <c r="R7" s="15"/>
    </row>
    <row r="8" spans="1:18" s="5" customFormat="1" x14ac:dyDescent="0.25">
      <c r="A8" s="16"/>
      <c r="B8" s="5" t="s">
        <v>462</v>
      </c>
      <c r="C8" s="5" t="s">
        <v>456</v>
      </c>
      <c r="D8" s="5" t="s">
        <v>703</v>
      </c>
      <c r="E8" s="5" t="s">
        <v>464</v>
      </c>
      <c r="G8" s="20">
        <f>IF(D8='FEE STRUCTURE'!$C$5,'FEE STRUCTURE'!$D$5,IF(D8='FEE STRUCTURE'!$C$6,'FEE STRUCTURE'!$D$6,IF(D8='FEE STRUCTURE'!$C$7,'FEE STRUCTURE'!$D$7,IF(D8='FEE STRUCTURE'!$C$8,'FEE STRUCTURE'!$D$8,IF(D8='FEE STRUCTURE'!$C$9,'FEE STRUCTURE'!$D$9,IF(D8='FEE STRUCTURE'!$C$10,'FEE STRUCTURE'!$D$10,IF(D8='FEE STRUCTURE'!$C$11,'FEE STRUCTURE'!$D$11,IF(D8='FEE STRUCTURE'!$C$12,'FEE STRUCTURE'!$D$12,IF(D8='FEE STRUCTURE'!$C$13,'FEE STRUCTURE'!$D$13,IF(D8='FEE STRUCTURE'!$C$14,'FEE STRUCTURE'!$D$14,IF(D8='FEE STRUCTURE'!$C$15,'FEE STRUCTURE'!$D$15)))))))))))</f>
        <v>18000</v>
      </c>
      <c r="H8" s="32">
        <v>10000</v>
      </c>
      <c r="I8" s="26">
        <v>45055</v>
      </c>
      <c r="J8" s="32">
        <v>4000</v>
      </c>
      <c r="K8" s="26">
        <v>45079</v>
      </c>
      <c r="L8" s="26"/>
      <c r="M8" s="26"/>
      <c r="N8" s="20"/>
      <c r="O8" s="26"/>
      <c r="P8" s="21">
        <f t="shared" si="1"/>
        <v>14000</v>
      </c>
      <c r="Q8" s="27">
        <f t="shared" si="0"/>
        <v>4000</v>
      </c>
      <c r="R8" s="15"/>
    </row>
    <row r="9" spans="1:18" s="5" customFormat="1" x14ac:dyDescent="0.25">
      <c r="A9" s="16"/>
      <c r="B9" s="5" t="s">
        <v>463</v>
      </c>
      <c r="C9" s="5" t="s">
        <v>457</v>
      </c>
      <c r="D9" s="5" t="s">
        <v>703</v>
      </c>
      <c r="E9" s="5" t="s">
        <v>464</v>
      </c>
      <c r="G9" s="20">
        <f>IF(D9='FEE STRUCTURE'!$C$5,'FEE STRUCTURE'!$D$5,IF(D9='FEE STRUCTURE'!$C$6,'FEE STRUCTURE'!$D$6,IF(D9='FEE STRUCTURE'!$C$7,'FEE STRUCTURE'!$D$7,IF(D9='FEE STRUCTURE'!$C$8,'FEE STRUCTURE'!$D$8,IF(D9='FEE STRUCTURE'!$C$9,'FEE STRUCTURE'!$D$9,IF(D9='FEE STRUCTURE'!$C$10,'FEE STRUCTURE'!$D$10,IF(D9='FEE STRUCTURE'!$C$11,'FEE STRUCTURE'!$D$11,IF(D9='FEE STRUCTURE'!$C$12,'FEE STRUCTURE'!$D$12,IF(D9='FEE STRUCTURE'!$C$13,'FEE STRUCTURE'!$D$13,IF(D9='FEE STRUCTURE'!$C$14,'FEE STRUCTURE'!$D$14,IF(D9='FEE STRUCTURE'!$C$15,'FEE STRUCTURE'!$D$15)))))))))))</f>
        <v>18000</v>
      </c>
      <c r="H9" s="32"/>
      <c r="I9" s="26"/>
      <c r="J9" s="32"/>
      <c r="K9" s="26"/>
      <c r="L9" s="26"/>
      <c r="M9" s="26"/>
      <c r="N9" s="20"/>
      <c r="O9" s="26"/>
      <c r="P9" s="21">
        <f t="shared" si="1"/>
        <v>0</v>
      </c>
      <c r="Q9" s="27">
        <f t="shared" si="0"/>
        <v>18000</v>
      </c>
      <c r="R9" s="15"/>
    </row>
    <row r="10" spans="1:18" s="5" customFormat="1" x14ac:dyDescent="0.25">
      <c r="A10" s="16"/>
      <c r="B10" s="5" t="s">
        <v>465</v>
      </c>
      <c r="C10" s="46" t="s">
        <v>490</v>
      </c>
      <c r="D10" s="5" t="s">
        <v>489</v>
      </c>
      <c r="E10" s="5" t="s">
        <v>464</v>
      </c>
      <c r="G10" s="20">
        <f>IF(D10='FEE STRUCTURE'!$C$5,'FEE STRUCTURE'!$D$5,IF(D10='FEE STRUCTURE'!$C$6,'FEE STRUCTURE'!$D$6,IF(D10='FEE STRUCTURE'!$C$7,'FEE STRUCTURE'!$D$7,IF(D10='FEE STRUCTURE'!$C$8,'FEE STRUCTURE'!$D$8,IF(D10='FEE STRUCTURE'!$C$9,'FEE STRUCTURE'!$D$9,IF(D10='FEE STRUCTURE'!$C$10,'FEE STRUCTURE'!$D$10,IF(D10='FEE STRUCTURE'!$C$11,'FEE STRUCTURE'!$D$11,IF(D10='FEE STRUCTURE'!$C$12,'FEE STRUCTURE'!$D$12,IF(D10='FEE STRUCTURE'!$C$13,'FEE STRUCTURE'!$D$13,IF(D10='FEE STRUCTURE'!$C$14,'FEE STRUCTURE'!$D$14,IF(D10='FEE STRUCTURE'!$C$15,'FEE STRUCTURE'!$D$15)))))))))))</f>
        <v>18000</v>
      </c>
      <c r="H10" s="32"/>
      <c r="I10" s="26"/>
      <c r="J10" s="32"/>
      <c r="K10" s="26"/>
      <c r="L10" s="26"/>
      <c r="M10" s="26"/>
      <c r="N10" s="20"/>
      <c r="O10" s="26"/>
      <c r="P10" s="21">
        <f t="shared" si="1"/>
        <v>0</v>
      </c>
      <c r="Q10" s="27">
        <f t="shared" si="0"/>
        <v>18000</v>
      </c>
      <c r="R10" s="15"/>
    </row>
    <row r="11" spans="1:18" s="5" customFormat="1" x14ac:dyDescent="0.25">
      <c r="A11" s="16"/>
      <c r="B11" s="5" t="s">
        <v>466</v>
      </c>
      <c r="C11" s="46" t="s">
        <v>485</v>
      </c>
      <c r="D11" s="5" t="s">
        <v>489</v>
      </c>
      <c r="E11" s="5" t="s">
        <v>464</v>
      </c>
      <c r="G11" s="20">
        <f>IF(D11='FEE STRUCTURE'!$C$5,'FEE STRUCTURE'!$D$5,IF(D11='FEE STRUCTURE'!$C$6,'FEE STRUCTURE'!$D$6,IF(D11='FEE STRUCTURE'!$C$7,'FEE STRUCTURE'!$D$7,IF(D11='FEE STRUCTURE'!$C$8,'FEE STRUCTURE'!$D$8,IF(D11='FEE STRUCTURE'!$C$9,'FEE STRUCTURE'!$D$9,IF(D11='FEE STRUCTURE'!$C$10,'FEE STRUCTURE'!$D$10,IF(D11='FEE STRUCTURE'!$C$11,'FEE STRUCTURE'!$D$11,IF(D11='FEE STRUCTURE'!$C$12,'FEE STRUCTURE'!$D$12,IF(D11='FEE STRUCTURE'!$C$13,'FEE STRUCTURE'!$D$13,IF(D11='FEE STRUCTURE'!$C$14,'FEE STRUCTURE'!$D$14,IF(D11='FEE STRUCTURE'!$C$15,'FEE STRUCTURE'!$D$15)))))))))))</f>
        <v>18000</v>
      </c>
      <c r="H11" s="32"/>
      <c r="I11" s="26"/>
      <c r="J11" s="32"/>
      <c r="K11" s="26"/>
      <c r="L11" s="26"/>
      <c r="M11" s="26"/>
      <c r="N11" s="20"/>
      <c r="O11" s="26"/>
      <c r="P11" s="21">
        <f t="shared" si="1"/>
        <v>0</v>
      </c>
      <c r="Q11" s="27">
        <f t="shared" si="0"/>
        <v>18000</v>
      </c>
      <c r="R11" s="15"/>
    </row>
    <row r="12" spans="1:18" s="5" customFormat="1" x14ac:dyDescent="0.25">
      <c r="A12" s="16"/>
      <c r="B12" s="5" t="s">
        <v>467</v>
      </c>
      <c r="C12" s="46" t="s">
        <v>486</v>
      </c>
      <c r="D12" s="5" t="s">
        <v>489</v>
      </c>
      <c r="E12" s="5" t="s">
        <v>464</v>
      </c>
      <c r="G12" s="20">
        <f>IF(D12='FEE STRUCTURE'!$C$5,'FEE STRUCTURE'!$D$5,IF(D12='FEE STRUCTURE'!$C$6,'FEE STRUCTURE'!$D$6,IF(D12='FEE STRUCTURE'!$C$7,'FEE STRUCTURE'!$D$7,IF(D12='FEE STRUCTURE'!$C$8,'FEE STRUCTURE'!$D$8,IF(D12='FEE STRUCTURE'!$C$9,'FEE STRUCTURE'!$D$9,IF(D12='FEE STRUCTURE'!$C$10,'FEE STRUCTURE'!$D$10,IF(D12='FEE STRUCTURE'!$C$11,'FEE STRUCTURE'!$D$11,IF(D12='FEE STRUCTURE'!$C$12,'FEE STRUCTURE'!$D$12,IF(D12='FEE STRUCTURE'!$C$13,'FEE STRUCTURE'!$D$13,IF(D12='FEE STRUCTURE'!$C$14,'FEE STRUCTURE'!$D$14,IF(D12='FEE STRUCTURE'!$C$15,'FEE STRUCTURE'!$D$15)))))))))))</f>
        <v>18000</v>
      </c>
      <c r="H12" s="32"/>
      <c r="I12" s="26"/>
      <c r="J12" s="32"/>
      <c r="K12" s="26"/>
      <c r="L12" s="26"/>
      <c r="M12" s="26"/>
      <c r="N12" s="20"/>
      <c r="O12" s="26"/>
      <c r="P12" s="21">
        <f t="shared" si="1"/>
        <v>0</v>
      </c>
      <c r="Q12" s="27">
        <f t="shared" si="0"/>
        <v>18000</v>
      </c>
      <c r="R12" s="15"/>
    </row>
    <row r="13" spans="1:18" s="5" customFormat="1" x14ac:dyDescent="0.25">
      <c r="A13" s="16"/>
      <c r="B13" s="5" t="s">
        <v>468</v>
      </c>
      <c r="C13" s="46" t="s">
        <v>487</v>
      </c>
      <c r="D13" s="5" t="s">
        <v>489</v>
      </c>
      <c r="E13" s="5" t="s">
        <v>464</v>
      </c>
      <c r="G13" s="20">
        <f>IF(D13='FEE STRUCTURE'!$C$5,'FEE STRUCTURE'!$D$5,IF(D13='FEE STRUCTURE'!$C$6,'FEE STRUCTURE'!$D$6,IF(D13='FEE STRUCTURE'!$C$7,'FEE STRUCTURE'!$D$7,IF(D13='FEE STRUCTURE'!$C$8,'FEE STRUCTURE'!$D$8,IF(D13='FEE STRUCTURE'!$C$9,'FEE STRUCTURE'!$D$9,IF(D13='FEE STRUCTURE'!$C$10,'FEE STRUCTURE'!$D$10,IF(D13='FEE STRUCTURE'!$C$11,'FEE STRUCTURE'!$D$11,IF(D13='FEE STRUCTURE'!$C$12,'FEE STRUCTURE'!$D$12,IF(D13='FEE STRUCTURE'!$C$13,'FEE STRUCTURE'!$D$13,IF(D13='FEE STRUCTURE'!$C$14,'FEE STRUCTURE'!$D$14,IF(D13='FEE STRUCTURE'!$C$15,'FEE STRUCTURE'!$D$15)))))))))))</f>
        <v>18000</v>
      </c>
      <c r="H13" s="32">
        <v>14000</v>
      </c>
      <c r="I13" s="26">
        <v>45084</v>
      </c>
      <c r="J13" s="32"/>
      <c r="K13" s="26"/>
      <c r="L13" s="26"/>
      <c r="M13" s="26"/>
      <c r="N13" s="20"/>
      <c r="O13" s="26"/>
      <c r="P13" s="21">
        <f t="shared" si="1"/>
        <v>14000</v>
      </c>
      <c r="Q13" s="27">
        <f t="shared" si="0"/>
        <v>4000</v>
      </c>
      <c r="R13" s="15"/>
    </row>
    <row r="14" spans="1:18" s="5" customFormat="1" x14ac:dyDescent="0.25">
      <c r="A14" s="16"/>
      <c r="B14" s="5" t="s">
        <v>469</v>
      </c>
      <c r="C14" s="46" t="s">
        <v>488</v>
      </c>
      <c r="D14" s="5" t="s">
        <v>489</v>
      </c>
      <c r="E14" s="5" t="s">
        <v>464</v>
      </c>
      <c r="G14" s="20">
        <f>IF(D14='FEE STRUCTURE'!$C$5,'FEE STRUCTURE'!$D$5,IF(D14='FEE STRUCTURE'!$C$6,'FEE STRUCTURE'!$D$6,IF(D14='FEE STRUCTURE'!$C$7,'FEE STRUCTURE'!$D$7,IF(D14='FEE STRUCTURE'!$C$8,'FEE STRUCTURE'!$D$8,IF(D14='FEE STRUCTURE'!$C$9,'FEE STRUCTURE'!$D$9,IF(D14='FEE STRUCTURE'!$C$10,'FEE STRUCTURE'!$D$10,IF(D14='FEE STRUCTURE'!$C$11,'FEE STRUCTURE'!$D$11,IF(D14='FEE STRUCTURE'!$C$12,'FEE STRUCTURE'!$D$12,IF(D14='FEE STRUCTURE'!$C$13,'FEE STRUCTURE'!$D$13,IF(D14='FEE STRUCTURE'!$C$14,'FEE STRUCTURE'!$D$14,IF(D14='FEE STRUCTURE'!$C$15,'FEE STRUCTURE'!$D$15)))))))))))</f>
        <v>18000</v>
      </c>
      <c r="H14" s="32"/>
      <c r="I14" s="26"/>
      <c r="J14" s="32"/>
      <c r="K14" s="26"/>
      <c r="L14" s="26"/>
      <c r="M14" s="26"/>
      <c r="N14" s="20"/>
      <c r="O14" s="26"/>
      <c r="P14" s="21">
        <f t="shared" si="1"/>
        <v>0</v>
      </c>
      <c r="Q14" s="27">
        <f t="shared" si="0"/>
        <v>18000</v>
      </c>
      <c r="R14" s="15"/>
    </row>
    <row r="15" spans="1:18" s="5" customFormat="1" x14ac:dyDescent="0.25">
      <c r="A15" s="16"/>
      <c r="B15" s="5" t="s">
        <v>470</v>
      </c>
      <c r="C15" s="5" t="s">
        <v>491</v>
      </c>
      <c r="D15" s="5" t="s">
        <v>500</v>
      </c>
      <c r="E15" s="5" t="s">
        <v>464</v>
      </c>
      <c r="G15" s="20">
        <f>IF(D15='FEE STRUCTURE'!$C$5,'FEE STRUCTURE'!$D$5,IF(D15='FEE STRUCTURE'!$C$6,'FEE STRUCTURE'!$D$6,IF(D15='FEE STRUCTURE'!$C$7,'FEE STRUCTURE'!$D$7,IF(D15='FEE STRUCTURE'!$C$8,'FEE STRUCTURE'!$D$8,IF(D15='FEE STRUCTURE'!$C$9,'FEE STRUCTURE'!$D$9,IF(D15='FEE STRUCTURE'!$C$10,'FEE STRUCTURE'!$D$10,IF(D15='FEE STRUCTURE'!$C$11,'FEE STRUCTURE'!$D$11,IF(D15='FEE STRUCTURE'!$C$12,'FEE STRUCTURE'!$D$12,IF(D15='FEE STRUCTURE'!$C$13,'FEE STRUCTURE'!$D$13,IF(D15='FEE STRUCTURE'!$C$14,'FEE STRUCTURE'!$D$14,IF(D15='FEE STRUCTURE'!$C$15,'FEE STRUCTURE'!$D$15)))))))))))</f>
        <v>18000</v>
      </c>
      <c r="H15" s="32"/>
      <c r="I15" s="26"/>
      <c r="J15" s="32"/>
      <c r="K15" s="26"/>
      <c r="L15" s="26"/>
      <c r="M15" s="26"/>
      <c r="N15" s="20"/>
      <c r="O15" s="26"/>
      <c r="P15" s="21">
        <f t="shared" si="1"/>
        <v>0</v>
      </c>
      <c r="Q15" s="27">
        <f t="shared" si="0"/>
        <v>18000</v>
      </c>
      <c r="R15" s="15"/>
    </row>
    <row r="16" spans="1:18" s="5" customFormat="1" x14ac:dyDescent="0.25">
      <c r="A16" s="16"/>
      <c r="B16" s="5" t="s">
        <v>471</v>
      </c>
      <c r="C16" s="5" t="s">
        <v>492</v>
      </c>
      <c r="D16" s="5" t="s">
        <v>500</v>
      </c>
      <c r="E16" s="5" t="s">
        <v>464</v>
      </c>
      <c r="G16" s="20">
        <f>IF(D16='FEE STRUCTURE'!$C$5,'FEE STRUCTURE'!$D$5,IF(D16='FEE STRUCTURE'!$C$6,'FEE STRUCTURE'!$D$6,IF(D16='FEE STRUCTURE'!$C$7,'FEE STRUCTURE'!$D$7,IF(D16='FEE STRUCTURE'!$C$8,'FEE STRUCTURE'!$D$8,IF(D16='FEE STRUCTURE'!$C$9,'FEE STRUCTURE'!$D$9,IF(D16='FEE STRUCTURE'!$C$10,'FEE STRUCTURE'!$D$10,IF(D16='FEE STRUCTURE'!$C$11,'FEE STRUCTURE'!$D$11,IF(D16='FEE STRUCTURE'!$C$12,'FEE STRUCTURE'!$D$12,IF(D16='FEE STRUCTURE'!$C$13,'FEE STRUCTURE'!$D$13,IF(D16='FEE STRUCTURE'!$C$14,'FEE STRUCTURE'!$D$14,IF(D16='FEE STRUCTURE'!$C$15,'FEE STRUCTURE'!$D$15)))))))))))</f>
        <v>18000</v>
      </c>
      <c r="H16" s="32"/>
      <c r="I16" s="26"/>
      <c r="J16" s="32"/>
      <c r="K16" s="26"/>
      <c r="L16" s="26"/>
      <c r="M16" s="26"/>
      <c r="N16" s="20"/>
      <c r="O16" s="26"/>
      <c r="P16" s="21">
        <f t="shared" si="1"/>
        <v>0</v>
      </c>
      <c r="Q16" s="27">
        <f t="shared" si="0"/>
        <v>18000</v>
      </c>
      <c r="R16" s="15"/>
    </row>
    <row r="17" spans="1:18" s="5" customFormat="1" x14ac:dyDescent="0.25">
      <c r="A17" s="16"/>
      <c r="B17" s="5" t="s">
        <v>472</v>
      </c>
      <c r="C17" s="5" t="s">
        <v>493</v>
      </c>
      <c r="D17" s="5" t="s">
        <v>500</v>
      </c>
      <c r="E17" s="5" t="s">
        <v>464</v>
      </c>
      <c r="G17" s="20">
        <f>IF(D17='FEE STRUCTURE'!$C$5,'FEE STRUCTURE'!$D$5,IF(D17='FEE STRUCTURE'!$C$6,'FEE STRUCTURE'!$D$6,IF(D17='FEE STRUCTURE'!$C$7,'FEE STRUCTURE'!$D$7,IF(D17='FEE STRUCTURE'!$C$8,'FEE STRUCTURE'!$D$8,IF(D17='FEE STRUCTURE'!$C$9,'FEE STRUCTURE'!$D$9,IF(D17='FEE STRUCTURE'!$C$10,'FEE STRUCTURE'!$D$10,IF(D17='FEE STRUCTURE'!$C$11,'FEE STRUCTURE'!$D$11,IF(D17='FEE STRUCTURE'!$C$12,'FEE STRUCTURE'!$D$12,IF(D17='FEE STRUCTURE'!$C$13,'FEE STRUCTURE'!$D$13,IF(D17='FEE STRUCTURE'!$C$14,'FEE STRUCTURE'!$D$14,IF(D17='FEE STRUCTURE'!$C$15,'FEE STRUCTURE'!$D$15)))))))))))</f>
        <v>18000</v>
      </c>
      <c r="H17" s="32">
        <v>31500</v>
      </c>
      <c r="I17" s="92">
        <v>45074</v>
      </c>
      <c r="J17" s="32"/>
      <c r="K17" s="26"/>
      <c r="L17" s="26"/>
      <c r="M17" s="26"/>
      <c r="N17" s="20"/>
      <c r="O17" s="26"/>
      <c r="P17" s="21">
        <f t="shared" si="1"/>
        <v>31500</v>
      </c>
      <c r="Q17" s="27">
        <f t="shared" si="0"/>
        <v>-13500</v>
      </c>
      <c r="R17" s="15"/>
    </row>
    <row r="18" spans="1:18" s="5" customFormat="1" x14ac:dyDescent="0.25">
      <c r="A18" s="16"/>
      <c r="B18" s="5" t="s">
        <v>473</v>
      </c>
      <c r="C18" s="5" t="s">
        <v>494</v>
      </c>
      <c r="D18" s="5" t="s">
        <v>500</v>
      </c>
      <c r="E18" s="5" t="s">
        <v>464</v>
      </c>
      <c r="G18" s="20">
        <f>IF(D18='FEE STRUCTURE'!$C$5,'FEE STRUCTURE'!$D$5,IF(D18='FEE STRUCTURE'!$C$6,'FEE STRUCTURE'!$D$6,IF(D18='FEE STRUCTURE'!$C$7,'FEE STRUCTURE'!$D$7,IF(D18='FEE STRUCTURE'!$C$8,'FEE STRUCTURE'!$D$8,IF(D18='FEE STRUCTURE'!$C$9,'FEE STRUCTURE'!$D$9,IF(D18='FEE STRUCTURE'!$C$10,'FEE STRUCTURE'!$D$10,IF(D18='FEE STRUCTURE'!$C$11,'FEE STRUCTURE'!$D$11,IF(D18='FEE STRUCTURE'!$C$12,'FEE STRUCTURE'!$D$12,IF(D18='FEE STRUCTURE'!$C$13,'FEE STRUCTURE'!$D$13,IF(D18='FEE STRUCTURE'!$C$14,'FEE STRUCTURE'!$D$14,IF(D18='FEE STRUCTURE'!$C$15,'FEE STRUCTURE'!$D$15)))))))))))</f>
        <v>18000</v>
      </c>
      <c r="H18" s="32">
        <v>4000</v>
      </c>
      <c r="I18" s="26">
        <v>45057</v>
      </c>
      <c r="J18" s="32">
        <v>4000</v>
      </c>
      <c r="K18" s="26">
        <v>45089</v>
      </c>
      <c r="L18" s="26"/>
      <c r="M18" s="26"/>
      <c r="N18" s="20"/>
      <c r="O18" s="26"/>
      <c r="P18" s="21">
        <f t="shared" si="1"/>
        <v>8000</v>
      </c>
      <c r="Q18" s="27">
        <f t="shared" si="0"/>
        <v>10000</v>
      </c>
      <c r="R18" s="15"/>
    </row>
    <row r="19" spans="1:18" s="5" customFormat="1" x14ac:dyDescent="0.25">
      <c r="A19" s="16"/>
      <c r="B19" s="5" t="s">
        <v>474</v>
      </c>
      <c r="C19" s="5" t="s">
        <v>495</v>
      </c>
      <c r="D19" s="5" t="s">
        <v>500</v>
      </c>
      <c r="E19" s="5" t="s">
        <v>464</v>
      </c>
      <c r="G19" s="20">
        <f>IF(D19='FEE STRUCTURE'!$C$5,'FEE STRUCTURE'!$D$5,IF(D19='FEE STRUCTURE'!$C$6,'FEE STRUCTURE'!$D$6,IF(D19='FEE STRUCTURE'!$C$7,'FEE STRUCTURE'!$D$7,IF(D19='FEE STRUCTURE'!$C$8,'FEE STRUCTURE'!$D$8,IF(D19='FEE STRUCTURE'!$C$9,'FEE STRUCTURE'!$D$9,IF(D19='FEE STRUCTURE'!$C$10,'FEE STRUCTURE'!$D$10,IF(D19='FEE STRUCTURE'!$C$11,'FEE STRUCTURE'!$D$11,IF(D19='FEE STRUCTURE'!$C$12,'FEE STRUCTURE'!$D$12,IF(D19='FEE STRUCTURE'!$C$13,'FEE STRUCTURE'!$D$13,IF(D19='FEE STRUCTURE'!$C$14,'FEE STRUCTURE'!$D$14,IF(D19='FEE STRUCTURE'!$C$15,'FEE STRUCTURE'!$D$15)))))))))))</f>
        <v>18000</v>
      </c>
      <c r="H19" s="32">
        <v>5000</v>
      </c>
      <c r="I19" s="26">
        <v>45077</v>
      </c>
      <c r="J19" s="32">
        <v>6020</v>
      </c>
      <c r="K19" s="26">
        <v>45090</v>
      </c>
      <c r="L19" s="26"/>
      <c r="M19" s="26"/>
      <c r="N19" s="20"/>
      <c r="O19" s="26"/>
      <c r="P19" s="21">
        <f t="shared" si="1"/>
        <v>11020</v>
      </c>
      <c r="Q19" s="27">
        <f t="shared" si="0"/>
        <v>6980</v>
      </c>
      <c r="R19" s="15"/>
    </row>
    <row r="20" spans="1:18" s="5" customFormat="1" x14ac:dyDescent="0.25">
      <c r="A20" s="16"/>
      <c r="B20" s="5" t="s">
        <v>475</v>
      </c>
      <c r="C20" s="5" t="s">
        <v>496</v>
      </c>
      <c r="D20" s="5" t="s">
        <v>500</v>
      </c>
      <c r="E20" s="5" t="s">
        <v>464</v>
      </c>
      <c r="G20" s="20">
        <f>IF(D20='FEE STRUCTURE'!$C$5,'FEE STRUCTURE'!$D$5,IF(D20='FEE STRUCTURE'!$C$6,'FEE STRUCTURE'!$D$6,IF(D20='FEE STRUCTURE'!$C$7,'FEE STRUCTURE'!$D$7,IF(D20='FEE STRUCTURE'!$C$8,'FEE STRUCTURE'!$D$8,IF(D20='FEE STRUCTURE'!$C$9,'FEE STRUCTURE'!$D$9,IF(D20='FEE STRUCTURE'!$C$10,'FEE STRUCTURE'!$D$10,IF(D20='FEE STRUCTURE'!$C$11,'FEE STRUCTURE'!$D$11,IF(D20='FEE STRUCTURE'!$C$12,'FEE STRUCTURE'!$D$12,IF(D20='FEE STRUCTURE'!$C$13,'FEE STRUCTURE'!$D$13,IF(D20='FEE STRUCTURE'!$C$14,'FEE STRUCTURE'!$D$14,IF(D20='FEE STRUCTURE'!$C$15,'FEE STRUCTURE'!$D$15)))))))))))</f>
        <v>18000</v>
      </c>
      <c r="H20" s="32"/>
      <c r="I20" s="26"/>
      <c r="J20" s="32"/>
      <c r="K20" s="26"/>
      <c r="L20" s="26"/>
      <c r="M20" s="26"/>
      <c r="N20" s="20"/>
      <c r="O20" s="26"/>
      <c r="P20" s="21">
        <f t="shared" si="1"/>
        <v>0</v>
      </c>
      <c r="Q20" s="27">
        <f t="shared" si="0"/>
        <v>18000</v>
      </c>
      <c r="R20" s="15"/>
    </row>
    <row r="21" spans="1:18" s="5" customFormat="1" x14ac:dyDescent="0.25">
      <c r="A21" s="16"/>
      <c r="B21" s="5" t="s">
        <v>476</v>
      </c>
      <c r="C21" s="5" t="s">
        <v>497</v>
      </c>
      <c r="D21" s="5" t="s">
        <v>500</v>
      </c>
      <c r="E21" s="5" t="s">
        <v>464</v>
      </c>
      <c r="G21" s="20">
        <f>IF(D21='FEE STRUCTURE'!$C$5,'FEE STRUCTURE'!$D$5,IF(D21='FEE STRUCTURE'!$C$6,'FEE STRUCTURE'!$D$6,IF(D21='FEE STRUCTURE'!$C$7,'FEE STRUCTURE'!$D$7,IF(D21='FEE STRUCTURE'!$C$8,'FEE STRUCTURE'!$D$8,IF(D21='FEE STRUCTURE'!$C$9,'FEE STRUCTURE'!$D$9,IF(D21='FEE STRUCTURE'!$C$10,'FEE STRUCTURE'!$D$10,IF(D21='FEE STRUCTURE'!$C$11,'FEE STRUCTURE'!$D$11,IF(D21='FEE STRUCTURE'!$C$12,'FEE STRUCTURE'!$D$12,IF(D21='FEE STRUCTURE'!$C$13,'FEE STRUCTURE'!$D$13,IF(D21='FEE STRUCTURE'!$C$14,'FEE STRUCTURE'!$D$14,IF(D21='FEE STRUCTURE'!$C$15,'FEE STRUCTURE'!$D$15)))))))))))</f>
        <v>18000</v>
      </c>
      <c r="H21" s="32"/>
      <c r="I21" s="26"/>
      <c r="J21" s="32"/>
      <c r="K21" s="26"/>
      <c r="L21" s="26"/>
      <c r="M21" s="26"/>
      <c r="N21" s="20"/>
      <c r="O21" s="26"/>
      <c r="P21" s="21">
        <f t="shared" si="1"/>
        <v>0</v>
      </c>
      <c r="Q21" s="27">
        <f t="shared" si="0"/>
        <v>18000</v>
      </c>
      <c r="R21" s="15"/>
    </row>
    <row r="22" spans="1:18" s="5" customFormat="1" x14ac:dyDescent="0.25">
      <c r="A22" s="16"/>
      <c r="B22" s="5" t="s">
        <v>477</v>
      </c>
      <c r="C22" s="5" t="s">
        <v>498</v>
      </c>
      <c r="D22" s="5" t="s">
        <v>500</v>
      </c>
      <c r="E22" s="5" t="s">
        <v>464</v>
      </c>
      <c r="G22" s="20">
        <f>IF(D22='FEE STRUCTURE'!$C$5,'FEE STRUCTURE'!$D$5,IF(D22='FEE STRUCTURE'!$C$6,'FEE STRUCTURE'!$D$6,IF(D22='FEE STRUCTURE'!$C$7,'FEE STRUCTURE'!$D$7,IF(D22='FEE STRUCTURE'!$C$8,'FEE STRUCTURE'!$D$8,IF(D22='FEE STRUCTURE'!$C$9,'FEE STRUCTURE'!$D$9,IF(D22='FEE STRUCTURE'!$C$10,'FEE STRUCTURE'!$D$10,IF(D22='FEE STRUCTURE'!$C$11,'FEE STRUCTURE'!$D$11,IF(D22='FEE STRUCTURE'!$C$12,'FEE STRUCTURE'!$D$12,IF(D22='FEE STRUCTURE'!$C$13,'FEE STRUCTURE'!$D$13,IF(D22='FEE STRUCTURE'!$C$14,'FEE STRUCTURE'!$D$14,IF(D22='FEE STRUCTURE'!$C$15,'FEE STRUCTURE'!$D$15)))))))))))</f>
        <v>18000</v>
      </c>
      <c r="H22" s="32"/>
      <c r="I22" s="26"/>
      <c r="J22" s="32"/>
      <c r="K22" s="26"/>
      <c r="L22" s="26"/>
      <c r="M22" s="26"/>
      <c r="N22" s="20"/>
      <c r="O22" s="26"/>
      <c r="P22" s="21">
        <f t="shared" si="1"/>
        <v>0</v>
      </c>
      <c r="Q22" s="27">
        <f t="shared" si="0"/>
        <v>18000</v>
      </c>
      <c r="R22" s="15"/>
    </row>
    <row r="23" spans="1:18" s="5" customFormat="1" x14ac:dyDescent="0.25">
      <c r="A23" s="16"/>
      <c r="B23" s="5" t="s">
        <v>478</v>
      </c>
      <c r="C23" s="5" t="s">
        <v>499</v>
      </c>
      <c r="D23" s="5" t="s">
        <v>500</v>
      </c>
      <c r="E23" s="5" t="s">
        <v>464</v>
      </c>
      <c r="G23" s="20">
        <f>IF(D23='FEE STRUCTURE'!$C$5,'FEE STRUCTURE'!$D$5,IF(D23='FEE STRUCTURE'!$C$6,'FEE STRUCTURE'!$D$6,IF(D23='FEE STRUCTURE'!$C$7,'FEE STRUCTURE'!$D$7,IF(D23='FEE STRUCTURE'!$C$8,'FEE STRUCTURE'!$D$8,IF(D23='FEE STRUCTURE'!$C$9,'FEE STRUCTURE'!$D$9,IF(D23='FEE STRUCTURE'!$C$10,'FEE STRUCTURE'!$D$10,IF(D23='FEE STRUCTURE'!$C$11,'FEE STRUCTURE'!$D$11,IF(D23='FEE STRUCTURE'!$C$12,'FEE STRUCTURE'!$D$12,IF(D23='FEE STRUCTURE'!$C$13,'FEE STRUCTURE'!$D$13,IF(D23='FEE STRUCTURE'!$C$14,'FEE STRUCTURE'!$D$14,IF(D23='FEE STRUCTURE'!$C$15,'FEE STRUCTURE'!$D$15)))))))))))</f>
        <v>18000</v>
      </c>
      <c r="H23" s="32"/>
      <c r="I23" s="26"/>
      <c r="J23" s="32"/>
      <c r="K23" s="26"/>
      <c r="L23" s="26"/>
      <c r="M23" s="26"/>
      <c r="N23" s="20"/>
      <c r="O23" s="26"/>
      <c r="P23" s="21">
        <f t="shared" si="1"/>
        <v>0</v>
      </c>
      <c r="Q23" s="27">
        <f t="shared" si="0"/>
        <v>18000</v>
      </c>
      <c r="R23" s="15"/>
    </row>
    <row r="24" spans="1:18" s="5" customFormat="1" x14ac:dyDescent="0.25">
      <c r="A24" s="16"/>
      <c r="B24" s="5" t="s">
        <v>479</v>
      </c>
      <c r="C24" s="5" t="s">
        <v>501</v>
      </c>
      <c r="D24" s="5" t="s">
        <v>608</v>
      </c>
      <c r="E24" s="5" t="s">
        <v>464</v>
      </c>
      <c r="G24" s="20">
        <f>IF(D24='FEE STRUCTURE'!$C$5,'FEE STRUCTURE'!$D$5,IF(D24='FEE STRUCTURE'!$C$6,'FEE STRUCTURE'!$D$6,IF(D24='FEE STRUCTURE'!$C$7,'FEE STRUCTURE'!$D$7,IF(D24='FEE STRUCTURE'!$C$8,'FEE STRUCTURE'!$D$8,IF(D24='FEE STRUCTURE'!$C$9,'FEE STRUCTURE'!$D$9,IF(D24='FEE STRUCTURE'!$C$10,'FEE STRUCTURE'!$D$10,IF(D24='FEE STRUCTURE'!$C$11,'FEE STRUCTURE'!$D$11,IF(D24='FEE STRUCTURE'!$C$12,'FEE STRUCTURE'!$D$12,IF(D24='FEE STRUCTURE'!$C$13,'FEE STRUCTURE'!$D$13,IF(D24='FEE STRUCTURE'!$C$14,'FEE STRUCTURE'!$D$14,IF(D24='FEE STRUCTURE'!$C$15,'FEE STRUCTURE'!$D$15)))))))))))</f>
        <v>18000</v>
      </c>
      <c r="H24" s="32">
        <v>10000</v>
      </c>
      <c r="I24" s="26">
        <v>45056</v>
      </c>
      <c r="J24" s="32">
        <v>2000</v>
      </c>
      <c r="K24" s="26">
        <v>45057</v>
      </c>
      <c r="L24" s="26"/>
      <c r="M24" s="26"/>
      <c r="N24" s="20"/>
      <c r="O24" s="26"/>
      <c r="P24" s="21">
        <f t="shared" si="1"/>
        <v>12000</v>
      </c>
      <c r="Q24" s="27">
        <f t="shared" si="0"/>
        <v>6000</v>
      </c>
      <c r="R24" s="15"/>
    </row>
    <row r="25" spans="1:18" x14ac:dyDescent="0.25">
      <c r="B25" s="5" t="s">
        <v>480</v>
      </c>
      <c r="C25" s="14" t="s">
        <v>502</v>
      </c>
      <c r="D25" s="5" t="s">
        <v>608</v>
      </c>
      <c r="E25" s="5" t="s">
        <v>464</v>
      </c>
      <c r="F25" s="5"/>
      <c r="G25" s="20">
        <f>IF(D25='FEE STRUCTURE'!$C$5,'FEE STRUCTURE'!$D$5,IF(D25='FEE STRUCTURE'!$C$6,'FEE STRUCTURE'!$D$6,IF(D25='FEE STRUCTURE'!$C$7,'FEE STRUCTURE'!$D$7,IF(D25='FEE STRUCTURE'!$C$8,'FEE STRUCTURE'!$D$8,IF(D25='FEE STRUCTURE'!$C$9,'FEE STRUCTURE'!$D$9,IF(D25='FEE STRUCTURE'!$C$10,'FEE STRUCTURE'!$D$10,IF(D25='FEE STRUCTURE'!$C$11,'FEE STRUCTURE'!$D$11,IF(D25='FEE STRUCTURE'!$C$12,'FEE STRUCTURE'!$D$12,IF(D25='FEE STRUCTURE'!$C$13,'FEE STRUCTURE'!$D$13,IF(D25='FEE STRUCTURE'!$C$14,'FEE STRUCTURE'!$D$14,IF(D25='FEE STRUCTURE'!$C$15,'FEE STRUCTURE'!$D$15)))))))))))</f>
        <v>18000</v>
      </c>
      <c r="H25" s="32">
        <v>10000</v>
      </c>
      <c r="I25" s="26">
        <v>45065</v>
      </c>
      <c r="J25" s="32"/>
      <c r="K25" s="26"/>
      <c r="L25" s="26"/>
      <c r="M25" s="26"/>
      <c r="N25" s="20"/>
      <c r="O25" s="26"/>
      <c r="P25" s="21">
        <f t="shared" si="1"/>
        <v>10000</v>
      </c>
      <c r="Q25" s="27">
        <f t="shared" si="0"/>
        <v>8000</v>
      </c>
    </row>
    <row r="26" spans="1:18" x14ac:dyDescent="0.25">
      <c r="B26" s="5" t="s">
        <v>481</v>
      </c>
      <c r="C26" s="14" t="s">
        <v>503</v>
      </c>
      <c r="D26" s="5" t="s">
        <v>608</v>
      </c>
      <c r="E26" s="5" t="s">
        <v>464</v>
      </c>
      <c r="F26" s="5"/>
      <c r="G26" s="20">
        <f>IF(D26='FEE STRUCTURE'!$C$5,'FEE STRUCTURE'!$D$5,IF(D26='FEE STRUCTURE'!$C$6,'FEE STRUCTURE'!$D$6,IF(D26='FEE STRUCTURE'!$C$7,'FEE STRUCTURE'!$D$7,IF(D26='FEE STRUCTURE'!$C$8,'FEE STRUCTURE'!$D$8,IF(D26='FEE STRUCTURE'!$C$9,'FEE STRUCTURE'!$D$9,IF(D26='FEE STRUCTURE'!$C$10,'FEE STRUCTURE'!$D$10,IF(D26='FEE STRUCTURE'!$C$11,'FEE STRUCTURE'!$D$11,IF(D26='FEE STRUCTURE'!$C$12,'FEE STRUCTURE'!$D$12,IF(D26='FEE STRUCTURE'!$C$13,'FEE STRUCTURE'!$D$13,IF(D26='FEE STRUCTURE'!$C$14,'FEE STRUCTURE'!$D$14,IF(D26='FEE STRUCTURE'!$C$15,'FEE STRUCTURE'!$D$15)))))))))))</f>
        <v>18000</v>
      </c>
      <c r="H26" s="32">
        <v>17000</v>
      </c>
      <c r="I26" s="26">
        <v>45064</v>
      </c>
      <c r="J26" s="32"/>
      <c r="K26" s="26"/>
      <c r="L26" s="26"/>
      <c r="M26" s="26"/>
      <c r="N26" s="20"/>
      <c r="O26" s="26"/>
      <c r="P26" s="21">
        <f t="shared" si="1"/>
        <v>17000</v>
      </c>
      <c r="Q26" s="27">
        <f t="shared" si="0"/>
        <v>1000</v>
      </c>
    </row>
    <row r="27" spans="1:18" x14ac:dyDescent="0.25">
      <c r="B27" s="5" t="s">
        <v>482</v>
      </c>
      <c r="C27" s="14" t="s">
        <v>504</v>
      </c>
      <c r="D27" s="5" t="s">
        <v>608</v>
      </c>
      <c r="E27" s="5" t="s">
        <v>464</v>
      </c>
      <c r="F27" s="5"/>
      <c r="G27" s="20">
        <f>IF(D27='FEE STRUCTURE'!$C$5,'FEE STRUCTURE'!$D$5,IF(D27='FEE STRUCTURE'!$C$6,'FEE STRUCTURE'!$D$6,IF(D27='FEE STRUCTURE'!$C$7,'FEE STRUCTURE'!$D$7,IF(D27='FEE STRUCTURE'!$C$8,'FEE STRUCTURE'!$D$8,IF(D27='FEE STRUCTURE'!$C$9,'FEE STRUCTURE'!$D$9,IF(D27='FEE STRUCTURE'!$C$10,'FEE STRUCTURE'!$D$10,IF(D27='FEE STRUCTURE'!$C$11,'FEE STRUCTURE'!$D$11,IF(D27='FEE STRUCTURE'!$C$12,'FEE STRUCTURE'!$D$12,IF(D27='FEE STRUCTURE'!$C$13,'FEE STRUCTURE'!$D$13,IF(D27='FEE STRUCTURE'!$C$14,'FEE STRUCTURE'!$D$14,IF(D27='FEE STRUCTURE'!$C$15,'FEE STRUCTURE'!$D$15)))))))))))</f>
        <v>18000</v>
      </c>
      <c r="H27" s="32">
        <v>10000</v>
      </c>
      <c r="I27" s="26">
        <v>45055</v>
      </c>
      <c r="J27" s="32">
        <v>8000</v>
      </c>
      <c r="K27" s="26">
        <v>45082</v>
      </c>
      <c r="L27" s="26"/>
      <c r="M27" s="26"/>
      <c r="N27" s="20"/>
      <c r="O27" s="26"/>
      <c r="P27" s="21">
        <f t="shared" si="1"/>
        <v>18000</v>
      </c>
      <c r="Q27" s="27">
        <f t="shared" si="0"/>
        <v>0</v>
      </c>
    </row>
    <row r="28" spans="1:18" x14ac:dyDescent="0.25">
      <c r="B28" s="5" t="s">
        <v>483</v>
      </c>
      <c r="C28" s="14" t="s">
        <v>505</v>
      </c>
      <c r="D28" s="5" t="s">
        <v>608</v>
      </c>
      <c r="E28" s="5" t="s">
        <v>464</v>
      </c>
      <c r="F28" s="5"/>
      <c r="G28" s="20">
        <f>IF(D28='FEE STRUCTURE'!$C$5,'FEE STRUCTURE'!$D$5,IF(D28='FEE STRUCTURE'!$C$6,'FEE STRUCTURE'!$D$6,IF(D28='FEE STRUCTURE'!$C$7,'FEE STRUCTURE'!$D$7,IF(D28='FEE STRUCTURE'!$C$8,'FEE STRUCTURE'!$D$8,IF(D28='FEE STRUCTURE'!$C$9,'FEE STRUCTURE'!$D$9,IF(D28='FEE STRUCTURE'!$C$10,'FEE STRUCTURE'!$D$10,IF(D28='FEE STRUCTURE'!$C$11,'FEE STRUCTURE'!$D$11,IF(D28='FEE STRUCTURE'!$C$12,'FEE STRUCTURE'!$D$12,IF(D28='FEE STRUCTURE'!$C$13,'FEE STRUCTURE'!$D$13,IF(D28='FEE STRUCTURE'!$C$14,'FEE STRUCTURE'!$D$14,IF(D28='FEE STRUCTURE'!$C$15,'FEE STRUCTURE'!$D$15)))))))))))</f>
        <v>18000</v>
      </c>
      <c r="H28" s="32">
        <v>31500</v>
      </c>
      <c r="I28" s="92">
        <v>45074</v>
      </c>
      <c r="J28" s="32"/>
      <c r="K28" s="26"/>
      <c r="L28" s="26"/>
      <c r="M28" s="26"/>
      <c r="N28" s="20"/>
      <c r="O28" s="26"/>
      <c r="P28" s="21">
        <f t="shared" si="1"/>
        <v>31500</v>
      </c>
      <c r="Q28" s="27">
        <f t="shared" si="0"/>
        <v>-13500</v>
      </c>
    </row>
    <row r="29" spans="1:18" x14ac:dyDescent="0.25">
      <c r="B29" s="5" t="s">
        <v>484</v>
      </c>
      <c r="C29" s="14" t="s">
        <v>506</v>
      </c>
      <c r="D29" s="5" t="s">
        <v>608</v>
      </c>
      <c r="E29" s="5" t="s">
        <v>464</v>
      </c>
      <c r="F29" s="5"/>
      <c r="G29" s="20">
        <f>IF(D29='FEE STRUCTURE'!$C$5,'FEE STRUCTURE'!$D$5,IF(D29='FEE STRUCTURE'!$C$6,'FEE STRUCTURE'!$D$6,IF(D29='FEE STRUCTURE'!$C$7,'FEE STRUCTURE'!$D$7,IF(D29='FEE STRUCTURE'!$C$8,'FEE STRUCTURE'!$D$8,IF(D29='FEE STRUCTURE'!$C$9,'FEE STRUCTURE'!$D$9,IF(D29='FEE STRUCTURE'!$C$10,'FEE STRUCTURE'!$D$10,IF(D29='FEE STRUCTURE'!$C$11,'FEE STRUCTURE'!$D$11,IF(D29='FEE STRUCTURE'!$C$12,'FEE STRUCTURE'!$D$12,IF(D29='FEE STRUCTURE'!$C$13,'FEE STRUCTURE'!$D$13,IF(D29='FEE STRUCTURE'!$C$14,'FEE STRUCTURE'!$D$14,IF(D29='FEE STRUCTURE'!$C$15,'FEE STRUCTURE'!$D$15)))))))))))</f>
        <v>18000</v>
      </c>
      <c r="H29" s="32">
        <v>3000</v>
      </c>
      <c r="I29" s="26">
        <v>45083</v>
      </c>
      <c r="J29" s="32"/>
      <c r="K29" s="26"/>
      <c r="L29" s="26"/>
      <c r="M29" s="26"/>
      <c r="N29" s="20"/>
      <c r="O29" s="26"/>
      <c r="P29" s="21">
        <f t="shared" si="1"/>
        <v>3000</v>
      </c>
      <c r="Q29" s="27">
        <f t="shared" si="0"/>
        <v>15000</v>
      </c>
    </row>
    <row r="30" spans="1:18" x14ac:dyDescent="0.25">
      <c r="B30" s="5" t="s">
        <v>510</v>
      </c>
      <c r="C30" s="14" t="s">
        <v>507</v>
      </c>
      <c r="D30" s="14" t="s">
        <v>608</v>
      </c>
      <c r="E30" s="5" t="s">
        <v>464</v>
      </c>
      <c r="F30" s="5"/>
      <c r="G30" s="20">
        <f>IF(D30='FEE STRUCTURE'!$C$5,'FEE STRUCTURE'!$D$5,IF(D30='FEE STRUCTURE'!$C$6,'FEE STRUCTURE'!$D$6,IF(D30='FEE STRUCTURE'!$C$7,'FEE STRUCTURE'!$D$7,IF(D30='FEE STRUCTURE'!$C$8,'FEE STRUCTURE'!$D$8,IF(D30='FEE STRUCTURE'!$C$9,'FEE STRUCTURE'!$D$9,IF(D30='FEE STRUCTURE'!$C$10,'FEE STRUCTURE'!$D$10,IF(D30='FEE STRUCTURE'!$C$11,'FEE STRUCTURE'!$D$11,IF(D30='FEE STRUCTURE'!$C$12,'FEE STRUCTURE'!$D$12,IF(D30='FEE STRUCTURE'!$C$13,'FEE STRUCTURE'!$D$13,IF(D30='FEE STRUCTURE'!$C$14,'FEE STRUCTURE'!$D$14,IF(D30='FEE STRUCTURE'!$C$15,'FEE STRUCTURE'!$D$15)))))))))))</f>
        <v>18000</v>
      </c>
      <c r="H30" s="32">
        <v>5000</v>
      </c>
      <c r="I30" s="26"/>
      <c r="J30" s="32"/>
      <c r="K30" s="26"/>
      <c r="L30" s="26"/>
      <c r="M30" s="26"/>
      <c r="N30" s="20"/>
      <c r="O30" s="26"/>
      <c r="P30" s="21">
        <f t="shared" si="1"/>
        <v>5000</v>
      </c>
      <c r="Q30" s="27">
        <f t="shared" si="0"/>
        <v>13000</v>
      </c>
    </row>
    <row r="31" spans="1:18" x14ac:dyDescent="0.25">
      <c r="B31" s="5" t="s">
        <v>511</v>
      </c>
      <c r="C31" s="14" t="s">
        <v>508</v>
      </c>
      <c r="D31" s="14" t="s">
        <v>608</v>
      </c>
      <c r="E31" s="5" t="s">
        <v>464</v>
      </c>
      <c r="F31" s="5"/>
      <c r="G31" s="20">
        <f>IF(D31='FEE STRUCTURE'!$C$5,'FEE STRUCTURE'!$D$5,IF(D31='FEE STRUCTURE'!$C$6,'FEE STRUCTURE'!$D$6,IF(D31='FEE STRUCTURE'!$C$7,'FEE STRUCTURE'!$D$7,IF(D31='FEE STRUCTURE'!$C$8,'FEE STRUCTURE'!$D$8,IF(D31='FEE STRUCTURE'!$C$9,'FEE STRUCTURE'!$D$9,IF(D31='FEE STRUCTURE'!$C$10,'FEE STRUCTURE'!$D$10,IF(D31='FEE STRUCTURE'!$C$11,'FEE STRUCTURE'!$D$11,IF(D31='FEE STRUCTURE'!$C$12,'FEE STRUCTURE'!$D$12,IF(D31='FEE STRUCTURE'!$C$13,'FEE STRUCTURE'!$D$13,IF(D31='FEE STRUCTURE'!$C$14,'FEE STRUCTURE'!$D$14,IF(D31='FEE STRUCTURE'!$C$15,'FEE STRUCTURE'!$D$15)))))))))))</f>
        <v>18000</v>
      </c>
      <c r="H31" s="32"/>
      <c r="I31" s="26"/>
      <c r="J31" s="32"/>
      <c r="K31" s="26"/>
      <c r="L31" s="26"/>
      <c r="M31" s="26"/>
      <c r="N31" s="20"/>
      <c r="O31" s="26"/>
      <c r="P31" s="21">
        <f t="shared" si="1"/>
        <v>0</v>
      </c>
      <c r="Q31" s="27">
        <f t="shared" si="0"/>
        <v>18000</v>
      </c>
    </row>
    <row r="32" spans="1:18" x14ac:dyDescent="0.25">
      <c r="B32" s="5" t="s">
        <v>512</v>
      </c>
      <c r="C32" s="14" t="s">
        <v>509</v>
      </c>
      <c r="D32" s="14" t="s">
        <v>608</v>
      </c>
      <c r="E32" s="5" t="s">
        <v>464</v>
      </c>
      <c r="F32" s="5"/>
      <c r="G32" s="20">
        <f>IF(D32='FEE STRUCTURE'!$C$5,'FEE STRUCTURE'!$D$5,IF(D32='FEE STRUCTURE'!$C$6,'FEE STRUCTURE'!$D$6,IF(D32='FEE STRUCTURE'!$C$7,'FEE STRUCTURE'!$D$7,IF(D32='FEE STRUCTURE'!$C$8,'FEE STRUCTURE'!$D$8,IF(D32='FEE STRUCTURE'!$C$9,'FEE STRUCTURE'!$D$9,IF(D32='FEE STRUCTURE'!$C$10,'FEE STRUCTURE'!$D$10,IF(D32='FEE STRUCTURE'!$C$11,'FEE STRUCTURE'!$D$11,IF(D32='FEE STRUCTURE'!$C$12,'FEE STRUCTURE'!$D$12,IF(D32='FEE STRUCTURE'!$C$13,'FEE STRUCTURE'!$D$13,IF(D32='FEE STRUCTURE'!$C$14,'FEE STRUCTURE'!$D$14,IF(D32='FEE STRUCTURE'!$C$15,'FEE STRUCTURE'!$D$15)))))))))))</f>
        <v>18000</v>
      </c>
      <c r="H32" s="32"/>
      <c r="I32" s="26"/>
      <c r="J32" s="32"/>
      <c r="K32" s="26"/>
      <c r="L32" s="26"/>
      <c r="M32" s="26"/>
      <c r="N32" s="20"/>
      <c r="O32" s="26"/>
      <c r="P32" s="21">
        <f t="shared" si="1"/>
        <v>0</v>
      </c>
      <c r="Q32" s="27">
        <f t="shared" si="0"/>
        <v>18000</v>
      </c>
    </row>
    <row r="33" spans="2:17" x14ac:dyDescent="0.25">
      <c r="B33" s="5" t="s">
        <v>513</v>
      </c>
      <c r="C33" s="14" t="s">
        <v>600</v>
      </c>
      <c r="D33" s="5" t="s">
        <v>608</v>
      </c>
      <c r="E33" s="5" t="s">
        <v>464</v>
      </c>
      <c r="F33" s="5"/>
      <c r="G33" s="20">
        <f>IF(D33='FEE STRUCTURE'!$C$5,'FEE STRUCTURE'!$D$5,IF(D33='FEE STRUCTURE'!$C$6,'FEE STRUCTURE'!$D$6,IF(D33='FEE STRUCTURE'!$C$7,'FEE STRUCTURE'!$D$7,IF(D33='FEE STRUCTURE'!$C$8,'FEE STRUCTURE'!$D$8,IF(D33='FEE STRUCTURE'!$C$9,'FEE STRUCTURE'!$D$9,IF(D33='FEE STRUCTURE'!$C$10,'FEE STRUCTURE'!$D$10,IF(D33='FEE STRUCTURE'!$C$11,'FEE STRUCTURE'!$D$11,IF(D33='FEE STRUCTURE'!$C$12,'FEE STRUCTURE'!$D$12,IF(D33='FEE STRUCTURE'!$C$13,'FEE STRUCTURE'!$D$13,IF(D33='FEE STRUCTURE'!$C$14,'FEE STRUCTURE'!$D$14,IF(D33='FEE STRUCTURE'!$C$15,'FEE STRUCTURE'!$D$15)))))))))))</f>
        <v>18000</v>
      </c>
      <c r="H33" s="32"/>
      <c r="I33" s="26"/>
      <c r="J33" s="32"/>
      <c r="K33" s="26"/>
      <c r="L33" s="26"/>
      <c r="M33" s="26"/>
      <c r="N33" s="20"/>
      <c r="O33" s="26"/>
      <c r="P33" s="21">
        <f t="shared" si="1"/>
        <v>0</v>
      </c>
      <c r="Q33" s="27">
        <f t="shared" si="0"/>
        <v>18000</v>
      </c>
    </row>
    <row r="34" spans="2:17" x14ac:dyDescent="0.25">
      <c r="B34" s="5" t="s">
        <v>514</v>
      </c>
      <c r="C34" s="14" t="s">
        <v>601</v>
      </c>
      <c r="D34" s="5" t="s">
        <v>608</v>
      </c>
      <c r="E34" s="5" t="s">
        <v>464</v>
      </c>
      <c r="F34" s="5"/>
      <c r="G34" s="20">
        <f>IF(D34='FEE STRUCTURE'!$C$5,'FEE STRUCTURE'!$D$5,IF(D34='FEE STRUCTURE'!$C$6,'FEE STRUCTURE'!$D$6,IF(D34='FEE STRUCTURE'!$C$7,'FEE STRUCTURE'!$D$7,IF(D34='FEE STRUCTURE'!$C$8,'FEE STRUCTURE'!$D$8,IF(D34='FEE STRUCTURE'!$C$9,'FEE STRUCTURE'!$D$9,IF(D34='FEE STRUCTURE'!$C$10,'FEE STRUCTURE'!$D$10,IF(D34='FEE STRUCTURE'!$C$11,'FEE STRUCTURE'!$D$11,IF(D34='FEE STRUCTURE'!$C$12,'FEE STRUCTURE'!$D$12,IF(D34='FEE STRUCTURE'!$C$13,'FEE STRUCTURE'!$D$13,IF(D34='FEE STRUCTURE'!$C$14,'FEE STRUCTURE'!$D$14,IF(D34='FEE STRUCTURE'!$C$15,'FEE STRUCTURE'!$D$15)))))))))))</f>
        <v>18000</v>
      </c>
      <c r="H34" s="32"/>
      <c r="I34" s="26"/>
      <c r="J34" s="32"/>
      <c r="K34" s="26"/>
      <c r="L34" s="26"/>
      <c r="M34" s="26"/>
      <c r="N34" s="20"/>
      <c r="O34" s="26"/>
      <c r="P34" s="21">
        <f t="shared" si="1"/>
        <v>0</v>
      </c>
      <c r="Q34" s="27">
        <f t="shared" ref="Q34:Q64" si="2">G34-P34</f>
        <v>18000</v>
      </c>
    </row>
    <row r="35" spans="2:17" x14ac:dyDescent="0.25">
      <c r="B35" s="5" t="s">
        <v>515</v>
      </c>
      <c r="C35" s="14" t="s">
        <v>602</v>
      </c>
      <c r="D35" s="5" t="s">
        <v>608</v>
      </c>
      <c r="E35" s="5" t="s">
        <v>464</v>
      </c>
      <c r="F35" s="5"/>
      <c r="G35" s="20">
        <f>IF(D35='FEE STRUCTURE'!$C$5,'FEE STRUCTURE'!$D$5,IF(D35='FEE STRUCTURE'!$C$6,'FEE STRUCTURE'!$D$6,IF(D35='FEE STRUCTURE'!$C$7,'FEE STRUCTURE'!$D$7,IF(D35='FEE STRUCTURE'!$C$8,'FEE STRUCTURE'!$D$8,IF(D35='FEE STRUCTURE'!$C$9,'FEE STRUCTURE'!$D$9,IF(D35='FEE STRUCTURE'!$C$10,'FEE STRUCTURE'!$D$10,IF(D35='FEE STRUCTURE'!$C$11,'FEE STRUCTURE'!$D$11,IF(D35='FEE STRUCTURE'!$C$12,'FEE STRUCTURE'!$D$12,IF(D35='FEE STRUCTURE'!$C$13,'FEE STRUCTURE'!$D$13,IF(D35='FEE STRUCTURE'!$C$14,'FEE STRUCTURE'!$D$14,IF(D35='FEE STRUCTURE'!$C$15,'FEE STRUCTURE'!$D$15)))))))))))</f>
        <v>18000</v>
      </c>
      <c r="H35" s="32"/>
      <c r="I35" s="26"/>
      <c r="J35" s="32"/>
      <c r="K35" s="26"/>
      <c r="L35" s="26"/>
      <c r="M35" s="26"/>
      <c r="N35" s="20"/>
      <c r="O35" s="26"/>
      <c r="P35" s="21">
        <f t="shared" si="1"/>
        <v>0</v>
      </c>
      <c r="Q35" s="27">
        <f t="shared" si="2"/>
        <v>18000</v>
      </c>
    </row>
    <row r="36" spans="2:17" x14ac:dyDescent="0.25">
      <c r="B36" s="5" t="s">
        <v>516</v>
      </c>
      <c r="C36" s="14" t="s">
        <v>603</v>
      </c>
      <c r="D36" s="5" t="s">
        <v>608</v>
      </c>
      <c r="E36" s="5" t="s">
        <v>464</v>
      </c>
      <c r="F36" s="5"/>
      <c r="G36" s="20">
        <f>IF(D36='FEE STRUCTURE'!$C$5,'FEE STRUCTURE'!$D$5,IF(D36='FEE STRUCTURE'!$C$6,'FEE STRUCTURE'!$D$6,IF(D36='FEE STRUCTURE'!$C$7,'FEE STRUCTURE'!$D$7,IF(D36='FEE STRUCTURE'!$C$8,'FEE STRUCTURE'!$D$8,IF(D36='FEE STRUCTURE'!$C$9,'FEE STRUCTURE'!$D$9,IF(D36='FEE STRUCTURE'!$C$10,'FEE STRUCTURE'!$D$10,IF(D36='FEE STRUCTURE'!$C$11,'FEE STRUCTURE'!$D$11,IF(D36='FEE STRUCTURE'!$C$12,'FEE STRUCTURE'!$D$12,IF(D36='FEE STRUCTURE'!$C$13,'FEE STRUCTURE'!$D$13,IF(D36='FEE STRUCTURE'!$C$14,'FEE STRUCTURE'!$D$14,IF(D36='FEE STRUCTURE'!$C$15,'FEE STRUCTURE'!$D$15)))))))))))</f>
        <v>18000</v>
      </c>
      <c r="H36" s="32"/>
      <c r="I36" s="26"/>
      <c r="J36" s="32"/>
      <c r="K36" s="26"/>
      <c r="L36" s="26"/>
      <c r="M36" s="26"/>
      <c r="N36" s="20"/>
      <c r="O36" s="26"/>
      <c r="P36" s="21">
        <f t="shared" si="1"/>
        <v>0</v>
      </c>
      <c r="Q36" s="27">
        <f t="shared" si="2"/>
        <v>18000</v>
      </c>
    </row>
    <row r="37" spans="2:17" x14ac:dyDescent="0.25">
      <c r="B37" s="5" t="s">
        <v>517</v>
      </c>
      <c r="C37" s="14" t="s">
        <v>604</v>
      </c>
      <c r="D37" s="14" t="s">
        <v>608</v>
      </c>
      <c r="E37" s="5" t="s">
        <v>464</v>
      </c>
      <c r="F37" s="5"/>
      <c r="G37" s="20">
        <f>IF(D37='FEE STRUCTURE'!$C$5,'FEE STRUCTURE'!$D$5,IF(D37='FEE STRUCTURE'!$C$6,'FEE STRUCTURE'!$D$6,IF(D37='FEE STRUCTURE'!$C$7,'FEE STRUCTURE'!$D$7,IF(D37='FEE STRUCTURE'!$C$8,'FEE STRUCTURE'!$D$8,IF(D37='FEE STRUCTURE'!$C$9,'FEE STRUCTURE'!$D$9,IF(D37='FEE STRUCTURE'!$C$10,'FEE STRUCTURE'!$D$10,IF(D37='FEE STRUCTURE'!$C$11,'FEE STRUCTURE'!$D$11,IF(D37='FEE STRUCTURE'!$C$12,'FEE STRUCTURE'!$D$12,IF(D37='FEE STRUCTURE'!$C$13,'FEE STRUCTURE'!$D$13,IF(D37='FEE STRUCTURE'!$C$14,'FEE STRUCTURE'!$D$14,IF(D37='FEE STRUCTURE'!$C$15,'FEE STRUCTURE'!$D$15)))))))))))</f>
        <v>18000</v>
      </c>
      <c r="H37" s="32">
        <v>10000</v>
      </c>
      <c r="I37" s="26"/>
      <c r="J37" s="32"/>
      <c r="K37" s="26"/>
      <c r="L37" s="26"/>
      <c r="M37" s="26"/>
      <c r="N37" s="20"/>
      <c r="O37" s="26"/>
      <c r="P37" s="21">
        <f t="shared" si="1"/>
        <v>10000</v>
      </c>
      <c r="Q37" s="27">
        <f t="shared" si="2"/>
        <v>8000</v>
      </c>
    </row>
    <row r="38" spans="2:17" x14ac:dyDescent="0.25">
      <c r="B38" s="5" t="s">
        <v>518</v>
      </c>
      <c r="C38" s="14" t="s">
        <v>605</v>
      </c>
      <c r="D38" s="14" t="s">
        <v>608</v>
      </c>
      <c r="E38" s="5" t="s">
        <v>464</v>
      </c>
      <c r="F38" s="5"/>
      <c r="G38" s="20">
        <f>IF(D38='FEE STRUCTURE'!$C$5,'FEE STRUCTURE'!$D$5,IF(D38='FEE STRUCTURE'!$C$6,'FEE STRUCTURE'!$D$6,IF(D38='FEE STRUCTURE'!$C$7,'FEE STRUCTURE'!$D$7,IF(D38='FEE STRUCTURE'!$C$8,'FEE STRUCTURE'!$D$8,IF(D38='FEE STRUCTURE'!$C$9,'FEE STRUCTURE'!$D$9,IF(D38='FEE STRUCTURE'!$C$10,'FEE STRUCTURE'!$D$10,IF(D38='FEE STRUCTURE'!$C$11,'FEE STRUCTURE'!$D$11,IF(D38='FEE STRUCTURE'!$C$12,'FEE STRUCTURE'!$D$12,IF(D38='FEE STRUCTURE'!$C$13,'FEE STRUCTURE'!$D$13,IF(D38='FEE STRUCTURE'!$C$14,'FEE STRUCTURE'!$D$14,IF(D38='FEE STRUCTURE'!$C$15,'FEE STRUCTURE'!$D$15)))))))))))</f>
        <v>18000</v>
      </c>
      <c r="H38" s="32">
        <v>15000</v>
      </c>
      <c r="I38" s="26">
        <v>45076</v>
      </c>
      <c r="J38" s="32"/>
      <c r="K38" s="26"/>
      <c r="L38" s="26"/>
      <c r="M38" s="26"/>
      <c r="N38" s="20"/>
      <c r="O38" s="26"/>
      <c r="P38" s="21">
        <f t="shared" si="1"/>
        <v>15000</v>
      </c>
      <c r="Q38" s="27">
        <f t="shared" si="2"/>
        <v>3000</v>
      </c>
    </row>
    <row r="39" spans="2:17" x14ac:dyDescent="0.25">
      <c r="B39" s="5" t="s">
        <v>519</v>
      </c>
      <c r="C39" s="14" t="s">
        <v>606</v>
      </c>
      <c r="D39" s="14" t="s">
        <v>608</v>
      </c>
      <c r="E39" s="5" t="s">
        <v>464</v>
      </c>
      <c r="F39" s="5"/>
      <c r="G39" s="20">
        <f>IF(D39='FEE STRUCTURE'!$C$5,'FEE STRUCTURE'!$D$5,IF(D39='FEE STRUCTURE'!$C$6,'FEE STRUCTURE'!$D$6,IF(D39='FEE STRUCTURE'!$C$7,'FEE STRUCTURE'!$D$7,IF(D39='FEE STRUCTURE'!$C$8,'FEE STRUCTURE'!$D$8,IF(D39='FEE STRUCTURE'!$C$9,'FEE STRUCTURE'!$D$9,IF(D39='FEE STRUCTURE'!$C$10,'FEE STRUCTURE'!$D$10,IF(D39='FEE STRUCTURE'!$C$11,'FEE STRUCTURE'!$D$11,IF(D39='FEE STRUCTURE'!$C$12,'FEE STRUCTURE'!$D$12,IF(D39='FEE STRUCTURE'!$C$13,'FEE STRUCTURE'!$D$13,IF(D39='FEE STRUCTURE'!$C$14,'FEE STRUCTURE'!$D$14,IF(D39='FEE STRUCTURE'!$C$15,'FEE STRUCTURE'!$D$15)))))))))))</f>
        <v>18000</v>
      </c>
      <c r="H39" s="32"/>
      <c r="I39" s="26"/>
      <c r="J39" s="32"/>
      <c r="K39" s="26"/>
      <c r="L39" s="26"/>
      <c r="M39" s="26"/>
      <c r="N39" s="20"/>
      <c r="O39" s="26"/>
      <c r="P39" s="21">
        <f t="shared" si="1"/>
        <v>0</v>
      </c>
      <c r="Q39" s="27">
        <f t="shared" si="2"/>
        <v>18000</v>
      </c>
    </row>
    <row r="40" spans="2:17" x14ac:dyDescent="0.25">
      <c r="B40" s="5" t="s">
        <v>520</v>
      </c>
      <c r="C40" s="14" t="s">
        <v>607</v>
      </c>
      <c r="D40" s="14" t="s">
        <v>608</v>
      </c>
      <c r="E40" s="5" t="s">
        <v>464</v>
      </c>
      <c r="F40" s="5"/>
      <c r="G40" s="20">
        <f>IF(D40='FEE STRUCTURE'!$C$5,'FEE STRUCTURE'!$D$5,IF(D40='FEE STRUCTURE'!$C$6,'FEE STRUCTURE'!$D$6,IF(D40='FEE STRUCTURE'!$C$7,'FEE STRUCTURE'!$D$7,IF(D40='FEE STRUCTURE'!$C$8,'FEE STRUCTURE'!$D$8,IF(D40='FEE STRUCTURE'!$C$9,'FEE STRUCTURE'!$D$9,IF(D40='FEE STRUCTURE'!$C$10,'FEE STRUCTURE'!$D$10,IF(D40='FEE STRUCTURE'!$C$11,'FEE STRUCTURE'!$D$11,IF(D40='FEE STRUCTURE'!$C$12,'FEE STRUCTURE'!$D$12,IF(D40='FEE STRUCTURE'!$C$13,'FEE STRUCTURE'!$D$13,IF(D40='FEE STRUCTURE'!$C$14,'FEE STRUCTURE'!$D$14,IF(D40='FEE STRUCTURE'!$C$15,'FEE STRUCTURE'!$D$15)))))))))))</f>
        <v>18000</v>
      </c>
      <c r="H40" s="32"/>
      <c r="I40" s="26"/>
      <c r="J40" s="32"/>
      <c r="K40" s="26"/>
      <c r="L40" s="26"/>
      <c r="M40" s="26"/>
      <c r="N40" s="20"/>
      <c r="O40" s="26"/>
      <c r="P40" s="21">
        <f t="shared" si="1"/>
        <v>0</v>
      </c>
      <c r="Q40" s="27">
        <f t="shared" si="2"/>
        <v>18000</v>
      </c>
    </row>
    <row r="41" spans="2:17" x14ac:dyDescent="0.25">
      <c r="B41" s="5" t="s">
        <v>521</v>
      </c>
      <c r="C41" s="14" t="s">
        <v>609</v>
      </c>
      <c r="D41" s="14" t="s">
        <v>627</v>
      </c>
      <c r="E41" s="5" t="s">
        <v>464</v>
      </c>
      <c r="F41" s="5"/>
      <c r="G41" s="20">
        <f>IF(D41='FEE STRUCTURE'!$C$5,'FEE STRUCTURE'!$D$5,IF(D41='FEE STRUCTURE'!$C$6,'FEE STRUCTURE'!$D$6,IF(D41='FEE STRUCTURE'!$C$7,'FEE STRUCTURE'!$D$7,IF(D41='FEE STRUCTURE'!$C$8,'FEE STRUCTURE'!$D$8,IF(D41='FEE STRUCTURE'!$C$9,'FEE STRUCTURE'!$D$9,IF(D41='FEE STRUCTURE'!$C$10,'FEE STRUCTURE'!$D$10,IF(D41='FEE STRUCTURE'!$C$11,'FEE STRUCTURE'!$D$11,IF(D41='FEE STRUCTURE'!$C$12,'FEE STRUCTURE'!$D$12,IF(D41='FEE STRUCTURE'!$C$13,'FEE STRUCTURE'!$D$13,IF(D41='FEE STRUCTURE'!$C$14,'FEE STRUCTURE'!$D$14,IF(D41='FEE STRUCTURE'!$C$15,'FEE STRUCTURE'!$D$15)))))))))))</f>
        <v>16000</v>
      </c>
      <c r="H41" s="32">
        <v>16000</v>
      </c>
      <c r="I41" s="26">
        <v>45070</v>
      </c>
      <c r="J41" s="32"/>
      <c r="K41" s="26"/>
      <c r="L41" s="26"/>
      <c r="M41" s="26"/>
      <c r="N41" s="20"/>
      <c r="O41" s="26"/>
      <c r="P41" s="21">
        <f t="shared" si="1"/>
        <v>16000</v>
      </c>
      <c r="Q41" s="27">
        <f t="shared" si="2"/>
        <v>0</v>
      </c>
    </row>
    <row r="42" spans="2:17" x14ac:dyDescent="0.25">
      <c r="B42" s="5" t="s">
        <v>522</v>
      </c>
      <c r="C42" s="14" t="s">
        <v>610</v>
      </c>
      <c r="D42" s="14" t="s">
        <v>627</v>
      </c>
      <c r="E42" s="5" t="s">
        <v>464</v>
      </c>
      <c r="F42" s="5"/>
      <c r="G42" s="20">
        <f>IF(D42='FEE STRUCTURE'!$C$5,'FEE STRUCTURE'!$D$5,IF(D42='FEE STRUCTURE'!$C$6,'FEE STRUCTURE'!$D$6,IF(D42='FEE STRUCTURE'!$C$7,'FEE STRUCTURE'!$D$7,IF(D42='FEE STRUCTURE'!$C$8,'FEE STRUCTURE'!$D$8,IF(D42='FEE STRUCTURE'!$C$9,'FEE STRUCTURE'!$D$9,IF(D42='FEE STRUCTURE'!$C$10,'FEE STRUCTURE'!$D$10,IF(D42='FEE STRUCTURE'!$C$11,'FEE STRUCTURE'!$D$11,IF(D42='FEE STRUCTURE'!$C$12,'FEE STRUCTURE'!$D$12,IF(D42='FEE STRUCTURE'!$C$13,'FEE STRUCTURE'!$D$13,IF(D42='FEE STRUCTURE'!$C$14,'FEE STRUCTURE'!$D$14,IF(D42='FEE STRUCTURE'!$C$15,'FEE STRUCTURE'!$D$15)))))))))))</f>
        <v>16000</v>
      </c>
      <c r="H42" s="32">
        <v>16000</v>
      </c>
      <c r="I42" s="26">
        <v>45065</v>
      </c>
      <c r="J42" s="32"/>
      <c r="K42" s="26"/>
      <c r="L42" s="26"/>
      <c r="M42" s="26"/>
      <c r="N42" s="20"/>
      <c r="O42" s="26"/>
      <c r="P42" s="21">
        <f t="shared" si="1"/>
        <v>16000</v>
      </c>
      <c r="Q42" s="27">
        <f t="shared" si="2"/>
        <v>0</v>
      </c>
    </row>
    <row r="43" spans="2:17" x14ac:dyDescent="0.25">
      <c r="B43" s="5" t="s">
        <v>523</v>
      </c>
      <c r="C43" s="14" t="s">
        <v>612</v>
      </c>
      <c r="D43" s="14" t="s">
        <v>627</v>
      </c>
      <c r="E43" s="5" t="s">
        <v>464</v>
      </c>
      <c r="F43" s="5"/>
      <c r="G43" s="20">
        <f>IF(D43='FEE STRUCTURE'!$C$5,'FEE STRUCTURE'!$D$5,IF(D43='FEE STRUCTURE'!$C$6,'FEE STRUCTURE'!$D$6,IF(D43='FEE STRUCTURE'!$C$7,'FEE STRUCTURE'!$D$7,IF(D43='FEE STRUCTURE'!$C$8,'FEE STRUCTURE'!$D$8,IF(D43='FEE STRUCTURE'!$C$9,'FEE STRUCTURE'!$D$9,IF(D43='FEE STRUCTURE'!$C$10,'FEE STRUCTURE'!$D$10,IF(D43='FEE STRUCTURE'!$C$11,'FEE STRUCTURE'!$D$11,IF(D43='FEE STRUCTURE'!$C$12,'FEE STRUCTURE'!$D$12,IF(D43='FEE STRUCTURE'!$C$13,'FEE STRUCTURE'!$D$13,IF(D43='FEE STRUCTURE'!$C$14,'FEE STRUCTURE'!$D$14,IF(D43='FEE STRUCTURE'!$C$15,'FEE STRUCTURE'!$D$15)))))))))))</f>
        <v>16000</v>
      </c>
      <c r="H43" s="32">
        <v>10000</v>
      </c>
      <c r="I43" s="26">
        <v>45084</v>
      </c>
      <c r="J43" s="32"/>
      <c r="K43" s="26"/>
      <c r="L43" s="26"/>
      <c r="M43" s="26"/>
      <c r="N43" s="20"/>
      <c r="O43" s="26"/>
      <c r="P43" s="21">
        <f t="shared" si="1"/>
        <v>10000</v>
      </c>
      <c r="Q43" s="27">
        <f t="shared" si="2"/>
        <v>6000</v>
      </c>
    </row>
    <row r="44" spans="2:17" x14ac:dyDescent="0.25">
      <c r="B44" s="5" t="s">
        <v>524</v>
      </c>
      <c r="C44" s="14" t="s">
        <v>613</v>
      </c>
      <c r="D44" s="14" t="s">
        <v>627</v>
      </c>
      <c r="E44" s="5" t="s">
        <v>464</v>
      </c>
      <c r="F44" s="5"/>
      <c r="G44" s="20">
        <f>IF(D44='FEE STRUCTURE'!$C$5,'FEE STRUCTURE'!$D$5,IF(D44='FEE STRUCTURE'!$C$6,'FEE STRUCTURE'!$D$6,IF(D44='FEE STRUCTURE'!$C$7,'FEE STRUCTURE'!$D$7,IF(D44='FEE STRUCTURE'!$C$8,'FEE STRUCTURE'!$D$8,IF(D44='FEE STRUCTURE'!$C$9,'FEE STRUCTURE'!$D$9,IF(D44='FEE STRUCTURE'!$C$10,'FEE STRUCTURE'!$D$10,IF(D44='FEE STRUCTURE'!$C$11,'FEE STRUCTURE'!$D$11,IF(D44='FEE STRUCTURE'!$C$12,'FEE STRUCTURE'!$D$12,IF(D44='FEE STRUCTURE'!$C$13,'FEE STRUCTURE'!$D$13,IF(D44='FEE STRUCTURE'!$C$14,'FEE STRUCTURE'!$D$14,IF(D44='FEE STRUCTURE'!$C$15,'FEE STRUCTURE'!$D$15)))))))))))</f>
        <v>16000</v>
      </c>
      <c r="H44" s="32">
        <v>16000</v>
      </c>
      <c r="I44" s="26">
        <v>45090</v>
      </c>
      <c r="J44" s="32"/>
      <c r="K44" s="26"/>
      <c r="L44" s="26"/>
      <c r="M44" s="26"/>
      <c r="N44" s="20"/>
      <c r="O44" s="26"/>
      <c r="P44" s="21">
        <f t="shared" si="1"/>
        <v>16000</v>
      </c>
      <c r="Q44" s="27">
        <f t="shared" si="2"/>
        <v>0</v>
      </c>
    </row>
    <row r="45" spans="2:17" x14ac:dyDescent="0.25">
      <c r="B45" s="5" t="s">
        <v>525</v>
      </c>
      <c r="C45" s="14" t="s">
        <v>614</v>
      </c>
      <c r="D45" s="14" t="s">
        <v>627</v>
      </c>
      <c r="E45" s="5" t="s">
        <v>464</v>
      </c>
      <c r="F45" s="5"/>
      <c r="G45" s="20">
        <f>IF(D45='FEE STRUCTURE'!$C$5,'FEE STRUCTURE'!$D$5,IF(D45='FEE STRUCTURE'!$C$6,'FEE STRUCTURE'!$D$6,IF(D45='FEE STRUCTURE'!$C$7,'FEE STRUCTURE'!$D$7,IF(D45='FEE STRUCTURE'!$C$8,'FEE STRUCTURE'!$D$8,IF(D45='FEE STRUCTURE'!$C$9,'FEE STRUCTURE'!$D$9,IF(D45='FEE STRUCTURE'!$C$10,'FEE STRUCTURE'!$D$10,IF(D45='FEE STRUCTURE'!$C$11,'FEE STRUCTURE'!$D$11,IF(D45='FEE STRUCTURE'!$C$12,'FEE STRUCTURE'!$D$12,IF(D45='FEE STRUCTURE'!$C$13,'FEE STRUCTURE'!$D$13,IF(D45='FEE STRUCTURE'!$C$14,'FEE STRUCTURE'!$D$14,IF(D45='FEE STRUCTURE'!$C$15,'FEE STRUCTURE'!$D$15)))))))))))</f>
        <v>16000</v>
      </c>
      <c r="H45" s="32"/>
      <c r="I45" s="26"/>
      <c r="J45" s="32"/>
      <c r="K45" s="26"/>
      <c r="L45" s="26"/>
      <c r="M45" s="26"/>
      <c r="N45" s="20"/>
      <c r="O45" s="26"/>
      <c r="P45" s="21">
        <f t="shared" si="1"/>
        <v>0</v>
      </c>
      <c r="Q45" s="27">
        <f t="shared" si="2"/>
        <v>16000</v>
      </c>
    </row>
    <row r="46" spans="2:17" x14ac:dyDescent="0.25">
      <c r="B46" s="5" t="s">
        <v>526</v>
      </c>
      <c r="C46" s="14" t="s">
        <v>615</v>
      </c>
      <c r="D46" s="14" t="s">
        <v>627</v>
      </c>
      <c r="E46" s="5" t="s">
        <v>464</v>
      </c>
      <c r="F46" s="5"/>
      <c r="G46" s="20">
        <f>IF(D46='FEE STRUCTURE'!$C$5,'FEE STRUCTURE'!$D$5,IF(D46='FEE STRUCTURE'!$C$6,'FEE STRUCTURE'!$D$6,IF(D46='FEE STRUCTURE'!$C$7,'FEE STRUCTURE'!$D$7,IF(D46='FEE STRUCTURE'!$C$8,'FEE STRUCTURE'!$D$8,IF(D46='FEE STRUCTURE'!$C$9,'FEE STRUCTURE'!$D$9,IF(D46='FEE STRUCTURE'!$C$10,'FEE STRUCTURE'!$D$10,IF(D46='FEE STRUCTURE'!$C$11,'FEE STRUCTURE'!$D$11,IF(D46='FEE STRUCTURE'!$C$12,'FEE STRUCTURE'!$D$12,IF(D46='FEE STRUCTURE'!$C$13,'FEE STRUCTURE'!$D$13,IF(D46='FEE STRUCTURE'!$C$14,'FEE STRUCTURE'!$D$14,IF(D46='FEE STRUCTURE'!$C$15,'FEE STRUCTURE'!$D$15)))))))))))</f>
        <v>16000</v>
      </c>
      <c r="H46" s="32"/>
      <c r="I46" s="26"/>
      <c r="J46" s="32"/>
      <c r="K46" s="26"/>
      <c r="L46" s="26"/>
      <c r="M46" s="26"/>
      <c r="N46" s="20"/>
      <c r="O46" s="26"/>
      <c r="P46" s="21">
        <f t="shared" si="1"/>
        <v>0</v>
      </c>
      <c r="Q46" s="27">
        <f t="shared" si="2"/>
        <v>16000</v>
      </c>
    </row>
    <row r="47" spans="2:17" x14ac:dyDescent="0.25">
      <c r="B47" s="5" t="s">
        <v>527</v>
      </c>
      <c r="C47" s="14" t="s">
        <v>616</v>
      </c>
      <c r="D47" s="14" t="s">
        <v>627</v>
      </c>
      <c r="E47" s="5" t="s">
        <v>464</v>
      </c>
      <c r="F47" s="5"/>
      <c r="G47" s="20">
        <f>IF(D47='FEE STRUCTURE'!$C$5,'FEE STRUCTURE'!$D$5,IF(D47='FEE STRUCTURE'!$C$6,'FEE STRUCTURE'!$D$6,IF(D47='FEE STRUCTURE'!$C$7,'FEE STRUCTURE'!$D$7,IF(D47='FEE STRUCTURE'!$C$8,'FEE STRUCTURE'!$D$8,IF(D47='FEE STRUCTURE'!$C$9,'FEE STRUCTURE'!$D$9,IF(D47='FEE STRUCTURE'!$C$10,'FEE STRUCTURE'!$D$10,IF(D47='FEE STRUCTURE'!$C$11,'FEE STRUCTURE'!$D$11,IF(D47='FEE STRUCTURE'!$C$12,'FEE STRUCTURE'!$D$12,IF(D47='FEE STRUCTURE'!$C$13,'FEE STRUCTURE'!$D$13,IF(D47='FEE STRUCTURE'!$C$14,'FEE STRUCTURE'!$D$14,IF(D47='FEE STRUCTURE'!$C$15,'FEE STRUCTURE'!$D$15)))))))))))</f>
        <v>16000</v>
      </c>
      <c r="H47" s="32">
        <v>10000</v>
      </c>
      <c r="I47" s="26">
        <v>45057</v>
      </c>
      <c r="J47" s="32"/>
      <c r="K47" s="26"/>
      <c r="L47" s="26"/>
      <c r="M47" s="26"/>
      <c r="N47" s="20"/>
      <c r="O47" s="26"/>
      <c r="P47" s="21">
        <f t="shared" si="1"/>
        <v>10000</v>
      </c>
      <c r="Q47" s="27">
        <f t="shared" si="2"/>
        <v>6000</v>
      </c>
    </row>
    <row r="48" spans="2:17" x14ac:dyDescent="0.25">
      <c r="B48" s="5" t="s">
        <v>528</v>
      </c>
      <c r="C48" s="14" t="s">
        <v>617</v>
      </c>
      <c r="D48" s="14" t="s">
        <v>627</v>
      </c>
      <c r="E48" s="5" t="s">
        <v>464</v>
      </c>
      <c r="F48" s="5"/>
      <c r="G48" s="20">
        <f>IF(D48='FEE STRUCTURE'!$C$5,'FEE STRUCTURE'!$D$5,IF(D48='FEE STRUCTURE'!$C$6,'FEE STRUCTURE'!$D$6,IF(D48='FEE STRUCTURE'!$C$7,'FEE STRUCTURE'!$D$7,IF(D48='FEE STRUCTURE'!$C$8,'FEE STRUCTURE'!$D$8,IF(D48='FEE STRUCTURE'!$C$9,'FEE STRUCTURE'!$D$9,IF(D48='FEE STRUCTURE'!$C$10,'FEE STRUCTURE'!$D$10,IF(D48='FEE STRUCTURE'!$C$11,'FEE STRUCTURE'!$D$11,IF(D48='FEE STRUCTURE'!$C$12,'FEE STRUCTURE'!$D$12,IF(D48='FEE STRUCTURE'!$C$13,'FEE STRUCTURE'!$D$13,IF(D48='FEE STRUCTURE'!$C$14,'FEE STRUCTURE'!$D$14,IF(D48='FEE STRUCTURE'!$C$15,'FEE STRUCTURE'!$D$15)))))))))))</f>
        <v>16000</v>
      </c>
      <c r="H48" s="32"/>
      <c r="I48" s="26"/>
      <c r="J48" s="32"/>
      <c r="K48" s="26"/>
      <c r="L48" s="26"/>
      <c r="M48" s="26"/>
      <c r="N48" s="20"/>
      <c r="O48" s="26"/>
      <c r="P48" s="21">
        <f t="shared" si="1"/>
        <v>0</v>
      </c>
      <c r="Q48" s="27">
        <f t="shared" si="2"/>
        <v>16000</v>
      </c>
    </row>
    <row r="49" spans="2:17" x14ac:dyDescent="0.25">
      <c r="B49" s="5" t="s">
        <v>529</v>
      </c>
      <c r="C49" s="14" t="s">
        <v>618</v>
      </c>
      <c r="D49" s="14" t="s">
        <v>627</v>
      </c>
      <c r="E49" s="5" t="s">
        <v>464</v>
      </c>
      <c r="F49" s="5"/>
      <c r="G49" s="20">
        <f>IF(D49='FEE STRUCTURE'!$C$5,'FEE STRUCTURE'!$D$5,IF(D49='FEE STRUCTURE'!$C$6,'FEE STRUCTURE'!$D$6,IF(D49='FEE STRUCTURE'!$C$7,'FEE STRUCTURE'!$D$7,IF(D49='FEE STRUCTURE'!$C$8,'FEE STRUCTURE'!$D$8,IF(D49='FEE STRUCTURE'!$C$9,'FEE STRUCTURE'!$D$9,IF(D49='FEE STRUCTURE'!$C$10,'FEE STRUCTURE'!$D$10,IF(D49='FEE STRUCTURE'!$C$11,'FEE STRUCTURE'!$D$11,IF(D49='FEE STRUCTURE'!$C$12,'FEE STRUCTURE'!$D$12,IF(D49='FEE STRUCTURE'!$C$13,'FEE STRUCTURE'!$D$13,IF(D49='FEE STRUCTURE'!$C$14,'FEE STRUCTURE'!$D$14,IF(D49='FEE STRUCTURE'!$C$15,'FEE STRUCTURE'!$D$15)))))))))))</f>
        <v>16000</v>
      </c>
      <c r="H49" s="32"/>
      <c r="I49" s="26"/>
      <c r="J49" s="32"/>
      <c r="K49" s="26"/>
      <c r="L49" s="26"/>
      <c r="M49" s="26"/>
      <c r="N49" s="20"/>
      <c r="O49" s="26"/>
      <c r="P49" s="21">
        <f t="shared" si="1"/>
        <v>0</v>
      </c>
      <c r="Q49" s="27">
        <f t="shared" si="2"/>
        <v>16000</v>
      </c>
    </row>
    <row r="50" spans="2:17" x14ac:dyDescent="0.25">
      <c r="B50" s="5" t="s">
        <v>530</v>
      </c>
      <c r="C50" s="14" t="s">
        <v>619</v>
      </c>
      <c r="D50" s="14" t="s">
        <v>627</v>
      </c>
      <c r="E50" s="5" t="s">
        <v>464</v>
      </c>
      <c r="F50" s="5"/>
      <c r="G50" s="20">
        <f>IF(D50='FEE STRUCTURE'!$C$5,'FEE STRUCTURE'!$D$5,IF(D50='FEE STRUCTURE'!$C$6,'FEE STRUCTURE'!$D$6,IF(D50='FEE STRUCTURE'!$C$7,'FEE STRUCTURE'!$D$7,IF(D50='FEE STRUCTURE'!$C$8,'FEE STRUCTURE'!$D$8,IF(D50='FEE STRUCTURE'!$C$9,'FEE STRUCTURE'!$D$9,IF(D50='FEE STRUCTURE'!$C$10,'FEE STRUCTURE'!$D$10,IF(D50='FEE STRUCTURE'!$C$11,'FEE STRUCTURE'!$D$11,IF(D50='FEE STRUCTURE'!$C$12,'FEE STRUCTURE'!$D$12,IF(D50='FEE STRUCTURE'!$C$13,'FEE STRUCTURE'!$D$13,IF(D50='FEE STRUCTURE'!$C$14,'FEE STRUCTURE'!$D$14,IF(D50='FEE STRUCTURE'!$C$15,'FEE STRUCTURE'!$D$15)))))))))))</f>
        <v>16000</v>
      </c>
      <c r="H50" s="32">
        <v>10000</v>
      </c>
      <c r="I50" s="26">
        <v>45063</v>
      </c>
      <c r="J50" s="32"/>
      <c r="K50" s="26"/>
      <c r="L50" s="26"/>
      <c r="M50" s="26"/>
      <c r="N50" s="20"/>
      <c r="O50" s="26"/>
      <c r="P50" s="21">
        <f t="shared" si="1"/>
        <v>10000</v>
      </c>
      <c r="Q50" s="27">
        <f t="shared" si="2"/>
        <v>6000</v>
      </c>
    </row>
    <row r="51" spans="2:17" x14ac:dyDescent="0.25">
      <c r="B51" s="5" t="s">
        <v>531</v>
      </c>
      <c r="C51" s="14" t="s">
        <v>620</v>
      </c>
      <c r="D51" s="14" t="s">
        <v>627</v>
      </c>
      <c r="E51" s="5" t="s">
        <v>464</v>
      </c>
      <c r="F51" s="5"/>
      <c r="G51" s="20">
        <f>IF(D51='FEE STRUCTURE'!$C$5,'FEE STRUCTURE'!$D$5,IF(D51='FEE STRUCTURE'!$C$6,'FEE STRUCTURE'!$D$6,IF(D51='FEE STRUCTURE'!$C$7,'FEE STRUCTURE'!$D$7,IF(D51='FEE STRUCTURE'!$C$8,'FEE STRUCTURE'!$D$8,IF(D51='FEE STRUCTURE'!$C$9,'FEE STRUCTURE'!$D$9,IF(D51='FEE STRUCTURE'!$C$10,'FEE STRUCTURE'!$D$10,IF(D51='FEE STRUCTURE'!$C$11,'FEE STRUCTURE'!$D$11,IF(D51='FEE STRUCTURE'!$C$12,'FEE STRUCTURE'!$D$12,IF(D51='FEE STRUCTURE'!$C$13,'FEE STRUCTURE'!$D$13,IF(D51='FEE STRUCTURE'!$C$14,'FEE STRUCTURE'!$D$14,IF(D51='FEE STRUCTURE'!$C$15,'FEE STRUCTURE'!$D$15)))))))))))</f>
        <v>16000</v>
      </c>
      <c r="H51" s="32">
        <v>10000</v>
      </c>
      <c r="I51" s="26">
        <v>45075</v>
      </c>
      <c r="J51" s="32"/>
      <c r="K51" s="26"/>
      <c r="L51" s="26"/>
      <c r="M51" s="26"/>
      <c r="N51" s="20"/>
      <c r="O51" s="26"/>
      <c r="P51" s="21">
        <f t="shared" si="1"/>
        <v>10000</v>
      </c>
      <c r="Q51" s="27">
        <f t="shared" si="2"/>
        <v>6000</v>
      </c>
    </row>
    <row r="52" spans="2:17" x14ac:dyDescent="0.25">
      <c r="B52" s="5" t="s">
        <v>532</v>
      </c>
      <c r="C52" s="14" t="s">
        <v>621</v>
      </c>
      <c r="D52" s="14" t="s">
        <v>627</v>
      </c>
      <c r="E52" s="5" t="s">
        <v>464</v>
      </c>
      <c r="F52" s="5"/>
      <c r="G52" s="20">
        <f>IF(D52='FEE STRUCTURE'!$C$5,'FEE STRUCTURE'!$D$5,IF(D52='FEE STRUCTURE'!$C$6,'FEE STRUCTURE'!$D$6,IF(D52='FEE STRUCTURE'!$C$7,'FEE STRUCTURE'!$D$7,IF(D52='FEE STRUCTURE'!$C$8,'FEE STRUCTURE'!$D$8,IF(D52='FEE STRUCTURE'!$C$9,'FEE STRUCTURE'!$D$9,IF(D52='FEE STRUCTURE'!$C$10,'FEE STRUCTURE'!$D$10,IF(D52='FEE STRUCTURE'!$C$11,'FEE STRUCTURE'!$D$11,IF(D52='FEE STRUCTURE'!$C$12,'FEE STRUCTURE'!$D$12,IF(D52='FEE STRUCTURE'!$C$13,'FEE STRUCTURE'!$D$13,IF(D52='FEE STRUCTURE'!$C$14,'FEE STRUCTURE'!$D$14,IF(D52='FEE STRUCTURE'!$C$15,'FEE STRUCTURE'!$D$15)))))))))))</f>
        <v>16000</v>
      </c>
      <c r="H52" s="32">
        <v>10000</v>
      </c>
      <c r="I52" s="26">
        <v>45075</v>
      </c>
      <c r="J52" s="32"/>
      <c r="K52" s="26"/>
      <c r="L52" s="26"/>
      <c r="M52" s="26"/>
      <c r="N52" s="20"/>
      <c r="O52" s="26"/>
      <c r="P52" s="21">
        <f t="shared" si="1"/>
        <v>10000</v>
      </c>
      <c r="Q52" s="27">
        <f t="shared" si="2"/>
        <v>6000</v>
      </c>
    </row>
    <row r="53" spans="2:17" x14ac:dyDescent="0.25">
      <c r="B53" s="5" t="s">
        <v>533</v>
      </c>
      <c r="C53" s="14" t="s">
        <v>622</v>
      </c>
      <c r="D53" s="14" t="s">
        <v>627</v>
      </c>
      <c r="E53" s="5" t="s">
        <v>464</v>
      </c>
      <c r="F53" s="5"/>
      <c r="G53" s="20">
        <f>IF(D53='FEE STRUCTURE'!$C$5,'FEE STRUCTURE'!$D$5,IF(D53='FEE STRUCTURE'!$C$6,'FEE STRUCTURE'!$D$6,IF(D53='FEE STRUCTURE'!$C$7,'FEE STRUCTURE'!$D$7,IF(D53='FEE STRUCTURE'!$C$8,'FEE STRUCTURE'!$D$8,IF(D53='FEE STRUCTURE'!$C$9,'FEE STRUCTURE'!$D$9,IF(D53='FEE STRUCTURE'!$C$10,'FEE STRUCTURE'!$D$10,IF(D53='FEE STRUCTURE'!$C$11,'FEE STRUCTURE'!$D$11,IF(D53='FEE STRUCTURE'!$C$12,'FEE STRUCTURE'!$D$12,IF(D53='FEE STRUCTURE'!$C$13,'FEE STRUCTURE'!$D$13,IF(D53='FEE STRUCTURE'!$C$14,'FEE STRUCTURE'!$D$14,IF(D53='FEE STRUCTURE'!$C$15,'FEE STRUCTURE'!$D$15)))))))))))</f>
        <v>16000</v>
      </c>
      <c r="H53" s="32"/>
      <c r="I53" s="26"/>
      <c r="J53" s="32"/>
      <c r="K53" s="26"/>
      <c r="L53" s="26"/>
      <c r="M53" s="26"/>
      <c r="N53" s="20"/>
      <c r="O53" s="26"/>
      <c r="P53" s="21">
        <f t="shared" si="1"/>
        <v>0</v>
      </c>
      <c r="Q53" s="27">
        <f t="shared" si="2"/>
        <v>16000</v>
      </c>
    </row>
    <row r="54" spans="2:17" x14ac:dyDescent="0.25">
      <c r="B54" s="5" t="s">
        <v>534</v>
      </c>
      <c r="C54" s="14" t="s">
        <v>623</v>
      </c>
      <c r="D54" s="14" t="s">
        <v>627</v>
      </c>
      <c r="E54" s="5" t="s">
        <v>464</v>
      </c>
      <c r="F54" s="5"/>
      <c r="G54" s="20">
        <f>IF(D54='FEE STRUCTURE'!$C$5,'FEE STRUCTURE'!$D$5,IF(D54='FEE STRUCTURE'!$C$6,'FEE STRUCTURE'!$D$6,IF(D54='FEE STRUCTURE'!$C$7,'FEE STRUCTURE'!$D$7,IF(D54='FEE STRUCTURE'!$C$8,'FEE STRUCTURE'!$D$8,IF(D54='FEE STRUCTURE'!$C$9,'FEE STRUCTURE'!$D$9,IF(D54='FEE STRUCTURE'!$C$10,'FEE STRUCTURE'!$D$10,IF(D54='FEE STRUCTURE'!$C$11,'FEE STRUCTURE'!$D$11,IF(D54='FEE STRUCTURE'!$C$12,'FEE STRUCTURE'!$D$12,IF(D54='FEE STRUCTURE'!$C$13,'FEE STRUCTURE'!$D$13,IF(D54='FEE STRUCTURE'!$C$14,'FEE STRUCTURE'!$D$14,IF(D54='FEE STRUCTURE'!$C$15,'FEE STRUCTURE'!$D$15)))))))))))</f>
        <v>16000</v>
      </c>
      <c r="H54" s="32">
        <v>5000</v>
      </c>
      <c r="I54" s="26">
        <v>45075</v>
      </c>
      <c r="J54" s="32"/>
      <c r="K54" s="26"/>
      <c r="L54" s="26"/>
      <c r="M54" s="26"/>
      <c r="N54" s="20"/>
      <c r="O54" s="26"/>
      <c r="P54" s="21">
        <f t="shared" si="1"/>
        <v>5000</v>
      </c>
      <c r="Q54" s="27">
        <f t="shared" si="2"/>
        <v>11000</v>
      </c>
    </row>
    <row r="55" spans="2:17" x14ac:dyDescent="0.25">
      <c r="B55" s="5" t="s">
        <v>535</v>
      </c>
      <c r="C55" s="14" t="s">
        <v>624</v>
      </c>
      <c r="D55" s="14" t="s">
        <v>627</v>
      </c>
      <c r="E55" s="5" t="s">
        <v>464</v>
      </c>
      <c r="F55" s="5"/>
      <c r="G55" s="20">
        <f>IF(D55='FEE STRUCTURE'!$C$5,'FEE STRUCTURE'!$D$5,IF(D55='FEE STRUCTURE'!$C$6,'FEE STRUCTURE'!$D$6,IF(D55='FEE STRUCTURE'!$C$7,'FEE STRUCTURE'!$D$7,IF(D55='FEE STRUCTURE'!$C$8,'FEE STRUCTURE'!$D$8,IF(D55='FEE STRUCTURE'!$C$9,'FEE STRUCTURE'!$D$9,IF(D55='FEE STRUCTURE'!$C$10,'FEE STRUCTURE'!$D$10,IF(D55='FEE STRUCTURE'!$C$11,'FEE STRUCTURE'!$D$11,IF(D55='FEE STRUCTURE'!$C$12,'FEE STRUCTURE'!$D$12,IF(D55='FEE STRUCTURE'!$C$13,'FEE STRUCTURE'!$D$13,IF(D55='FEE STRUCTURE'!$C$14,'FEE STRUCTURE'!$D$14,IF(D55='FEE STRUCTURE'!$C$15,'FEE STRUCTURE'!$D$15)))))))))))</f>
        <v>16000</v>
      </c>
      <c r="H55" s="32">
        <v>15000</v>
      </c>
      <c r="I55" s="26">
        <v>45061</v>
      </c>
      <c r="J55" s="32"/>
      <c r="K55" s="26"/>
      <c r="L55" s="26"/>
      <c r="M55" s="26"/>
      <c r="N55" s="20"/>
      <c r="O55" s="26"/>
      <c r="P55" s="21">
        <f t="shared" si="1"/>
        <v>15000</v>
      </c>
      <c r="Q55" s="27">
        <f t="shared" si="2"/>
        <v>1000</v>
      </c>
    </row>
    <row r="56" spans="2:17" x14ac:dyDescent="0.25">
      <c r="B56" s="5" t="s">
        <v>536</v>
      </c>
      <c r="C56" s="14" t="s">
        <v>855</v>
      </c>
      <c r="D56" s="14" t="s">
        <v>627</v>
      </c>
      <c r="E56" s="5" t="s">
        <v>464</v>
      </c>
      <c r="F56" s="5"/>
      <c r="G56" s="20">
        <f>IF(D56='FEE STRUCTURE'!$C$5,'FEE STRUCTURE'!$D$5,IF(D56='FEE STRUCTURE'!$C$6,'FEE STRUCTURE'!$D$6,IF(D56='FEE STRUCTURE'!$C$7,'FEE STRUCTURE'!$D$7,IF(D56='FEE STRUCTURE'!$C$8,'FEE STRUCTURE'!$D$8,IF(D56='FEE STRUCTURE'!$C$9,'FEE STRUCTURE'!$D$9,IF(D56='FEE STRUCTURE'!$C$10,'FEE STRUCTURE'!$D$10,IF(D56='FEE STRUCTURE'!$C$11,'FEE STRUCTURE'!$D$11,IF(D56='FEE STRUCTURE'!$C$12,'FEE STRUCTURE'!$D$12,IF(D56='FEE STRUCTURE'!$C$13,'FEE STRUCTURE'!$D$13,IF(D56='FEE STRUCTURE'!$C$14,'FEE STRUCTURE'!$D$14,IF(D56='FEE STRUCTURE'!$C$15,'FEE STRUCTURE'!$D$15)))))))))))</f>
        <v>16000</v>
      </c>
      <c r="H56" s="32">
        <v>16000</v>
      </c>
      <c r="I56" s="26">
        <v>45064</v>
      </c>
      <c r="J56" s="32"/>
      <c r="K56" s="26"/>
      <c r="L56" s="26"/>
      <c r="M56" s="26"/>
      <c r="N56" s="20"/>
      <c r="O56" s="26"/>
      <c r="P56" s="21">
        <f t="shared" si="1"/>
        <v>16000</v>
      </c>
      <c r="Q56" s="27">
        <f t="shared" si="2"/>
        <v>0</v>
      </c>
    </row>
    <row r="57" spans="2:17" x14ac:dyDescent="0.25">
      <c r="B57" s="5" t="s">
        <v>537</v>
      </c>
      <c r="C57" s="14" t="s">
        <v>625</v>
      </c>
      <c r="D57" s="14" t="s">
        <v>627</v>
      </c>
      <c r="E57" s="5" t="s">
        <v>464</v>
      </c>
      <c r="F57" s="5"/>
      <c r="G57" s="20">
        <f>IF(D57='FEE STRUCTURE'!$C$5,'FEE STRUCTURE'!$D$5,IF(D57='FEE STRUCTURE'!$C$6,'FEE STRUCTURE'!$D$6,IF(D57='FEE STRUCTURE'!$C$7,'FEE STRUCTURE'!$D$7,IF(D57='FEE STRUCTURE'!$C$8,'FEE STRUCTURE'!$D$8,IF(D57='FEE STRUCTURE'!$C$9,'FEE STRUCTURE'!$D$9,IF(D57='FEE STRUCTURE'!$C$10,'FEE STRUCTURE'!$D$10,IF(D57='FEE STRUCTURE'!$C$11,'FEE STRUCTURE'!$D$11,IF(D57='FEE STRUCTURE'!$C$12,'FEE STRUCTURE'!$D$12,IF(D57='FEE STRUCTURE'!$C$13,'FEE STRUCTURE'!$D$13,IF(D57='FEE STRUCTURE'!$C$14,'FEE STRUCTURE'!$D$14,IF(D57='FEE STRUCTURE'!$C$15,'FEE STRUCTURE'!$D$15)))))))))))</f>
        <v>16000</v>
      </c>
      <c r="H57" s="32">
        <v>5000</v>
      </c>
      <c r="I57" s="26"/>
      <c r="J57" s="32"/>
      <c r="K57" s="26"/>
      <c r="L57" s="26"/>
      <c r="M57" s="26"/>
      <c r="N57" s="20"/>
      <c r="O57" s="26"/>
      <c r="P57" s="21">
        <f t="shared" si="1"/>
        <v>5000</v>
      </c>
      <c r="Q57" s="27">
        <f t="shared" si="2"/>
        <v>11000</v>
      </c>
    </row>
    <row r="58" spans="2:17" x14ac:dyDescent="0.25">
      <c r="B58" s="5" t="s">
        <v>538</v>
      </c>
      <c r="C58" s="14" t="s">
        <v>626</v>
      </c>
      <c r="D58" s="14" t="s">
        <v>627</v>
      </c>
      <c r="E58" s="5" t="s">
        <v>464</v>
      </c>
      <c r="F58" s="5"/>
      <c r="G58" s="20">
        <f>IF(D58='FEE STRUCTURE'!$C$5,'FEE STRUCTURE'!$D$5,IF(D58='FEE STRUCTURE'!$C$6,'FEE STRUCTURE'!$D$6,IF(D58='FEE STRUCTURE'!$C$7,'FEE STRUCTURE'!$D$7,IF(D58='FEE STRUCTURE'!$C$8,'FEE STRUCTURE'!$D$8,IF(D58='FEE STRUCTURE'!$C$9,'FEE STRUCTURE'!$D$9,IF(D58='FEE STRUCTURE'!$C$10,'FEE STRUCTURE'!$D$10,IF(D58='FEE STRUCTURE'!$C$11,'FEE STRUCTURE'!$D$11,IF(D58='FEE STRUCTURE'!$C$12,'FEE STRUCTURE'!$D$12,IF(D58='FEE STRUCTURE'!$C$13,'FEE STRUCTURE'!$D$13,IF(D58='FEE STRUCTURE'!$C$14,'FEE STRUCTURE'!$D$14,IF(D58='FEE STRUCTURE'!$C$15,'FEE STRUCTURE'!$D$15)))))))))))</f>
        <v>16000</v>
      </c>
      <c r="H58" s="32"/>
      <c r="I58" s="26"/>
      <c r="J58" s="32"/>
      <c r="K58" s="26"/>
      <c r="L58" s="26"/>
      <c r="M58" s="26"/>
      <c r="N58" s="20"/>
      <c r="O58" s="26"/>
      <c r="P58" s="21">
        <f t="shared" si="1"/>
        <v>0</v>
      </c>
      <c r="Q58" s="27">
        <f t="shared" si="2"/>
        <v>16000</v>
      </c>
    </row>
    <row r="59" spans="2:17" x14ac:dyDescent="0.25">
      <c r="B59" s="5" t="s">
        <v>539</v>
      </c>
      <c r="C59" s="14" t="s">
        <v>830</v>
      </c>
      <c r="D59" s="14" t="s">
        <v>645</v>
      </c>
      <c r="E59" s="5" t="s">
        <v>464</v>
      </c>
      <c r="F59" s="5"/>
      <c r="G59" s="20">
        <f>IF(D59='FEE STRUCTURE'!$C$5,'FEE STRUCTURE'!$D$5,IF(D59='FEE STRUCTURE'!$C$6,'FEE STRUCTURE'!$D$6,IF(D59='FEE STRUCTURE'!$C$7,'FEE STRUCTURE'!$D$7,IF(D59='FEE STRUCTURE'!$C$8,'FEE STRUCTURE'!$D$8,IF(D59='FEE STRUCTURE'!$C$9,'FEE STRUCTURE'!$D$9,IF(D59='FEE STRUCTURE'!$C$10,'FEE STRUCTURE'!$D$10,IF(D59='FEE STRUCTURE'!$C$11,'FEE STRUCTURE'!$D$11,IF(D59='FEE STRUCTURE'!$C$12,'FEE STRUCTURE'!$D$12,IF(D59='FEE STRUCTURE'!$C$13,'FEE STRUCTURE'!$D$13,IF(D59='FEE STRUCTURE'!$C$14,'FEE STRUCTURE'!$D$14,IF(D59='FEE STRUCTURE'!$C$15,'FEE STRUCTURE'!$D$15)))))))))))</f>
        <v>16000</v>
      </c>
      <c r="H59" s="32">
        <v>14000</v>
      </c>
      <c r="I59" s="26">
        <v>45058</v>
      </c>
      <c r="J59" s="32"/>
      <c r="K59" s="26"/>
      <c r="L59" s="26"/>
      <c r="M59" s="26"/>
      <c r="N59" s="20"/>
      <c r="O59" s="26"/>
      <c r="P59" s="21">
        <f t="shared" si="1"/>
        <v>14000</v>
      </c>
      <c r="Q59" s="27">
        <f t="shared" si="2"/>
        <v>2000</v>
      </c>
    </row>
    <row r="60" spans="2:17" x14ac:dyDescent="0.25">
      <c r="B60" s="5" t="s">
        <v>540</v>
      </c>
      <c r="C60" s="14" t="s">
        <v>629</v>
      </c>
      <c r="D60" s="14" t="s">
        <v>645</v>
      </c>
      <c r="E60" s="5" t="s">
        <v>464</v>
      </c>
      <c r="F60" s="5"/>
      <c r="G60" s="20">
        <f>IF(D60='FEE STRUCTURE'!$C$5,'FEE STRUCTURE'!$D$5,IF(D60='FEE STRUCTURE'!$C$6,'FEE STRUCTURE'!$D$6,IF(D60='FEE STRUCTURE'!$C$7,'FEE STRUCTURE'!$D$7,IF(D60='FEE STRUCTURE'!$C$8,'FEE STRUCTURE'!$D$8,IF(D60='FEE STRUCTURE'!$C$9,'FEE STRUCTURE'!$D$9,IF(D60='FEE STRUCTURE'!$C$10,'FEE STRUCTURE'!$D$10,IF(D60='FEE STRUCTURE'!$C$11,'FEE STRUCTURE'!$D$11,IF(D60='FEE STRUCTURE'!$C$12,'FEE STRUCTURE'!$D$12,IF(D60='FEE STRUCTURE'!$C$13,'FEE STRUCTURE'!$D$13,IF(D60='FEE STRUCTURE'!$C$14,'FEE STRUCTURE'!$D$14,IF(D60='FEE STRUCTURE'!$C$15,'FEE STRUCTURE'!$D$15)))))))))))</f>
        <v>16000</v>
      </c>
      <c r="H60" s="32">
        <v>16000</v>
      </c>
      <c r="I60" s="26">
        <v>45056</v>
      </c>
      <c r="J60" s="32"/>
      <c r="K60" s="26"/>
      <c r="L60" s="26"/>
      <c r="M60" s="26"/>
      <c r="N60" s="20"/>
      <c r="O60" s="26"/>
      <c r="P60" s="21">
        <f t="shared" si="1"/>
        <v>16000</v>
      </c>
      <c r="Q60" s="27">
        <f t="shared" si="2"/>
        <v>0</v>
      </c>
    </row>
    <row r="61" spans="2:17" x14ac:dyDescent="0.25">
      <c r="B61" s="5" t="s">
        <v>541</v>
      </c>
      <c r="C61" s="14" t="s">
        <v>630</v>
      </c>
      <c r="D61" s="14" t="s">
        <v>645</v>
      </c>
      <c r="E61" s="5" t="s">
        <v>464</v>
      </c>
      <c r="F61" s="5"/>
      <c r="G61" s="20">
        <f>IF(D61='FEE STRUCTURE'!$C$5,'FEE STRUCTURE'!$D$5,IF(D61='FEE STRUCTURE'!$C$6,'FEE STRUCTURE'!$D$6,IF(D61='FEE STRUCTURE'!$C$7,'FEE STRUCTURE'!$D$7,IF(D61='FEE STRUCTURE'!$C$8,'FEE STRUCTURE'!$D$8,IF(D61='FEE STRUCTURE'!$C$9,'FEE STRUCTURE'!$D$9,IF(D61='FEE STRUCTURE'!$C$10,'FEE STRUCTURE'!$D$10,IF(D61='FEE STRUCTURE'!$C$11,'FEE STRUCTURE'!$D$11,IF(D61='FEE STRUCTURE'!$C$12,'FEE STRUCTURE'!$D$12,IF(D61='FEE STRUCTURE'!$C$13,'FEE STRUCTURE'!$D$13,IF(D61='FEE STRUCTURE'!$C$14,'FEE STRUCTURE'!$D$14,IF(D61='FEE STRUCTURE'!$C$15,'FEE STRUCTURE'!$D$15)))))))))))</f>
        <v>16000</v>
      </c>
      <c r="H61" s="32">
        <v>16000</v>
      </c>
      <c r="I61" s="26">
        <v>45058</v>
      </c>
      <c r="J61" s="32"/>
      <c r="K61" s="26"/>
      <c r="L61" s="26"/>
      <c r="M61" s="26"/>
      <c r="N61" s="20"/>
      <c r="O61" s="26"/>
      <c r="P61" s="21">
        <f t="shared" si="1"/>
        <v>16000</v>
      </c>
      <c r="Q61" s="27">
        <f t="shared" si="2"/>
        <v>0</v>
      </c>
    </row>
    <row r="62" spans="2:17" x14ac:dyDescent="0.25">
      <c r="B62" s="5" t="s">
        <v>542</v>
      </c>
      <c r="C62" s="14" t="s">
        <v>631</v>
      </c>
      <c r="D62" s="14" t="s">
        <v>645</v>
      </c>
      <c r="E62" s="5" t="s">
        <v>464</v>
      </c>
      <c r="F62" s="5"/>
      <c r="G62" s="20">
        <f>IF(D62='FEE STRUCTURE'!$C$5,'FEE STRUCTURE'!$D$5,IF(D62='FEE STRUCTURE'!$C$6,'FEE STRUCTURE'!$D$6,IF(D62='FEE STRUCTURE'!$C$7,'FEE STRUCTURE'!$D$7,IF(D62='FEE STRUCTURE'!$C$8,'FEE STRUCTURE'!$D$8,IF(D62='FEE STRUCTURE'!$C$9,'FEE STRUCTURE'!$D$9,IF(D62='FEE STRUCTURE'!$C$10,'FEE STRUCTURE'!$D$10,IF(D62='FEE STRUCTURE'!$C$11,'FEE STRUCTURE'!$D$11,IF(D62='FEE STRUCTURE'!$C$12,'FEE STRUCTURE'!$D$12,IF(D62='FEE STRUCTURE'!$C$13,'FEE STRUCTURE'!$D$13,IF(D62='FEE STRUCTURE'!$C$14,'FEE STRUCTURE'!$D$14,IF(D62='FEE STRUCTURE'!$C$15,'FEE STRUCTURE'!$D$15)))))))))))</f>
        <v>16000</v>
      </c>
      <c r="H62" s="32">
        <v>8000</v>
      </c>
      <c r="I62" s="26">
        <v>45077</v>
      </c>
      <c r="J62" s="32"/>
      <c r="K62" s="26"/>
      <c r="L62" s="26"/>
      <c r="M62" s="26"/>
      <c r="N62" s="20"/>
      <c r="O62" s="26"/>
      <c r="P62" s="21">
        <f t="shared" si="1"/>
        <v>8000</v>
      </c>
      <c r="Q62" s="27">
        <f t="shared" si="2"/>
        <v>8000</v>
      </c>
    </row>
    <row r="63" spans="2:17" x14ac:dyDescent="0.25">
      <c r="B63" s="5" t="s">
        <v>543</v>
      </c>
      <c r="C63" s="14" t="s">
        <v>632</v>
      </c>
      <c r="D63" s="14" t="s">
        <v>645</v>
      </c>
      <c r="E63" s="5" t="s">
        <v>464</v>
      </c>
      <c r="F63" s="5"/>
      <c r="G63" s="20">
        <f>IF(D63='FEE STRUCTURE'!$C$5,'FEE STRUCTURE'!$D$5,IF(D63='FEE STRUCTURE'!$C$6,'FEE STRUCTURE'!$D$6,IF(D63='FEE STRUCTURE'!$C$7,'FEE STRUCTURE'!$D$7,IF(D63='FEE STRUCTURE'!$C$8,'FEE STRUCTURE'!$D$8,IF(D63='FEE STRUCTURE'!$C$9,'FEE STRUCTURE'!$D$9,IF(D63='FEE STRUCTURE'!$C$10,'FEE STRUCTURE'!$D$10,IF(D63='FEE STRUCTURE'!$C$11,'FEE STRUCTURE'!$D$11,IF(D63='FEE STRUCTURE'!$C$12,'FEE STRUCTURE'!$D$12,IF(D63='FEE STRUCTURE'!$C$13,'FEE STRUCTURE'!$D$13,IF(D63='FEE STRUCTURE'!$C$14,'FEE STRUCTURE'!$D$14,IF(D63='FEE STRUCTURE'!$C$15,'FEE STRUCTURE'!$D$15)))))))))))</f>
        <v>16000</v>
      </c>
      <c r="H63" s="32">
        <v>10000</v>
      </c>
      <c r="I63" s="26">
        <v>45084</v>
      </c>
      <c r="J63" s="32"/>
      <c r="K63" s="26"/>
      <c r="L63" s="26"/>
      <c r="M63" s="26"/>
      <c r="N63" s="20"/>
      <c r="O63" s="26"/>
      <c r="P63" s="21">
        <f t="shared" si="1"/>
        <v>10000</v>
      </c>
      <c r="Q63" s="27">
        <f t="shared" si="2"/>
        <v>6000</v>
      </c>
    </row>
    <row r="64" spans="2:17" x14ac:dyDescent="0.25">
      <c r="B64" s="5" t="s">
        <v>544</v>
      </c>
      <c r="C64" s="14" t="s">
        <v>633</v>
      </c>
      <c r="D64" s="14" t="s">
        <v>645</v>
      </c>
      <c r="E64" s="5" t="s">
        <v>464</v>
      </c>
      <c r="F64" s="5"/>
      <c r="G64" s="20">
        <f>IF(D64='FEE STRUCTURE'!$C$5,'FEE STRUCTURE'!$D$5,IF(D64='FEE STRUCTURE'!$C$6,'FEE STRUCTURE'!$D$6,IF(D64='FEE STRUCTURE'!$C$7,'FEE STRUCTURE'!$D$7,IF(D64='FEE STRUCTURE'!$C$8,'FEE STRUCTURE'!$D$8,IF(D64='FEE STRUCTURE'!$C$9,'FEE STRUCTURE'!$D$9,IF(D64='FEE STRUCTURE'!$C$10,'FEE STRUCTURE'!$D$10,IF(D64='FEE STRUCTURE'!$C$11,'FEE STRUCTURE'!$D$11,IF(D64='FEE STRUCTURE'!$C$12,'FEE STRUCTURE'!$D$12,IF(D64='FEE STRUCTURE'!$C$13,'FEE STRUCTURE'!$D$13,IF(D64='FEE STRUCTURE'!$C$14,'FEE STRUCTURE'!$D$14,IF(D64='FEE STRUCTURE'!$C$15,'FEE STRUCTURE'!$D$15)))))))))))</f>
        <v>16000</v>
      </c>
      <c r="H64" s="32">
        <v>5000</v>
      </c>
      <c r="I64" s="26">
        <v>45070</v>
      </c>
      <c r="J64" s="32"/>
      <c r="K64" s="26"/>
      <c r="L64" s="26"/>
      <c r="M64" s="26"/>
      <c r="N64" s="20"/>
      <c r="O64" s="26"/>
      <c r="P64" s="21">
        <f t="shared" si="1"/>
        <v>5000</v>
      </c>
      <c r="Q64" s="27">
        <f t="shared" si="2"/>
        <v>11000</v>
      </c>
    </row>
    <row r="65" spans="2:17" x14ac:dyDescent="0.25">
      <c r="B65" s="5" t="s">
        <v>545</v>
      </c>
      <c r="C65" s="14" t="s">
        <v>634</v>
      </c>
      <c r="D65" s="14" t="s">
        <v>645</v>
      </c>
      <c r="E65" s="5" t="s">
        <v>464</v>
      </c>
      <c r="F65" s="5"/>
      <c r="G65" s="20">
        <f>IF(D65='FEE STRUCTURE'!$C$5,'FEE STRUCTURE'!$D$5,IF(D65='FEE STRUCTURE'!$C$6,'FEE STRUCTURE'!$D$6,IF(D65='FEE STRUCTURE'!$C$7,'FEE STRUCTURE'!$D$7,IF(D65='FEE STRUCTURE'!$C$8,'FEE STRUCTURE'!$D$8,IF(D65='FEE STRUCTURE'!$C$9,'FEE STRUCTURE'!$D$9,IF(D65='FEE STRUCTURE'!$C$10,'FEE STRUCTURE'!$D$10,IF(D65='FEE STRUCTURE'!$C$11,'FEE STRUCTURE'!$D$11,IF(D65='FEE STRUCTURE'!$C$12,'FEE STRUCTURE'!$D$12,IF(D65='FEE STRUCTURE'!$C$13,'FEE STRUCTURE'!$D$13,IF(D65='FEE STRUCTURE'!$C$14,'FEE STRUCTURE'!$D$14,IF(D65='FEE STRUCTURE'!$C$15,'FEE STRUCTURE'!$D$15)))))))))))</f>
        <v>16000</v>
      </c>
      <c r="H65" s="32">
        <v>6000</v>
      </c>
      <c r="I65" s="26">
        <v>45065</v>
      </c>
      <c r="J65" s="32">
        <v>10000</v>
      </c>
      <c r="K65" s="26">
        <v>45090</v>
      </c>
      <c r="L65" s="26"/>
      <c r="M65" s="26"/>
      <c r="N65" s="20"/>
      <c r="O65" s="26"/>
      <c r="P65" s="21">
        <f t="shared" si="1"/>
        <v>16000</v>
      </c>
      <c r="Q65" s="27">
        <f t="shared" ref="Q65:Q96" si="3">G65-P65</f>
        <v>0</v>
      </c>
    </row>
    <row r="66" spans="2:17" x14ac:dyDescent="0.25">
      <c r="B66" s="5" t="s">
        <v>546</v>
      </c>
      <c r="C66" s="14" t="s">
        <v>635</v>
      </c>
      <c r="D66" s="14" t="s">
        <v>645</v>
      </c>
      <c r="E66" s="5" t="s">
        <v>464</v>
      </c>
      <c r="F66" s="5"/>
      <c r="G66" s="20">
        <f>IF(D66='FEE STRUCTURE'!$C$5,'FEE STRUCTURE'!$D$5,IF(D66='FEE STRUCTURE'!$C$6,'FEE STRUCTURE'!$D$6,IF(D66='FEE STRUCTURE'!$C$7,'FEE STRUCTURE'!$D$7,IF(D66='FEE STRUCTURE'!$C$8,'FEE STRUCTURE'!$D$8,IF(D66='FEE STRUCTURE'!$C$9,'FEE STRUCTURE'!$D$9,IF(D66='FEE STRUCTURE'!$C$10,'FEE STRUCTURE'!$D$10,IF(D66='FEE STRUCTURE'!$C$11,'FEE STRUCTURE'!$D$11,IF(D66='FEE STRUCTURE'!$C$12,'FEE STRUCTURE'!$D$12,IF(D66='FEE STRUCTURE'!$C$13,'FEE STRUCTURE'!$D$13,IF(D66='FEE STRUCTURE'!$C$14,'FEE STRUCTURE'!$D$14,IF(D66='FEE STRUCTURE'!$C$15,'FEE STRUCTURE'!$D$15)))))))))))</f>
        <v>16000</v>
      </c>
      <c r="H66" s="32"/>
      <c r="I66" s="26"/>
      <c r="J66" s="32"/>
      <c r="K66" s="26"/>
      <c r="L66" s="26"/>
      <c r="M66" s="26"/>
      <c r="N66" s="20"/>
      <c r="O66" s="26"/>
      <c r="P66" s="21">
        <f t="shared" ref="P66:P81" si="4">SUM(H66,J66,L66,N66)</f>
        <v>0</v>
      </c>
      <c r="Q66" s="27">
        <f t="shared" si="3"/>
        <v>16000</v>
      </c>
    </row>
    <row r="67" spans="2:17" x14ac:dyDescent="0.25">
      <c r="B67" s="5" t="s">
        <v>547</v>
      </c>
      <c r="C67" s="14" t="s">
        <v>636</v>
      </c>
      <c r="D67" s="14" t="s">
        <v>645</v>
      </c>
      <c r="E67" s="5" t="s">
        <v>464</v>
      </c>
      <c r="F67" s="5"/>
      <c r="G67" s="20">
        <f>IF(D67='FEE STRUCTURE'!$C$5,'FEE STRUCTURE'!$D$5,IF(D67='FEE STRUCTURE'!$C$6,'FEE STRUCTURE'!$D$6,IF(D67='FEE STRUCTURE'!$C$7,'FEE STRUCTURE'!$D$7,IF(D67='FEE STRUCTURE'!$C$8,'FEE STRUCTURE'!$D$8,IF(D67='FEE STRUCTURE'!$C$9,'FEE STRUCTURE'!$D$9,IF(D67='FEE STRUCTURE'!$C$10,'FEE STRUCTURE'!$D$10,IF(D67='FEE STRUCTURE'!$C$11,'FEE STRUCTURE'!$D$11,IF(D67='FEE STRUCTURE'!$C$12,'FEE STRUCTURE'!$D$12,IF(D67='FEE STRUCTURE'!$C$13,'FEE STRUCTURE'!$D$13,IF(D67='FEE STRUCTURE'!$C$14,'FEE STRUCTURE'!$D$14,IF(D67='FEE STRUCTURE'!$C$15,'FEE STRUCTURE'!$D$15)))))))))))</f>
        <v>16000</v>
      </c>
      <c r="H67" s="32">
        <v>11000</v>
      </c>
      <c r="I67" s="26">
        <v>45055</v>
      </c>
      <c r="J67" s="32"/>
      <c r="K67" s="26"/>
      <c r="L67" s="26"/>
      <c r="M67" s="26"/>
      <c r="N67" s="20"/>
      <c r="O67" s="26"/>
      <c r="P67" s="21">
        <f t="shared" si="4"/>
        <v>11000</v>
      </c>
      <c r="Q67" s="27">
        <f t="shared" si="3"/>
        <v>5000</v>
      </c>
    </row>
    <row r="68" spans="2:17" x14ac:dyDescent="0.25">
      <c r="B68" s="5" t="s">
        <v>548</v>
      </c>
      <c r="C68" s="14" t="s">
        <v>1012</v>
      </c>
      <c r="D68" s="14" t="s">
        <v>645</v>
      </c>
      <c r="E68" s="5" t="s">
        <v>464</v>
      </c>
      <c r="F68" s="5"/>
      <c r="G68" s="20">
        <f>IF(D68='FEE STRUCTURE'!$C$5,'FEE STRUCTURE'!$D$5,IF(D68='FEE STRUCTURE'!$C$6,'FEE STRUCTURE'!$D$6,IF(D68='FEE STRUCTURE'!$C$7,'FEE STRUCTURE'!$D$7,IF(D68='FEE STRUCTURE'!$C$8,'FEE STRUCTURE'!$D$8,IF(D68='FEE STRUCTURE'!$C$9,'FEE STRUCTURE'!$D$9,IF(D68='FEE STRUCTURE'!$C$10,'FEE STRUCTURE'!$D$10,IF(D68='FEE STRUCTURE'!$C$11,'FEE STRUCTURE'!$D$11,IF(D68='FEE STRUCTURE'!$C$12,'FEE STRUCTURE'!$D$12,IF(D68='FEE STRUCTURE'!$C$13,'FEE STRUCTURE'!$D$13,IF(D68='FEE STRUCTURE'!$C$14,'FEE STRUCTURE'!$D$14,IF(D68='FEE STRUCTURE'!$C$15,'FEE STRUCTURE'!$D$15)))))))))))</f>
        <v>16000</v>
      </c>
      <c r="H68" s="32">
        <v>10000</v>
      </c>
      <c r="I68" s="26">
        <v>45082</v>
      </c>
      <c r="J68" s="32"/>
      <c r="K68" s="26"/>
      <c r="L68" s="26"/>
      <c r="M68" s="26"/>
      <c r="N68" s="20"/>
      <c r="O68" s="26"/>
      <c r="P68" s="21">
        <f t="shared" si="4"/>
        <v>10000</v>
      </c>
      <c r="Q68" s="27">
        <f t="shared" si="3"/>
        <v>6000</v>
      </c>
    </row>
    <row r="69" spans="2:17" x14ac:dyDescent="0.25">
      <c r="B69" s="5" t="s">
        <v>549</v>
      </c>
      <c r="C69" s="14" t="s">
        <v>638</v>
      </c>
      <c r="D69" s="14" t="s">
        <v>645</v>
      </c>
      <c r="E69" s="5" t="s">
        <v>464</v>
      </c>
      <c r="F69" s="5"/>
      <c r="G69" s="20">
        <f>IF(D69='FEE STRUCTURE'!$C$5,'FEE STRUCTURE'!$D$5,IF(D69='FEE STRUCTURE'!$C$6,'FEE STRUCTURE'!$D$6,IF(D69='FEE STRUCTURE'!$C$7,'FEE STRUCTURE'!$D$7,IF(D69='FEE STRUCTURE'!$C$8,'FEE STRUCTURE'!$D$8,IF(D69='FEE STRUCTURE'!$C$9,'FEE STRUCTURE'!$D$9,IF(D69='FEE STRUCTURE'!$C$10,'FEE STRUCTURE'!$D$10,IF(D69='FEE STRUCTURE'!$C$11,'FEE STRUCTURE'!$D$11,IF(D69='FEE STRUCTURE'!$C$12,'FEE STRUCTURE'!$D$12,IF(D69='FEE STRUCTURE'!$C$13,'FEE STRUCTURE'!$D$13,IF(D69='FEE STRUCTURE'!$C$14,'FEE STRUCTURE'!$D$14,IF(D69='FEE STRUCTURE'!$C$15,'FEE STRUCTURE'!$D$15)))))))))))</f>
        <v>16000</v>
      </c>
      <c r="H69" s="32">
        <v>13000</v>
      </c>
      <c r="I69" s="26">
        <v>45077</v>
      </c>
      <c r="J69" s="32"/>
      <c r="K69" s="26"/>
      <c r="L69" s="26"/>
      <c r="M69" s="26"/>
      <c r="N69" s="20"/>
      <c r="O69" s="26"/>
      <c r="P69" s="21">
        <f t="shared" si="4"/>
        <v>13000</v>
      </c>
      <c r="Q69" s="27">
        <f t="shared" si="3"/>
        <v>3000</v>
      </c>
    </row>
    <row r="70" spans="2:17" x14ac:dyDescent="0.25">
      <c r="B70" s="5" t="s">
        <v>550</v>
      </c>
      <c r="C70" s="14" t="s">
        <v>639</v>
      </c>
      <c r="D70" s="14" t="s">
        <v>645</v>
      </c>
      <c r="E70" s="5" t="s">
        <v>464</v>
      </c>
      <c r="F70" s="5"/>
      <c r="G70" s="20">
        <f>IF(D70='FEE STRUCTURE'!$C$5,'FEE STRUCTURE'!$D$5,IF(D70='FEE STRUCTURE'!$C$6,'FEE STRUCTURE'!$D$6,IF(D70='FEE STRUCTURE'!$C$7,'FEE STRUCTURE'!$D$7,IF(D70='FEE STRUCTURE'!$C$8,'FEE STRUCTURE'!$D$8,IF(D70='FEE STRUCTURE'!$C$9,'FEE STRUCTURE'!$D$9,IF(D70='FEE STRUCTURE'!$C$10,'FEE STRUCTURE'!$D$10,IF(D70='FEE STRUCTURE'!$C$11,'FEE STRUCTURE'!$D$11,IF(D70='FEE STRUCTURE'!$C$12,'FEE STRUCTURE'!$D$12,IF(D70='FEE STRUCTURE'!$C$13,'FEE STRUCTURE'!$D$13,IF(D70='FEE STRUCTURE'!$C$14,'FEE STRUCTURE'!$D$14,IF(D70='FEE STRUCTURE'!$C$15,'FEE STRUCTURE'!$D$15)))))))))))</f>
        <v>16000</v>
      </c>
      <c r="H70" s="32"/>
      <c r="I70" s="26"/>
      <c r="J70" s="32"/>
      <c r="K70" s="26"/>
      <c r="L70" s="26"/>
      <c r="M70" s="26"/>
      <c r="N70" s="20"/>
      <c r="O70" s="26"/>
      <c r="P70" s="21">
        <f t="shared" si="4"/>
        <v>0</v>
      </c>
      <c r="Q70" s="27">
        <f t="shared" si="3"/>
        <v>16000</v>
      </c>
    </row>
    <row r="71" spans="2:17" x14ac:dyDescent="0.25">
      <c r="B71" s="5" t="s">
        <v>551</v>
      </c>
      <c r="C71" s="14" t="s">
        <v>640</v>
      </c>
      <c r="D71" s="14" t="s">
        <v>645</v>
      </c>
      <c r="E71" s="5" t="s">
        <v>464</v>
      </c>
      <c r="F71" s="5"/>
      <c r="G71" s="20">
        <f>IF(D71='FEE STRUCTURE'!$C$5,'FEE STRUCTURE'!$D$5,IF(D71='FEE STRUCTURE'!$C$6,'FEE STRUCTURE'!$D$6,IF(D71='FEE STRUCTURE'!$C$7,'FEE STRUCTURE'!$D$7,IF(D71='FEE STRUCTURE'!$C$8,'FEE STRUCTURE'!$D$8,IF(D71='FEE STRUCTURE'!$C$9,'FEE STRUCTURE'!$D$9,IF(D71='FEE STRUCTURE'!$C$10,'FEE STRUCTURE'!$D$10,IF(D71='FEE STRUCTURE'!$C$11,'FEE STRUCTURE'!$D$11,IF(D71='FEE STRUCTURE'!$C$12,'FEE STRUCTURE'!$D$12,IF(D71='FEE STRUCTURE'!$C$13,'FEE STRUCTURE'!$D$13,IF(D71='FEE STRUCTURE'!$C$14,'FEE STRUCTURE'!$D$14,IF(D71='FEE STRUCTURE'!$C$15,'FEE STRUCTURE'!$D$15)))))))))))</f>
        <v>16000</v>
      </c>
      <c r="H71" s="32"/>
      <c r="I71" s="26"/>
      <c r="J71" s="32"/>
      <c r="K71" s="26"/>
      <c r="L71" s="26"/>
      <c r="M71" s="26"/>
      <c r="N71" s="20"/>
      <c r="O71" s="26"/>
      <c r="P71" s="21">
        <f t="shared" si="4"/>
        <v>0</v>
      </c>
      <c r="Q71" s="27">
        <f t="shared" si="3"/>
        <v>16000</v>
      </c>
    </row>
    <row r="72" spans="2:17" x14ac:dyDescent="0.25">
      <c r="B72" s="5" t="s">
        <v>552</v>
      </c>
      <c r="C72" s="14" t="s">
        <v>641</v>
      </c>
      <c r="D72" s="14" t="s">
        <v>645</v>
      </c>
      <c r="E72" s="5" t="s">
        <v>464</v>
      </c>
      <c r="F72" s="5"/>
      <c r="G72" s="20">
        <f>IF(D72='FEE STRUCTURE'!$C$5,'FEE STRUCTURE'!$D$5,IF(D72='FEE STRUCTURE'!$C$6,'FEE STRUCTURE'!$D$6,IF(D72='FEE STRUCTURE'!$C$7,'FEE STRUCTURE'!$D$7,IF(D72='FEE STRUCTURE'!$C$8,'FEE STRUCTURE'!$D$8,IF(D72='FEE STRUCTURE'!$C$9,'FEE STRUCTURE'!$D$9,IF(D72='FEE STRUCTURE'!$C$10,'FEE STRUCTURE'!$D$10,IF(D72='FEE STRUCTURE'!$C$11,'FEE STRUCTURE'!$D$11,IF(D72='FEE STRUCTURE'!$C$12,'FEE STRUCTURE'!$D$12,IF(D72='FEE STRUCTURE'!$C$13,'FEE STRUCTURE'!$D$13,IF(D72='FEE STRUCTURE'!$C$14,'FEE STRUCTURE'!$D$14,IF(D72='FEE STRUCTURE'!$C$15,'FEE STRUCTURE'!$D$15)))))))))))</f>
        <v>16000</v>
      </c>
      <c r="H72" s="32">
        <v>5000</v>
      </c>
      <c r="I72" s="26">
        <v>45061</v>
      </c>
      <c r="J72" s="32"/>
      <c r="K72" s="26"/>
      <c r="L72" s="26"/>
      <c r="M72" s="26"/>
      <c r="N72" s="20"/>
      <c r="O72" s="26"/>
      <c r="P72" s="21">
        <f t="shared" si="4"/>
        <v>5000</v>
      </c>
      <c r="Q72" s="27">
        <f t="shared" si="3"/>
        <v>11000</v>
      </c>
    </row>
    <row r="73" spans="2:17" x14ac:dyDescent="0.25">
      <c r="B73" s="5" t="s">
        <v>553</v>
      </c>
      <c r="C73" s="14" t="s">
        <v>642</v>
      </c>
      <c r="D73" s="14" t="s">
        <v>645</v>
      </c>
      <c r="E73" s="5" t="s">
        <v>464</v>
      </c>
      <c r="F73" s="5"/>
      <c r="G73" s="20">
        <f>IF(D73='FEE STRUCTURE'!$C$5,'FEE STRUCTURE'!$D$5,IF(D73='FEE STRUCTURE'!$C$6,'FEE STRUCTURE'!$D$6,IF(D73='FEE STRUCTURE'!$C$7,'FEE STRUCTURE'!$D$7,IF(D73='FEE STRUCTURE'!$C$8,'FEE STRUCTURE'!$D$8,IF(D73='FEE STRUCTURE'!$C$9,'FEE STRUCTURE'!$D$9,IF(D73='FEE STRUCTURE'!$C$10,'FEE STRUCTURE'!$D$10,IF(D73='FEE STRUCTURE'!$C$11,'FEE STRUCTURE'!$D$11,IF(D73='FEE STRUCTURE'!$C$12,'FEE STRUCTURE'!$D$12,IF(D73='FEE STRUCTURE'!$C$13,'FEE STRUCTURE'!$D$13,IF(D73='FEE STRUCTURE'!$C$14,'FEE STRUCTURE'!$D$14,IF(D73='FEE STRUCTURE'!$C$15,'FEE STRUCTURE'!$D$15)))))))))))</f>
        <v>16000</v>
      </c>
      <c r="H73" s="32">
        <v>16000</v>
      </c>
      <c r="I73" s="26">
        <v>45075</v>
      </c>
      <c r="J73" s="32"/>
      <c r="K73" s="26"/>
      <c r="L73" s="26"/>
      <c r="M73" s="26"/>
      <c r="N73" s="20"/>
      <c r="O73" s="26"/>
      <c r="P73" s="21">
        <f t="shared" si="4"/>
        <v>16000</v>
      </c>
      <c r="Q73" s="27">
        <f t="shared" si="3"/>
        <v>0</v>
      </c>
    </row>
    <row r="74" spans="2:17" x14ac:dyDescent="0.25">
      <c r="B74" s="5" t="s">
        <v>554</v>
      </c>
      <c r="C74" s="14" t="s">
        <v>643</v>
      </c>
      <c r="D74" s="14" t="s">
        <v>645</v>
      </c>
      <c r="E74" s="5" t="s">
        <v>464</v>
      </c>
      <c r="F74" s="5"/>
      <c r="G74" s="20">
        <f>IF(D74='FEE STRUCTURE'!$C$5,'FEE STRUCTURE'!$D$5,IF(D74='FEE STRUCTURE'!$C$6,'FEE STRUCTURE'!$D$6,IF(D74='FEE STRUCTURE'!$C$7,'FEE STRUCTURE'!$D$7,IF(D74='FEE STRUCTURE'!$C$8,'FEE STRUCTURE'!$D$8,IF(D74='FEE STRUCTURE'!$C$9,'FEE STRUCTURE'!$D$9,IF(D74='FEE STRUCTURE'!$C$10,'FEE STRUCTURE'!$D$10,IF(D74='FEE STRUCTURE'!$C$11,'FEE STRUCTURE'!$D$11,IF(D74='FEE STRUCTURE'!$C$12,'FEE STRUCTURE'!$D$12,IF(D74='FEE STRUCTURE'!$C$13,'FEE STRUCTURE'!$D$13,IF(D74='FEE STRUCTURE'!$C$14,'FEE STRUCTURE'!$D$14,IF(D74='FEE STRUCTURE'!$C$15,'FEE STRUCTURE'!$D$15)))))))))))</f>
        <v>16000</v>
      </c>
      <c r="H74" s="32"/>
      <c r="I74" s="26"/>
      <c r="J74" s="32"/>
      <c r="K74" s="26"/>
      <c r="L74" s="26"/>
      <c r="M74" s="26"/>
      <c r="N74" s="20"/>
      <c r="O74" s="26"/>
      <c r="P74" s="21">
        <f t="shared" si="4"/>
        <v>0</v>
      </c>
      <c r="Q74" s="27">
        <f t="shared" si="3"/>
        <v>16000</v>
      </c>
    </row>
    <row r="75" spans="2:17" x14ac:dyDescent="0.25">
      <c r="B75" s="5" t="s">
        <v>555</v>
      </c>
      <c r="C75" s="14" t="s">
        <v>644</v>
      </c>
      <c r="D75" s="14" t="s">
        <v>645</v>
      </c>
      <c r="E75" s="5" t="s">
        <v>464</v>
      </c>
      <c r="F75" s="5"/>
      <c r="G75" s="20">
        <f>IF(D75='FEE STRUCTURE'!$C$5,'FEE STRUCTURE'!$D$5,IF(D75='FEE STRUCTURE'!$C$6,'FEE STRUCTURE'!$D$6,IF(D75='FEE STRUCTURE'!$C$7,'FEE STRUCTURE'!$D$7,IF(D75='FEE STRUCTURE'!$C$8,'FEE STRUCTURE'!$D$8,IF(D75='FEE STRUCTURE'!$C$9,'FEE STRUCTURE'!$D$9,IF(D75='FEE STRUCTURE'!$C$10,'FEE STRUCTURE'!$D$10,IF(D75='FEE STRUCTURE'!$C$11,'FEE STRUCTURE'!$D$11,IF(D75='FEE STRUCTURE'!$C$12,'FEE STRUCTURE'!$D$12,IF(D75='FEE STRUCTURE'!$C$13,'FEE STRUCTURE'!$D$13,IF(D75='FEE STRUCTURE'!$C$14,'FEE STRUCTURE'!$D$14,IF(D75='FEE STRUCTURE'!$C$15,'FEE STRUCTURE'!$D$15)))))))))))</f>
        <v>16000</v>
      </c>
      <c r="H75" s="32"/>
      <c r="I75" s="26"/>
      <c r="J75" s="32"/>
      <c r="K75" s="26"/>
      <c r="L75" s="26"/>
      <c r="M75" s="26"/>
      <c r="N75" s="20"/>
      <c r="O75" s="26"/>
      <c r="P75" s="21">
        <f t="shared" si="4"/>
        <v>0</v>
      </c>
      <c r="Q75" s="27">
        <f t="shared" si="3"/>
        <v>16000</v>
      </c>
    </row>
    <row r="76" spans="2:17" x14ac:dyDescent="0.25">
      <c r="B76" s="5" t="s">
        <v>556</v>
      </c>
      <c r="C76" s="14" t="s">
        <v>646</v>
      </c>
      <c r="D76" s="14" t="s">
        <v>669</v>
      </c>
      <c r="E76" s="5" t="s">
        <v>464</v>
      </c>
      <c r="F76" s="5"/>
      <c r="G76" s="20">
        <f>IF(D76='FEE STRUCTURE'!$C$5,'FEE STRUCTURE'!$D$5,IF(D76='FEE STRUCTURE'!$C$6,'FEE STRUCTURE'!$D$6,IF(D76='FEE STRUCTURE'!$C$7,'FEE STRUCTURE'!$D$7,IF(D76='FEE STRUCTURE'!$C$8,'FEE STRUCTURE'!$D$8,IF(D76='FEE STRUCTURE'!$C$9,'FEE STRUCTURE'!$D$9,IF(D76='FEE STRUCTURE'!$C$10,'FEE STRUCTURE'!$D$10,IF(D76='FEE STRUCTURE'!$C$11,'FEE STRUCTURE'!$D$11,IF(D76='FEE STRUCTURE'!$C$12,'FEE STRUCTURE'!$D$12,IF(D76='FEE STRUCTURE'!$C$13,'FEE STRUCTURE'!$D$13,IF(D76='FEE STRUCTURE'!$C$14,'FEE STRUCTURE'!$D$14,IF(D76='FEE STRUCTURE'!$C$15,'FEE STRUCTURE'!$D$15)))))))))))</f>
        <v>16000</v>
      </c>
      <c r="H76" s="32">
        <v>10000</v>
      </c>
      <c r="I76" s="26">
        <v>45055</v>
      </c>
      <c r="J76" s="32">
        <v>10000</v>
      </c>
      <c r="K76" s="26"/>
      <c r="L76" s="26"/>
      <c r="M76" s="26"/>
      <c r="N76" s="20"/>
      <c r="O76" s="26"/>
      <c r="P76" s="21">
        <f t="shared" si="4"/>
        <v>20000</v>
      </c>
      <c r="Q76" s="27">
        <f t="shared" si="3"/>
        <v>-4000</v>
      </c>
    </row>
    <row r="77" spans="2:17" x14ac:dyDescent="0.25">
      <c r="B77" s="5" t="s">
        <v>557</v>
      </c>
      <c r="C77" s="14" t="s">
        <v>647</v>
      </c>
      <c r="D77" s="14" t="s">
        <v>669</v>
      </c>
      <c r="E77" s="5" t="s">
        <v>464</v>
      </c>
      <c r="F77" s="5"/>
      <c r="G77" s="20">
        <f>IF(D77='FEE STRUCTURE'!$C$5,'FEE STRUCTURE'!$D$5,IF(D77='FEE STRUCTURE'!$C$6,'FEE STRUCTURE'!$D$6,IF(D77='FEE STRUCTURE'!$C$7,'FEE STRUCTURE'!$D$7,IF(D77='FEE STRUCTURE'!$C$8,'FEE STRUCTURE'!$D$8,IF(D77='FEE STRUCTURE'!$C$9,'FEE STRUCTURE'!$D$9,IF(D77='FEE STRUCTURE'!$C$10,'FEE STRUCTURE'!$D$10,IF(D77='FEE STRUCTURE'!$C$11,'FEE STRUCTURE'!$D$11,IF(D77='FEE STRUCTURE'!$C$12,'FEE STRUCTURE'!$D$12,IF(D77='FEE STRUCTURE'!$C$13,'FEE STRUCTURE'!$D$13,IF(D77='FEE STRUCTURE'!$C$14,'FEE STRUCTURE'!$D$14,IF(D77='FEE STRUCTURE'!$C$15,'FEE STRUCTURE'!$D$15)))))))))))</f>
        <v>16000</v>
      </c>
      <c r="H77" s="32">
        <v>10000</v>
      </c>
      <c r="I77" s="26">
        <v>45055</v>
      </c>
      <c r="J77" s="32">
        <v>10000</v>
      </c>
      <c r="K77" s="26"/>
      <c r="L77" s="26"/>
      <c r="M77" s="26"/>
      <c r="N77" s="20"/>
      <c r="O77" s="26"/>
      <c r="P77" s="21">
        <f t="shared" si="4"/>
        <v>20000</v>
      </c>
      <c r="Q77" s="27">
        <f t="shared" si="3"/>
        <v>-4000</v>
      </c>
    </row>
    <row r="78" spans="2:17" x14ac:dyDescent="0.25">
      <c r="B78" s="5" t="s">
        <v>558</v>
      </c>
      <c r="C78" s="14" t="s">
        <v>648</v>
      </c>
      <c r="D78" s="14" t="s">
        <v>669</v>
      </c>
      <c r="E78" s="5" t="s">
        <v>464</v>
      </c>
      <c r="F78" s="5"/>
      <c r="G78" s="20">
        <f>IF(D78='FEE STRUCTURE'!$C$5,'FEE STRUCTURE'!$D$5,IF(D78='FEE STRUCTURE'!$C$6,'FEE STRUCTURE'!$D$6,IF(D78='FEE STRUCTURE'!$C$7,'FEE STRUCTURE'!$D$7,IF(D78='FEE STRUCTURE'!$C$8,'FEE STRUCTURE'!$D$8,IF(D78='FEE STRUCTURE'!$C$9,'FEE STRUCTURE'!$D$9,IF(D78='FEE STRUCTURE'!$C$10,'FEE STRUCTURE'!$D$10,IF(D78='FEE STRUCTURE'!$C$11,'FEE STRUCTURE'!$D$11,IF(D78='FEE STRUCTURE'!$C$12,'FEE STRUCTURE'!$D$12,IF(D78='FEE STRUCTURE'!$C$13,'FEE STRUCTURE'!$D$13,IF(D78='FEE STRUCTURE'!$C$14,'FEE STRUCTURE'!$D$14,IF(D78='FEE STRUCTURE'!$C$15,'FEE STRUCTURE'!$D$15)))))))))))</f>
        <v>16000</v>
      </c>
      <c r="H78" s="32">
        <v>6000</v>
      </c>
      <c r="I78" s="26">
        <v>45075</v>
      </c>
      <c r="J78" s="32"/>
      <c r="K78" s="26"/>
      <c r="L78" s="26"/>
      <c r="M78" s="26"/>
      <c r="N78" s="20"/>
      <c r="O78" s="26"/>
      <c r="P78" s="21">
        <f t="shared" si="4"/>
        <v>6000</v>
      </c>
      <c r="Q78" s="27">
        <f t="shared" si="3"/>
        <v>10000</v>
      </c>
    </row>
    <row r="79" spans="2:17" x14ac:dyDescent="0.25">
      <c r="B79" s="5" t="s">
        <v>559</v>
      </c>
      <c r="C79" s="14" t="s">
        <v>649</v>
      </c>
      <c r="D79" s="14" t="s">
        <v>669</v>
      </c>
      <c r="E79" s="5" t="s">
        <v>464</v>
      </c>
      <c r="F79" s="5"/>
      <c r="G79" s="20">
        <f>IF(D79='FEE STRUCTURE'!$C$5,'FEE STRUCTURE'!$D$5,IF(D79='FEE STRUCTURE'!$C$6,'FEE STRUCTURE'!$D$6,IF(D79='FEE STRUCTURE'!$C$7,'FEE STRUCTURE'!$D$7,IF(D79='FEE STRUCTURE'!$C$8,'FEE STRUCTURE'!$D$8,IF(D79='FEE STRUCTURE'!$C$9,'FEE STRUCTURE'!$D$9,IF(D79='FEE STRUCTURE'!$C$10,'FEE STRUCTURE'!$D$10,IF(D79='FEE STRUCTURE'!$C$11,'FEE STRUCTURE'!$D$11,IF(D79='FEE STRUCTURE'!$C$12,'FEE STRUCTURE'!$D$12,IF(D79='FEE STRUCTURE'!$C$13,'FEE STRUCTURE'!$D$13,IF(D79='FEE STRUCTURE'!$C$14,'FEE STRUCTURE'!$D$14,IF(D79='FEE STRUCTURE'!$C$15,'FEE STRUCTURE'!$D$15)))))))))))</f>
        <v>16000</v>
      </c>
      <c r="H79" s="32">
        <v>8000</v>
      </c>
      <c r="I79" s="26">
        <v>45075</v>
      </c>
      <c r="J79" s="32"/>
      <c r="K79" s="26"/>
      <c r="L79" s="26"/>
      <c r="M79" s="26"/>
      <c r="N79" s="20"/>
      <c r="O79" s="26"/>
      <c r="P79" s="21">
        <f t="shared" si="4"/>
        <v>8000</v>
      </c>
      <c r="Q79" s="27">
        <f t="shared" si="3"/>
        <v>8000</v>
      </c>
    </row>
    <row r="80" spans="2:17" x14ac:dyDescent="0.25">
      <c r="B80" s="5" t="s">
        <v>560</v>
      </c>
      <c r="C80" s="14" t="s">
        <v>650</v>
      </c>
      <c r="D80" s="14" t="s">
        <v>669</v>
      </c>
      <c r="E80" s="5" t="s">
        <v>464</v>
      </c>
      <c r="F80" s="5"/>
      <c r="G80" s="20">
        <f>IF(D80='FEE STRUCTURE'!$C$5,'FEE STRUCTURE'!$D$5,IF(D80='FEE STRUCTURE'!$C$6,'FEE STRUCTURE'!$D$6,IF(D80='FEE STRUCTURE'!$C$7,'FEE STRUCTURE'!$D$7,IF(D80='FEE STRUCTURE'!$C$8,'FEE STRUCTURE'!$D$8,IF(D80='FEE STRUCTURE'!$C$9,'FEE STRUCTURE'!$D$9,IF(D80='FEE STRUCTURE'!$C$10,'FEE STRUCTURE'!$D$10,IF(D80='FEE STRUCTURE'!$C$11,'FEE STRUCTURE'!$D$11,IF(D80='FEE STRUCTURE'!$C$12,'FEE STRUCTURE'!$D$12,IF(D80='FEE STRUCTURE'!$C$13,'FEE STRUCTURE'!$D$13,IF(D80='FEE STRUCTURE'!$C$14,'FEE STRUCTURE'!$D$14,IF(D80='FEE STRUCTURE'!$C$15,'FEE STRUCTURE'!$D$15)))))))))))</f>
        <v>16000</v>
      </c>
      <c r="H80" s="32">
        <v>10000</v>
      </c>
      <c r="I80" s="26">
        <v>45065</v>
      </c>
      <c r="J80" s="32"/>
      <c r="K80" s="26"/>
      <c r="L80" s="26"/>
      <c r="M80" s="26"/>
      <c r="N80" s="20"/>
      <c r="O80" s="26"/>
      <c r="P80" s="21">
        <f t="shared" si="4"/>
        <v>10000</v>
      </c>
      <c r="Q80" s="27">
        <f t="shared" si="3"/>
        <v>6000</v>
      </c>
    </row>
    <row r="81" spans="2:17" x14ac:dyDescent="0.25">
      <c r="B81" s="5" t="s">
        <v>561</v>
      </c>
      <c r="C81" s="14" t="s">
        <v>651</v>
      </c>
      <c r="D81" s="14" t="s">
        <v>669</v>
      </c>
      <c r="E81" s="5" t="s">
        <v>464</v>
      </c>
      <c r="F81" s="5"/>
      <c r="G81" s="20">
        <f>IF(D81='FEE STRUCTURE'!$C$5,'FEE STRUCTURE'!$D$5,IF(D81='FEE STRUCTURE'!$C$6,'FEE STRUCTURE'!$D$6,IF(D81='FEE STRUCTURE'!$C$7,'FEE STRUCTURE'!$D$7,IF(D81='FEE STRUCTURE'!$C$8,'FEE STRUCTURE'!$D$8,IF(D81='FEE STRUCTURE'!$C$9,'FEE STRUCTURE'!$D$9,IF(D81='FEE STRUCTURE'!$C$10,'FEE STRUCTURE'!$D$10,IF(D81='FEE STRUCTURE'!$C$11,'FEE STRUCTURE'!$D$11,IF(D81='FEE STRUCTURE'!$C$12,'FEE STRUCTURE'!$D$12,IF(D81='FEE STRUCTURE'!$C$13,'FEE STRUCTURE'!$D$13,IF(D81='FEE STRUCTURE'!$C$14,'FEE STRUCTURE'!$D$14,IF(D81='FEE STRUCTURE'!$C$15,'FEE STRUCTURE'!$D$15)))))))))))</f>
        <v>16000</v>
      </c>
      <c r="H81" s="32">
        <v>5000</v>
      </c>
      <c r="I81" s="26">
        <v>45063</v>
      </c>
      <c r="J81" s="32"/>
      <c r="K81" s="26"/>
      <c r="L81" s="26"/>
      <c r="M81" s="26"/>
      <c r="N81" s="20"/>
      <c r="O81" s="26"/>
      <c r="P81" s="21">
        <f t="shared" si="4"/>
        <v>5000</v>
      </c>
      <c r="Q81" s="27">
        <f t="shared" si="3"/>
        <v>11000</v>
      </c>
    </row>
    <row r="82" spans="2:17" x14ac:dyDescent="0.25">
      <c r="B82" s="5" t="s">
        <v>562</v>
      </c>
      <c r="C82" s="14" t="s">
        <v>652</v>
      </c>
      <c r="D82" s="14" t="s">
        <v>669</v>
      </c>
      <c r="E82" s="5" t="s">
        <v>464</v>
      </c>
      <c r="F82" s="5"/>
      <c r="G82" s="20">
        <f>IF(D82='FEE STRUCTURE'!$C$5,'FEE STRUCTURE'!$D$5,IF(D82='FEE STRUCTURE'!$C$6,'FEE STRUCTURE'!$D$6,IF(D82='FEE STRUCTURE'!$C$7,'FEE STRUCTURE'!$D$7,IF(D82='FEE STRUCTURE'!$C$8,'FEE STRUCTURE'!$D$8,IF(D82='FEE STRUCTURE'!$C$9,'FEE STRUCTURE'!$D$9,IF(D82='FEE STRUCTURE'!$C$10,'FEE STRUCTURE'!$D$10,IF(D82='FEE STRUCTURE'!$C$11,'FEE STRUCTURE'!$D$11,IF(D82='FEE STRUCTURE'!$C$12,'FEE STRUCTURE'!$D$12,IF(D82='FEE STRUCTURE'!$C$13,'FEE STRUCTURE'!$D$13,IF(D82='FEE STRUCTURE'!$C$14,'FEE STRUCTURE'!$D$14,IF(D82='FEE STRUCTURE'!$C$15,'FEE STRUCTURE'!$D$15)))))))))))</f>
        <v>16000</v>
      </c>
      <c r="H82" s="32">
        <v>10000</v>
      </c>
      <c r="I82" s="26">
        <v>45055</v>
      </c>
      <c r="J82" s="32">
        <v>6000</v>
      </c>
      <c r="K82" s="26">
        <v>43987</v>
      </c>
      <c r="L82" s="26"/>
      <c r="M82" s="26"/>
      <c r="N82" s="20"/>
      <c r="O82" s="26"/>
      <c r="P82" s="21">
        <f>SUM(H82,J82,L82,N82)</f>
        <v>16000</v>
      </c>
      <c r="Q82" s="27">
        <f t="shared" si="3"/>
        <v>0</v>
      </c>
    </row>
    <row r="83" spans="2:17" x14ac:dyDescent="0.25">
      <c r="B83" s="5" t="s">
        <v>563</v>
      </c>
      <c r="C83" s="14" t="s">
        <v>653</v>
      </c>
      <c r="D83" s="14" t="s">
        <v>669</v>
      </c>
      <c r="E83" s="5" t="s">
        <v>464</v>
      </c>
      <c r="F83" s="5"/>
      <c r="G83" s="20">
        <f>IF(D83='FEE STRUCTURE'!$C$5,'FEE STRUCTURE'!$D$5,IF(D83='FEE STRUCTURE'!$C$6,'FEE STRUCTURE'!$D$6,IF(D83='FEE STRUCTURE'!$C$7,'FEE STRUCTURE'!$D$7,IF(D83='FEE STRUCTURE'!$C$8,'FEE STRUCTURE'!$D$8,IF(D83='FEE STRUCTURE'!$C$9,'FEE STRUCTURE'!$D$9,IF(D83='FEE STRUCTURE'!$C$10,'FEE STRUCTURE'!$D$10,IF(D83='FEE STRUCTURE'!$C$11,'FEE STRUCTURE'!$D$11,IF(D83='FEE STRUCTURE'!$C$12,'FEE STRUCTURE'!$D$12,IF(D83='FEE STRUCTURE'!$C$13,'FEE STRUCTURE'!$D$13,IF(D83='FEE STRUCTURE'!$C$14,'FEE STRUCTURE'!$D$14,IF(D83='FEE STRUCTURE'!$C$15,'FEE STRUCTURE'!$D$15)))))))))))</f>
        <v>16000</v>
      </c>
      <c r="H83" s="32">
        <v>10000</v>
      </c>
      <c r="I83" s="26">
        <v>45055</v>
      </c>
      <c r="J83" s="32">
        <v>4900</v>
      </c>
      <c r="K83" s="26">
        <v>45086</v>
      </c>
      <c r="L83" s="26"/>
      <c r="M83" s="26"/>
      <c r="N83" s="20"/>
      <c r="O83" s="26"/>
      <c r="P83" s="21">
        <f t="shared" ref="P83:P123" si="5">SUM(H83,J83,L83,N83)</f>
        <v>14900</v>
      </c>
      <c r="Q83" s="27">
        <f t="shared" si="3"/>
        <v>1100</v>
      </c>
    </row>
    <row r="84" spans="2:17" x14ac:dyDescent="0.25">
      <c r="B84" s="5" t="s">
        <v>564</v>
      </c>
      <c r="C84" s="14" t="s">
        <v>654</v>
      </c>
      <c r="D84" s="14" t="s">
        <v>669</v>
      </c>
      <c r="E84" s="5" t="s">
        <v>464</v>
      </c>
      <c r="F84" s="5"/>
      <c r="G84" s="20">
        <f>IF(D84='FEE STRUCTURE'!$C$5,'FEE STRUCTURE'!$D$5,IF(D84='FEE STRUCTURE'!$C$6,'FEE STRUCTURE'!$D$6,IF(D84='FEE STRUCTURE'!$C$7,'FEE STRUCTURE'!$D$7,IF(D84='FEE STRUCTURE'!$C$8,'FEE STRUCTURE'!$D$8,IF(D84='FEE STRUCTURE'!$C$9,'FEE STRUCTURE'!$D$9,IF(D84='FEE STRUCTURE'!$C$10,'FEE STRUCTURE'!$D$10,IF(D84='FEE STRUCTURE'!$C$11,'FEE STRUCTURE'!$D$11,IF(D84='FEE STRUCTURE'!$C$12,'FEE STRUCTURE'!$D$12,IF(D84='FEE STRUCTURE'!$C$13,'FEE STRUCTURE'!$D$13,IF(D84='FEE STRUCTURE'!$C$14,'FEE STRUCTURE'!$D$14,IF(D84='FEE STRUCTURE'!$C$15,'FEE STRUCTURE'!$D$15)))))))))))</f>
        <v>16000</v>
      </c>
      <c r="H84" s="32">
        <v>17000</v>
      </c>
      <c r="I84" s="26">
        <v>45062</v>
      </c>
      <c r="J84" s="32"/>
      <c r="K84" s="26"/>
      <c r="L84" s="26"/>
      <c r="M84" s="26"/>
      <c r="N84" s="20"/>
      <c r="O84" s="26"/>
      <c r="P84" s="21">
        <f t="shared" si="5"/>
        <v>17000</v>
      </c>
      <c r="Q84" s="27">
        <f t="shared" si="3"/>
        <v>-1000</v>
      </c>
    </row>
    <row r="85" spans="2:17" x14ac:dyDescent="0.25">
      <c r="B85" s="5" t="s">
        <v>565</v>
      </c>
      <c r="C85" s="14" t="s">
        <v>655</v>
      </c>
      <c r="D85" s="14" t="s">
        <v>669</v>
      </c>
      <c r="E85" s="5" t="s">
        <v>464</v>
      </c>
      <c r="F85" s="5"/>
      <c r="G85" s="20">
        <f>IF(D85='FEE STRUCTURE'!$C$5,'FEE STRUCTURE'!$D$5,IF(D85='FEE STRUCTURE'!$C$6,'FEE STRUCTURE'!$D$6,IF(D85='FEE STRUCTURE'!$C$7,'FEE STRUCTURE'!$D$7,IF(D85='FEE STRUCTURE'!$C$8,'FEE STRUCTURE'!$D$8,IF(D85='FEE STRUCTURE'!$C$9,'FEE STRUCTURE'!$D$9,IF(D85='FEE STRUCTURE'!$C$10,'FEE STRUCTURE'!$D$10,IF(D85='FEE STRUCTURE'!$C$11,'FEE STRUCTURE'!$D$11,IF(D85='FEE STRUCTURE'!$C$12,'FEE STRUCTURE'!$D$12,IF(D85='FEE STRUCTURE'!$C$13,'FEE STRUCTURE'!$D$13,IF(D85='FEE STRUCTURE'!$C$14,'FEE STRUCTURE'!$D$14,IF(D85='FEE STRUCTURE'!$C$15,'FEE STRUCTURE'!$D$15)))))))))))</f>
        <v>16000</v>
      </c>
      <c r="H85" s="32">
        <v>10000</v>
      </c>
      <c r="I85" s="26">
        <v>45068</v>
      </c>
      <c r="J85" s="32"/>
      <c r="K85" s="26"/>
      <c r="L85" s="26"/>
      <c r="M85" s="26"/>
      <c r="N85" s="20"/>
      <c r="O85" s="26"/>
      <c r="P85" s="21">
        <f t="shared" si="5"/>
        <v>10000</v>
      </c>
      <c r="Q85" s="27">
        <f t="shared" si="3"/>
        <v>6000</v>
      </c>
    </row>
    <row r="86" spans="2:17" x14ac:dyDescent="0.25">
      <c r="B86" s="5" t="s">
        <v>566</v>
      </c>
      <c r="C86" s="14" t="s">
        <v>656</v>
      </c>
      <c r="D86" s="14" t="s">
        <v>669</v>
      </c>
      <c r="E86" s="5" t="s">
        <v>464</v>
      </c>
      <c r="F86" s="5"/>
      <c r="G86" s="20">
        <f>IF(D86='FEE STRUCTURE'!$C$5,'FEE STRUCTURE'!$D$5,IF(D86='FEE STRUCTURE'!$C$6,'FEE STRUCTURE'!$D$6,IF(D86='FEE STRUCTURE'!$C$7,'FEE STRUCTURE'!$D$7,IF(D86='FEE STRUCTURE'!$C$8,'FEE STRUCTURE'!$D$8,IF(D86='FEE STRUCTURE'!$C$9,'FEE STRUCTURE'!$D$9,IF(D86='FEE STRUCTURE'!$C$10,'FEE STRUCTURE'!$D$10,IF(D86='FEE STRUCTURE'!$C$11,'FEE STRUCTURE'!$D$11,IF(D86='FEE STRUCTURE'!$C$12,'FEE STRUCTURE'!$D$12,IF(D86='FEE STRUCTURE'!$C$13,'FEE STRUCTURE'!$D$13,IF(D86='FEE STRUCTURE'!$C$14,'FEE STRUCTURE'!$D$14,IF(D86='FEE STRUCTURE'!$C$15,'FEE STRUCTURE'!$D$15)))))))))))</f>
        <v>16000</v>
      </c>
      <c r="H86" s="32">
        <v>10000</v>
      </c>
      <c r="I86" s="26">
        <v>45068</v>
      </c>
      <c r="J86" s="32"/>
      <c r="K86" s="26"/>
      <c r="L86" s="26"/>
      <c r="M86" s="26"/>
      <c r="N86" s="20"/>
      <c r="O86" s="26"/>
      <c r="P86" s="21">
        <f t="shared" si="5"/>
        <v>10000</v>
      </c>
      <c r="Q86" s="27">
        <f t="shared" si="3"/>
        <v>6000</v>
      </c>
    </row>
    <row r="87" spans="2:17" x14ac:dyDescent="0.25">
      <c r="B87" s="5" t="s">
        <v>567</v>
      </c>
      <c r="C87" s="14" t="s">
        <v>657</v>
      </c>
      <c r="D87" s="14" t="s">
        <v>669</v>
      </c>
      <c r="E87" s="5" t="s">
        <v>464</v>
      </c>
      <c r="F87" s="5"/>
      <c r="G87" s="20">
        <f>IF(D87='FEE STRUCTURE'!$C$5,'FEE STRUCTURE'!$D$5,IF(D87='FEE STRUCTURE'!$C$6,'FEE STRUCTURE'!$D$6,IF(D87='FEE STRUCTURE'!$C$7,'FEE STRUCTURE'!$D$7,IF(D87='FEE STRUCTURE'!$C$8,'FEE STRUCTURE'!$D$8,IF(D87='FEE STRUCTURE'!$C$9,'FEE STRUCTURE'!$D$9,IF(D87='FEE STRUCTURE'!$C$10,'FEE STRUCTURE'!$D$10,IF(D87='FEE STRUCTURE'!$C$11,'FEE STRUCTURE'!$D$11,IF(D87='FEE STRUCTURE'!$C$12,'FEE STRUCTURE'!$D$12,IF(D87='FEE STRUCTURE'!$C$13,'FEE STRUCTURE'!$D$13,IF(D87='FEE STRUCTURE'!$C$14,'FEE STRUCTURE'!$D$14,IF(D87='FEE STRUCTURE'!$C$15,'FEE STRUCTURE'!$D$15)))))))))))</f>
        <v>16000</v>
      </c>
      <c r="H87" s="32"/>
      <c r="I87" s="26"/>
      <c r="J87" s="32"/>
      <c r="K87" s="26"/>
      <c r="L87" s="26"/>
      <c r="M87" s="26"/>
      <c r="N87" s="20"/>
      <c r="O87" s="26"/>
      <c r="P87" s="21">
        <f t="shared" si="5"/>
        <v>0</v>
      </c>
      <c r="Q87" s="27">
        <f t="shared" si="3"/>
        <v>16000</v>
      </c>
    </row>
    <row r="88" spans="2:17" x14ac:dyDescent="0.25">
      <c r="B88" s="5" t="s">
        <v>568</v>
      </c>
      <c r="C88" s="14" t="s">
        <v>658</v>
      </c>
      <c r="D88" s="14" t="s">
        <v>669</v>
      </c>
      <c r="E88" s="5" t="s">
        <v>464</v>
      </c>
      <c r="F88" s="5"/>
      <c r="G88" s="20">
        <f>IF(D88='FEE STRUCTURE'!$C$5,'FEE STRUCTURE'!$D$5,IF(D88='FEE STRUCTURE'!$C$6,'FEE STRUCTURE'!$D$6,IF(D88='FEE STRUCTURE'!$C$7,'FEE STRUCTURE'!$D$7,IF(D88='FEE STRUCTURE'!$C$8,'FEE STRUCTURE'!$D$8,IF(D88='FEE STRUCTURE'!$C$9,'FEE STRUCTURE'!$D$9,IF(D88='FEE STRUCTURE'!$C$10,'FEE STRUCTURE'!$D$10,IF(D88='FEE STRUCTURE'!$C$11,'FEE STRUCTURE'!$D$11,IF(D88='FEE STRUCTURE'!$C$12,'FEE STRUCTURE'!$D$12,IF(D88='FEE STRUCTURE'!$C$13,'FEE STRUCTURE'!$D$13,IF(D88='FEE STRUCTURE'!$C$14,'FEE STRUCTURE'!$D$14,IF(D88='FEE STRUCTURE'!$C$15,'FEE STRUCTURE'!$D$15)))))))))))</f>
        <v>16000</v>
      </c>
      <c r="H88" s="32">
        <v>14000</v>
      </c>
      <c r="I88" s="26">
        <v>45082</v>
      </c>
      <c r="J88" s="32"/>
      <c r="K88" s="26"/>
      <c r="L88" s="26"/>
      <c r="M88" s="26"/>
      <c r="N88" s="20"/>
      <c r="O88" s="26"/>
      <c r="P88" s="21">
        <f t="shared" si="5"/>
        <v>14000</v>
      </c>
      <c r="Q88" s="27">
        <f t="shared" si="3"/>
        <v>2000</v>
      </c>
    </row>
    <row r="89" spans="2:17" x14ac:dyDescent="0.25">
      <c r="B89" s="5" t="s">
        <v>569</v>
      </c>
      <c r="C89" s="14" t="s">
        <v>659</v>
      </c>
      <c r="D89" s="14" t="s">
        <v>669</v>
      </c>
      <c r="E89" s="5" t="s">
        <v>464</v>
      </c>
      <c r="F89" s="5"/>
      <c r="G89" s="20">
        <f>IF(D89='FEE STRUCTURE'!$C$5,'FEE STRUCTURE'!$D$5,IF(D89='FEE STRUCTURE'!$C$6,'FEE STRUCTURE'!$D$6,IF(D89='FEE STRUCTURE'!$C$7,'FEE STRUCTURE'!$D$7,IF(D89='FEE STRUCTURE'!$C$8,'FEE STRUCTURE'!$D$8,IF(D89='FEE STRUCTURE'!$C$9,'FEE STRUCTURE'!$D$9,IF(D89='FEE STRUCTURE'!$C$10,'FEE STRUCTURE'!$D$10,IF(D89='FEE STRUCTURE'!$C$11,'FEE STRUCTURE'!$D$11,IF(D89='FEE STRUCTURE'!$C$12,'FEE STRUCTURE'!$D$12,IF(D89='FEE STRUCTURE'!$C$13,'FEE STRUCTURE'!$D$13,IF(D89='FEE STRUCTURE'!$C$14,'FEE STRUCTURE'!$D$14,IF(D89='FEE STRUCTURE'!$C$15,'FEE STRUCTURE'!$D$15)))))))))))</f>
        <v>16000</v>
      </c>
      <c r="H89" s="32">
        <v>8000</v>
      </c>
      <c r="I89" s="26"/>
      <c r="J89" s="32"/>
      <c r="K89" s="26"/>
      <c r="L89" s="26"/>
      <c r="M89" s="26"/>
      <c r="N89" s="20"/>
      <c r="O89" s="26"/>
      <c r="P89" s="21">
        <f t="shared" si="5"/>
        <v>8000</v>
      </c>
      <c r="Q89" s="27">
        <f t="shared" si="3"/>
        <v>8000</v>
      </c>
    </row>
    <row r="90" spans="2:17" x14ac:dyDescent="0.25">
      <c r="B90" s="5" t="s">
        <v>570</v>
      </c>
      <c r="C90" s="14" t="s">
        <v>660</v>
      </c>
      <c r="D90" s="14" t="s">
        <v>669</v>
      </c>
      <c r="E90" s="5" t="s">
        <v>464</v>
      </c>
      <c r="F90" s="5"/>
      <c r="G90" s="20">
        <f>IF(D90='FEE STRUCTURE'!$C$5,'FEE STRUCTURE'!$D$5,IF(D90='FEE STRUCTURE'!$C$6,'FEE STRUCTURE'!$D$6,IF(D90='FEE STRUCTURE'!$C$7,'FEE STRUCTURE'!$D$7,IF(D90='FEE STRUCTURE'!$C$8,'FEE STRUCTURE'!$D$8,IF(D90='FEE STRUCTURE'!$C$9,'FEE STRUCTURE'!$D$9,IF(D90='FEE STRUCTURE'!$C$10,'FEE STRUCTURE'!$D$10,IF(D90='FEE STRUCTURE'!$C$11,'FEE STRUCTURE'!$D$11,IF(D90='FEE STRUCTURE'!$C$12,'FEE STRUCTURE'!$D$12,IF(D90='FEE STRUCTURE'!$C$13,'FEE STRUCTURE'!$D$13,IF(D90='FEE STRUCTURE'!$C$14,'FEE STRUCTURE'!$D$14,IF(D90='FEE STRUCTURE'!$C$15,'FEE STRUCTURE'!$D$15)))))))))))</f>
        <v>16000</v>
      </c>
      <c r="H90" s="32"/>
      <c r="I90" s="26"/>
      <c r="J90" s="32"/>
      <c r="K90" s="26"/>
      <c r="L90" s="26"/>
      <c r="M90" s="26"/>
      <c r="N90" s="20"/>
      <c r="O90" s="26"/>
      <c r="P90" s="21">
        <f t="shared" si="5"/>
        <v>0</v>
      </c>
      <c r="Q90" s="27">
        <f t="shared" si="3"/>
        <v>16000</v>
      </c>
    </row>
    <row r="91" spans="2:17" x14ac:dyDescent="0.25">
      <c r="B91" s="5" t="s">
        <v>571</v>
      </c>
      <c r="C91" s="14" t="s">
        <v>661</v>
      </c>
      <c r="D91" s="14" t="s">
        <v>669</v>
      </c>
      <c r="E91" s="5" t="s">
        <v>464</v>
      </c>
      <c r="F91" s="5"/>
      <c r="G91" s="20">
        <f>IF(D91='FEE STRUCTURE'!$C$5,'FEE STRUCTURE'!$D$5,IF(D91='FEE STRUCTURE'!$C$6,'FEE STRUCTURE'!$D$6,IF(D91='FEE STRUCTURE'!$C$7,'FEE STRUCTURE'!$D$7,IF(D91='FEE STRUCTURE'!$C$8,'FEE STRUCTURE'!$D$8,IF(D91='FEE STRUCTURE'!$C$9,'FEE STRUCTURE'!$D$9,IF(D91='FEE STRUCTURE'!$C$10,'FEE STRUCTURE'!$D$10,IF(D91='FEE STRUCTURE'!$C$11,'FEE STRUCTURE'!$D$11,IF(D91='FEE STRUCTURE'!$C$12,'FEE STRUCTURE'!$D$12,IF(D91='FEE STRUCTURE'!$C$13,'FEE STRUCTURE'!$D$13,IF(D91='FEE STRUCTURE'!$C$14,'FEE STRUCTURE'!$D$14,IF(D91='FEE STRUCTURE'!$C$15,'FEE STRUCTURE'!$D$15)))))))))))</f>
        <v>16000</v>
      </c>
      <c r="H91" s="33">
        <v>10000</v>
      </c>
      <c r="I91" s="26">
        <v>45054</v>
      </c>
      <c r="J91" s="32">
        <v>4000</v>
      </c>
      <c r="K91" s="26">
        <v>45082</v>
      </c>
      <c r="L91" s="26"/>
      <c r="M91" s="26"/>
      <c r="N91" s="20"/>
      <c r="O91" s="26"/>
      <c r="P91" s="21">
        <f t="shared" si="5"/>
        <v>14000</v>
      </c>
      <c r="Q91" s="27">
        <f t="shared" si="3"/>
        <v>2000</v>
      </c>
    </row>
    <row r="92" spans="2:17" x14ac:dyDescent="0.25">
      <c r="B92" s="5" t="s">
        <v>572</v>
      </c>
      <c r="C92" s="14" t="s">
        <v>662</v>
      </c>
      <c r="D92" s="14" t="s">
        <v>669</v>
      </c>
      <c r="E92" s="5" t="s">
        <v>464</v>
      </c>
      <c r="F92" s="5"/>
      <c r="G92" s="20">
        <f>IF(D92='FEE STRUCTURE'!$C$5,'FEE STRUCTURE'!$D$5,IF(D92='FEE STRUCTURE'!$C$6,'FEE STRUCTURE'!$D$6,IF(D92='FEE STRUCTURE'!$C$7,'FEE STRUCTURE'!$D$7,IF(D92='FEE STRUCTURE'!$C$8,'FEE STRUCTURE'!$D$8,IF(D92='FEE STRUCTURE'!$C$9,'FEE STRUCTURE'!$D$9,IF(D92='FEE STRUCTURE'!$C$10,'FEE STRUCTURE'!$D$10,IF(D92='FEE STRUCTURE'!$C$11,'FEE STRUCTURE'!$D$11,IF(D92='FEE STRUCTURE'!$C$12,'FEE STRUCTURE'!$D$12,IF(D92='FEE STRUCTURE'!$C$13,'FEE STRUCTURE'!$D$13,IF(D92='FEE STRUCTURE'!$C$14,'FEE STRUCTURE'!$D$14,IF(D92='FEE STRUCTURE'!$C$15,'FEE STRUCTURE'!$D$15)))))))))))</f>
        <v>16000</v>
      </c>
      <c r="H92" s="32"/>
      <c r="I92" s="26"/>
      <c r="J92" s="32"/>
      <c r="K92" s="26"/>
      <c r="L92" s="26"/>
      <c r="M92" s="26"/>
      <c r="N92" s="20"/>
      <c r="O92" s="26"/>
      <c r="P92" s="21">
        <f t="shared" si="5"/>
        <v>0</v>
      </c>
      <c r="Q92" s="27">
        <f t="shared" si="3"/>
        <v>16000</v>
      </c>
    </row>
    <row r="93" spans="2:17" x14ac:dyDescent="0.25">
      <c r="B93" s="5" t="s">
        <v>573</v>
      </c>
      <c r="C93" s="14" t="s">
        <v>663</v>
      </c>
      <c r="D93" s="14" t="s">
        <v>669</v>
      </c>
      <c r="E93" s="5" t="s">
        <v>464</v>
      </c>
      <c r="F93" s="5"/>
      <c r="G93" s="20">
        <f>IF(D93='FEE STRUCTURE'!$C$5,'FEE STRUCTURE'!$D$5,IF(D93='FEE STRUCTURE'!$C$6,'FEE STRUCTURE'!$D$6,IF(D93='FEE STRUCTURE'!$C$7,'FEE STRUCTURE'!$D$7,IF(D93='FEE STRUCTURE'!$C$8,'FEE STRUCTURE'!$D$8,IF(D93='FEE STRUCTURE'!$C$9,'FEE STRUCTURE'!$D$9,IF(D93='FEE STRUCTURE'!$C$10,'FEE STRUCTURE'!$D$10,IF(D93='FEE STRUCTURE'!$C$11,'FEE STRUCTURE'!$D$11,IF(D93='FEE STRUCTURE'!$C$12,'FEE STRUCTURE'!$D$12,IF(D93='FEE STRUCTURE'!$C$13,'FEE STRUCTURE'!$D$13,IF(D93='FEE STRUCTURE'!$C$14,'FEE STRUCTURE'!$D$14,IF(D93='FEE STRUCTURE'!$C$15,'FEE STRUCTURE'!$D$15)))))))))))</f>
        <v>16000</v>
      </c>
      <c r="H93" s="32"/>
      <c r="I93" s="26"/>
      <c r="J93" s="32"/>
      <c r="K93" s="26"/>
      <c r="L93" s="26"/>
      <c r="M93" s="26"/>
      <c r="N93" s="20"/>
      <c r="O93" s="26"/>
      <c r="P93" s="21">
        <f t="shared" si="5"/>
        <v>0</v>
      </c>
      <c r="Q93" s="27">
        <f t="shared" si="3"/>
        <v>16000</v>
      </c>
    </row>
    <row r="94" spans="2:17" x14ac:dyDescent="0.25">
      <c r="B94" s="5" t="s">
        <v>574</v>
      </c>
      <c r="C94" s="14" t="s">
        <v>664</v>
      </c>
      <c r="D94" s="14" t="s">
        <v>669</v>
      </c>
      <c r="E94" s="5" t="s">
        <v>464</v>
      </c>
      <c r="F94" s="5"/>
      <c r="G94" s="20">
        <f>IF(D94='FEE STRUCTURE'!$C$5,'FEE STRUCTURE'!$D$5,IF(D94='FEE STRUCTURE'!$C$6,'FEE STRUCTURE'!$D$6,IF(D94='FEE STRUCTURE'!$C$7,'FEE STRUCTURE'!$D$7,IF(D94='FEE STRUCTURE'!$C$8,'FEE STRUCTURE'!$D$8,IF(D94='FEE STRUCTURE'!$C$9,'FEE STRUCTURE'!$D$9,IF(D94='FEE STRUCTURE'!$C$10,'FEE STRUCTURE'!$D$10,IF(D94='FEE STRUCTURE'!$C$11,'FEE STRUCTURE'!$D$11,IF(D94='FEE STRUCTURE'!$C$12,'FEE STRUCTURE'!$D$12,IF(D94='FEE STRUCTURE'!$C$13,'FEE STRUCTURE'!$D$13,IF(D94='FEE STRUCTURE'!$C$14,'FEE STRUCTURE'!$D$14,IF(D94='FEE STRUCTURE'!$C$15,'FEE STRUCTURE'!$D$15)))))))))))</f>
        <v>16000</v>
      </c>
      <c r="H94" s="32">
        <v>5000</v>
      </c>
      <c r="I94" s="26">
        <v>45061</v>
      </c>
      <c r="J94" s="32"/>
      <c r="K94" s="26"/>
      <c r="L94" s="26"/>
      <c r="M94" s="26"/>
      <c r="N94" s="20"/>
      <c r="O94" s="26"/>
      <c r="P94" s="21">
        <f t="shared" si="5"/>
        <v>5000</v>
      </c>
      <c r="Q94" s="27">
        <f t="shared" si="3"/>
        <v>11000</v>
      </c>
    </row>
    <row r="95" spans="2:17" x14ac:dyDescent="0.25">
      <c r="B95" s="5" t="s">
        <v>575</v>
      </c>
      <c r="C95" s="14" t="s">
        <v>665</v>
      </c>
      <c r="D95" s="14" t="s">
        <v>669</v>
      </c>
      <c r="E95" s="5" t="s">
        <v>464</v>
      </c>
      <c r="F95" s="5"/>
      <c r="G95" s="20">
        <f>IF(D95='FEE STRUCTURE'!$C$5,'FEE STRUCTURE'!$D$5,IF(D95='FEE STRUCTURE'!$C$6,'FEE STRUCTURE'!$D$6,IF(D95='FEE STRUCTURE'!$C$7,'FEE STRUCTURE'!$D$7,IF(D95='FEE STRUCTURE'!$C$8,'FEE STRUCTURE'!$D$8,IF(D95='FEE STRUCTURE'!$C$9,'FEE STRUCTURE'!$D$9,IF(D95='FEE STRUCTURE'!$C$10,'FEE STRUCTURE'!$D$10,IF(D95='FEE STRUCTURE'!$C$11,'FEE STRUCTURE'!$D$11,IF(D95='FEE STRUCTURE'!$C$12,'FEE STRUCTURE'!$D$12,IF(D95='FEE STRUCTURE'!$C$13,'FEE STRUCTURE'!$D$13,IF(D95='FEE STRUCTURE'!$C$14,'FEE STRUCTURE'!$D$14,IF(D95='FEE STRUCTURE'!$C$15,'FEE STRUCTURE'!$D$15)))))))))))</f>
        <v>16000</v>
      </c>
      <c r="H95" s="32">
        <v>10000</v>
      </c>
      <c r="I95" s="26">
        <v>45069</v>
      </c>
      <c r="J95" s="32"/>
      <c r="K95" s="26"/>
      <c r="L95" s="26"/>
      <c r="M95" s="26"/>
      <c r="N95" s="20"/>
      <c r="O95" s="26"/>
      <c r="P95" s="21">
        <f t="shared" si="5"/>
        <v>10000</v>
      </c>
      <c r="Q95" s="27">
        <f t="shared" si="3"/>
        <v>6000</v>
      </c>
    </row>
    <row r="96" spans="2:17" x14ac:dyDescent="0.25">
      <c r="B96" s="5" t="s">
        <v>576</v>
      </c>
      <c r="C96" s="14" t="s">
        <v>666</v>
      </c>
      <c r="D96" s="14" t="s">
        <v>669</v>
      </c>
      <c r="E96" s="5" t="s">
        <v>464</v>
      </c>
      <c r="F96" s="5"/>
      <c r="G96" s="20">
        <f>IF(D96='FEE STRUCTURE'!$C$5,'FEE STRUCTURE'!$D$5,IF(D96='FEE STRUCTURE'!$C$6,'FEE STRUCTURE'!$D$6,IF(D96='FEE STRUCTURE'!$C$7,'FEE STRUCTURE'!$D$7,IF(D96='FEE STRUCTURE'!$C$8,'FEE STRUCTURE'!$D$8,IF(D96='FEE STRUCTURE'!$C$9,'FEE STRUCTURE'!$D$9,IF(D96='FEE STRUCTURE'!$C$10,'FEE STRUCTURE'!$D$10,IF(D96='FEE STRUCTURE'!$C$11,'FEE STRUCTURE'!$D$11,IF(D96='FEE STRUCTURE'!$C$12,'FEE STRUCTURE'!$D$12,IF(D96='FEE STRUCTURE'!$C$13,'FEE STRUCTURE'!$D$13,IF(D96='FEE STRUCTURE'!$C$14,'FEE STRUCTURE'!$D$14,IF(D96='FEE STRUCTURE'!$C$15,'FEE STRUCTURE'!$D$15)))))))))))</f>
        <v>16000</v>
      </c>
      <c r="H96" s="32">
        <v>10000</v>
      </c>
      <c r="I96" s="26">
        <v>45069</v>
      </c>
      <c r="J96" s="32"/>
      <c r="K96" s="26"/>
      <c r="L96" s="26"/>
      <c r="M96" s="26"/>
      <c r="N96" s="20"/>
      <c r="O96" s="26"/>
      <c r="P96" s="21">
        <f t="shared" si="5"/>
        <v>10000</v>
      </c>
      <c r="Q96" s="27">
        <f t="shared" si="3"/>
        <v>6000</v>
      </c>
    </row>
    <row r="97" spans="2:17" x14ac:dyDescent="0.25">
      <c r="B97" s="5" t="s">
        <v>577</v>
      </c>
      <c r="C97" s="14" t="s">
        <v>667</v>
      </c>
      <c r="D97" s="14" t="s">
        <v>669</v>
      </c>
      <c r="E97" s="5" t="s">
        <v>464</v>
      </c>
      <c r="F97" s="5"/>
      <c r="G97" s="20">
        <f>IF(D97='FEE STRUCTURE'!$C$5,'FEE STRUCTURE'!$D$5,IF(D97='FEE STRUCTURE'!$C$6,'FEE STRUCTURE'!$D$6,IF(D97='FEE STRUCTURE'!$C$7,'FEE STRUCTURE'!$D$7,IF(D97='FEE STRUCTURE'!$C$8,'FEE STRUCTURE'!$D$8,IF(D97='FEE STRUCTURE'!$C$9,'FEE STRUCTURE'!$D$9,IF(D97='FEE STRUCTURE'!$C$10,'FEE STRUCTURE'!$D$10,IF(D97='FEE STRUCTURE'!$C$11,'FEE STRUCTURE'!$D$11,IF(D97='FEE STRUCTURE'!$C$12,'FEE STRUCTURE'!$D$12,IF(D97='FEE STRUCTURE'!$C$13,'FEE STRUCTURE'!$D$13,IF(D97='FEE STRUCTURE'!$C$14,'FEE STRUCTURE'!$D$14,IF(D97='FEE STRUCTURE'!$C$15,'FEE STRUCTURE'!$D$15)))))))))))</f>
        <v>16000</v>
      </c>
      <c r="H97" s="32">
        <v>8000</v>
      </c>
      <c r="I97" s="26">
        <v>45079</v>
      </c>
      <c r="J97" s="32"/>
      <c r="K97" s="26"/>
      <c r="L97" s="26"/>
      <c r="M97" s="26"/>
      <c r="N97" s="20"/>
      <c r="O97" s="26"/>
      <c r="P97" s="21">
        <f t="shared" si="5"/>
        <v>8000</v>
      </c>
      <c r="Q97" s="27">
        <f t="shared" ref="Q97:Q128" si="6">G97-P97</f>
        <v>8000</v>
      </c>
    </row>
    <row r="98" spans="2:17" x14ac:dyDescent="0.25">
      <c r="B98" s="5" t="s">
        <v>578</v>
      </c>
      <c r="C98" s="14" t="s">
        <v>668</v>
      </c>
      <c r="D98" s="14" t="s">
        <v>669</v>
      </c>
      <c r="E98" s="5" t="s">
        <v>464</v>
      </c>
      <c r="F98" s="5"/>
      <c r="G98" s="20">
        <f>IF(D98='FEE STRUCTURE'!$C$5,'FEE STRUCTURE'!$D$5,IF(D98='FEE STRUCTURE'!$C$6,'FEE STRUCTURE'!$D$6,IF(D98='FEE STRUCTURE'!$C$7,'FEE STRUCTURE'!$D$7,IF(D98='FEE STRUCTURE'!$C$8,'FEE STRUCTURE'!$D$8,IF(D98='FEE STRUCTURE'!$C$9,'FEE STRUCTURE'!$D$9,IF(D98='FEE STRUCTURE'!$C$10,'FEE STRUCTURE'!$D$10,IF(D98='FEE STRUCTURE'!$C$11,'FEE STRUCTURE'!$D$11,IF(D98='FEE STRUCTURE'!$C$12,'FEE STRUCTURE'!$D$12,IF(D98='FEE STRUCTURE'!$C$13,'FEE STRUCTURE'!$D$13,IF(D98='FEE STRUCTURE'!$C$14,'FEE STRUCTURE'!$D$14,IF(D98='FEE STRUCTURE'!$C$15,'FEE STRUCTURE'!$D$15)))))))))))</f>
        <v>16000</v>
      </c>
      <c r="H98" s="32">
        <v>16000</v>
      </c>
      <c r="I98" s="26">
        <v>45065</v>
      </c>
      <c r="J98" s="32"/>
      <c r="K98" s="26"/>
      <c r="L98" s="26"/>
      <c r="M98" s="26"/>
      <c r="N98" s="20"/>
      <c r="O98" s="26"/>
      <c r="P98" s="21">
        <f t="shared" si="5"/>
        <v>16000</v>
      </c>
      <c r="Q98" s="27">
        <f t="shared" si="6"/>
        <v>0</v>
      </c>
    </row>
    <row r="99" spans="2:17" x14ac:dyDescent="0.25">
      <c r="B99" s="5" t="s">
        <v>579</v>
      </c>
      <c r="C99" s="14" t="s">
        <v>684</v>
      </c>
      <c r="D99" s="14" t="s">
        <v>55</v>
      </c>
      <c r="E99" s="5" t="s">
        <v>464</v>
      </c>
      <c r="F99" s="5"/>
      <c r="G99" s="20">
        <f>IF(D99='FEE STRUCTURE'!$C$5,'FEE STRUCTURE'!$D$5,IF(D99='FEE STRUCTURE'!$C$6,'FEE STRUCTURE'!$D$6,IF(D99='FEE STRUCTURE'!$C$7,'FEE STRUCTURE'!$D$7,IF(D99='FEE STRUCTURE'!$C$8,'FEE STRUCTURE'!$D$8,IF(D99='FEE STRUCTURE'!$C$9,'FEE STRUCTURE'!$D$9,IF(D99='FEE STRUCTURE'!$C$10,'FEE STRUCTURE'!$D$10,IF(D99='FEE STRUCTURE'!$C$11,'FEE STRUCTURE'!$D$11,IF(D99='FEE STRUCTURE'!$C$12,'FEE STRUCTURE'!$D$12,IF(D99='FEE STRUCTURE'!$C$13,'FEE STRUCTURE'!$D$13,IF(D99='FEE STRUCTURE'!$C$14,'FEE STRUCTURE'!$D$14,IF(D99='FEE STRUCTURE'!$C$15,'FEE STRUCTURE'!$D$15)))))))))))</f>
        <v>16000</v>
      </c>
      <c r="H99" s="32"/>
      <c r="I99" s="26"/>
      <c r="J99" s="32"/>
      <c r="K99" s="26"/>
      <c r="L99" s="26"/>
      <c r="M99" s="26"/>
      <c r="N99" s="20"/>
      <c r="O99" s="26"/>
      <c r="P99" s="21">
        <f t="shared" si="5"/>
        <v>0</v>
      </c>
      <c r="Q99" s="27">
        <f t="shared" si="6"/>
        <v>16000</v>
      </c>
    </row>
    <row r="100" spans="2:17" x14ac:dyDescent="0.25">
      <c r="B100" s="5" t="s">
        <v>580</v>
      </c>
      <c r="C100" s="14" t="s">
        <v>685</v>
      </c>
      <c r="D100" s="14" t="s">
        <v>55</v>
      </c>
      <c r="E100" s="5" t="s">
        <v>464</v>
      </c>
      <c r="F100" s="5"/>
      <c r="G100" s="20">
        <f>IF(D100='FEE STRUCTURE'!$C$5,'FEE STRUCTURE'!$D$5,IF(D100='FEE STRUCTURE'!$C$6,'FEE STRUCTURE'!$D$6,IF(D100='FEE STRUCTURE'!$C$7,'FEE STRUCTURE'!$D$7,IF(D100='FEE STRUCTURE'!$C$8,'FEE STRUCTURE'!$D$8,IF(D100='FEE STRUCTURE'!$C$9,'FEE STRUCTURE'!$D$9,IF(D100='FEE STRUCTURE'!$C$10,'FEE STRUCTURE'!$D$10,IF(D100='FEE STRUCTURE'!$C$11,'FEE STRUCTURE'!$D$11,IF(D100='FEE STRUCTURE'!$C$12,'FEE STRUCTURE'!$D$12,IF(D100='FEE STRUCTURE'!$C$13,'FEE STRUCTURE'!$D$13,IF(D100='FEE STRUCTURE'!$C$14,'FEE STRUCTURE'!$D$14,IF(D100='FEE STRUCTURE'!$C$15,'FEE STRUCTURE'!$D$15)))))))))))</f>
        <v>16000</v>
      </c>
      <c r="H100" s="32"/>
      <c r="I100" s="26"/>
      <c r="J100" s="32"/>
      <c r="K100" s="26"/>
      <c r="L100" s="26"/>
      <c r="M100" s="26"/>
      <c r="N100" s="20"/>
      <c r="O100" s="26"/>
      <c r="P100" s="21">
        <f t="shared" si="5"/>
        <v>0</v>
      </c>
      <c r="Q100" s="27">
        <f t="shared" si="6"/>
        <v>16000</v>
      </c>
    </row>
    <row r="101" spans="2:17" x14ac:dyDescent="0.25">
      <c r="B101" s="5" t="s">
        <v>581</v>
      </c>
      <c r="C101" s="14" t="s">
        <v>686</v>
      </c>
      <c r="D101" s="14" t="s">
        <v>55</v>
      </c>
      <c r="E101" s="5" t="s">
        <v>464</v>
      </c>
      <c r="F101" s="5"/>
      <c r="G101" s="20">
        <f>IF(D101='FEE STRUCTURE'!$C$5,'FEE STRUCTURE'!$D$5,IF(D101='FEE STRUCTURE'!$C$6,'FEE STRUCTURE'!$D$6,IF(D101='FEE STRUCTURE'!$C$7,'FEE STRUCTURE'!$D$7,IF(D101='FEE STRUCTURE'!$C$8,'FEE STRUCTURE'!$D$8,IF(D101='FEE STRUCTURE'!$C$9,'FEE STRUCTURE'!$D$9,IF(D101='FEE STRUCTURE'!$C$10,'FEE STRUCTURE'!$D$10,IF(D101='FEE STRUCTURE'!$C$11,'FEE STRUCTURE'!$D$11,IF(D101='FEE STRUCTURE'!$C$12,'FEE STRUCTURE'!$D$12,IF(D101='FEE STRUCTURE'!$C$13,'FEE STRUCTURE'!$D$13,IF(D101='FEE STRUCTURE'!$C$14,'FEE STRUCTURE'!$D$14,IF(D101='FEE STRUCTURE'!$C$15,'FEE STRUCTURE'!$D$15)))))))))))</f>
        <v>16000</v>
      </c>
      <c r="H101" s="32">
        <v>11000</v>
      </c>
      <c r="I101" s="26">
        <v>45055</v>
      </c>
      <c r="J101" s="32"/>
      <c r="K101" s="26"/>
      <c r="L101" s="26"/>
      <c r="M101" s="26"/>
      <c r="N101" s="20"/>
      <c r="O101" s="26"/>
      <c r="P101" s="21">
        <f t="shared" si="5"/>
        <v>11000</v>
      </c>
      <c r="Q101" s="27">
        <f t="shared" si="6"/>
        <v>5000</v>
      </c>
    </row>
    <row r="102" spans="2:17" x14ac:dyDescent="0.25">
      <c r="B102" s="5" t="s">
        <v>582</v>
      </c>
      <c r="C102" s="14" t="s">
        <v>687</v>
      </c>
      <c r="D102" s="14" t="s">
        <v>55</v>
      </c>
      <c r="E102" s="5" t="s">
        <v>464</v>
      </c>
      <c r="F102" s="5"/>
      <c r="G102" s="20">
        <f>IF(D102='FEE STRUCTURE'!$C$5,'FEE STRUCTURE'!$D$5,IF(D102='FEE STRUCTURE'!$C$6,'FEE STRUCTURE'!$D$6,IF(D102='FEE STRUCTURE'!$C$7,'FEE STRUCTURE'!$D$7,IF(D102='FEE STRUCTURE'!$C$8,'FEE STRUCTURE'!$D$8,IF(D102='FEE STRUCTURE'!$C$9,'FEE STRUCTURE'!$D$9,IF(D102='FEE STRUCTURE'!$C$10,'FEE STRUCTURE'!$D$10,IF(D102='FEE STRUCTURE'!$C$11,'FEE STRUCTURE'!$D$11,IF(D102='FEE STRUCTURE'!$C$12,'FEE STRUCTURE'!$D$12,IF(D102='FEE STRUCTURE'!$C$13,'FEE STRUCTURE'!$D$13,IF(D102='FEE STRUCTURE'!$C$14,'FEE STRUCTURE'!$D$14,IF(D102='FEE STRUCTURE'!$C$15,'FEE STRUCTURE'!$D$15)))))))))))</f>
        <v>16000</v>
      </c>
      <c r="H102" s="32">
        <v>7000</v>
      </c>
      <c r="I102" s="26">
        <v>45089</v>
      </c>
      <c r="J102" s="32"/>
      <c r="K102" s="26"/>
      <c r="L102" s="26"/>
      <c r="M102" s="26"/>
      <c r="N102" s="20"/>
      <c r="O102" s="26"/>
      <c r="P102" s="21">
        <f t="shared" si="5"/>
        <v>7000</v>
      </c>
      <c r="Q102" s="27">
        <f t="shared" si="6"/>
        <v>9000</v>
      </c>
    </row>
    <row r="103" spans="2:17" x14ac:dyDescent="0.25">
      <c r="B103" s="5" t="s">
        <v>583</v>
      </c>
      <c r="C103" s="14" t="s">
        <v>688</v>
      </c>
      <c r="D103" s="14" t="s">
        <v>55</v>
      </c>
      <c r="E103" s="5" t="s">
        <v>464</v>
      </c>
      <c r="F103" s="5"/>
      <c r="G103" s="20">
        <f>IF(D103='FEE STRUCTURE'!$C$5,'FEE STRUCTURE'!$D$5,IF(D103='FEE STRUCTURE'!$C$6,'FEE STRUCTURE'!$D$6,IF(D103='FEE STRUCTURE'!$C$7,'FEE STRUCTURE'!$D$7,IF(D103='FEE STRUCTURE'!$C$8,'FEE STRUCTURE'!$D$8,IF(D103='FEE STRUCTURE'!$C$9,'FEE STRUCTURE'!$D$9,IF(D103='FEE STRUCTURE'!$C$10,'FEE STRUCTURE'!$D$10,IF(D103='FEE STRUCTURE'!$C$11,'FEE STRUCTURE'!$D$11,IF(D103='FEE STRUCTURE'!$C$12,'FEE STRUCTURE'!$D$12,IF(D103='FEE STRUCTURE'!$C$13,'FEE STRUCTURE'!$D$13,IF(D103='FEE STRUCTURE'!$C$14,'FEE STRUCTURE'!$D$14,IF(D103='FEE STRUCTURE'!$C$15,'FEE STRUCTURE'!$D$15)))))))))))</f>
        <v>16000</v>
      </c>
      <c r="H103" s="32"/>
      <c r="I103" s="26"/>
      <c r="J103" s="32"/>
      <c r="K103" s="26"/>
      <c r="L103" s="26"/>
      <c r="M103" s="26"/>
      <c r="N103" s="20"/>
      <c r="O103" s="26"/>
      <c r="P103" s="21">
        <f t="shared" si="5"/>
        <v>0</v>
      </c>
      <c r="Q103" s="27">
        <f t="shared" si="6"/>
        <v>16000</v>
      </c>
    </row>
    <row r="104" spans="2:17" x14ac:dyDescent="0.25">
      <c r="B104" s="5" t="s">
        <v>584</v>
      </c>
      <c r="C104" s="14" t="s">
        <v>689</v>
      </c>
      <c r="D104" s="14" t="s">
        <v>55</v>
      </c>
      <c r="E104" s="5" t="s">
        <v>464</v>
      </c>
      <c r="F104" s="5"/>
      <c r="G104" s="20">
        <f>IF(D104='FEE STRUCTURE'!$C$5,'FEE STRUCTURE'!$D$5,IF(D104='FEE STRUCTURE'!$C$6,'FEE STRUCTURE'!$D$6,IF(D104='FEE STRUCTURE'!$C$7,'FEE STRUCTURE'!$D$7,IF(D104='FEE STRUCTURE'!$C$8,'FEE STRUCTURE'!$D$8,IF(D104='FEE STRUCTURE'!$C$9,'FEE STRUCTURE'!$D$9,IF(D104='FEE STRUCTURE'!$C$10,'FEE STRUCTURE'!$D$10,IF(D104='FEE STRUCTURE'!$C$11,'FEE STRUCTURE'!$D$11,IF(D104='FEE STRUCTURE'!$C$12,'FEE STRUCTURE'!$D$12,IF(D104='FEE STRUCTURE'!$C$13,'FEE STRUCTURE'!$D$13,IF(D104='FEE STRUCTURE'!$C$14,'FEE STRUCTURE'!$D$14,IF(D104='FEE STRUCTURE'!$C$15,'FEE STRUCTURE'!$D$15)))))))))))</f>
        <v>16000</v>
      </c>
      <c r="H104" s="32">
        <v>10000</v>
      </c>
      <c r="I104" s="26">
        <v>45062</v>
      </c>
      <c r="J104" s="32"/>
      <c r="K104" s="26"/>
      <c r="L104" s="26"/>
      <c r="M104" s="26"/>
      <c r="N104" s="20"/>
      <c r="O104" s="26"/>
      <c r="P104" s="21">
        <f t="shared" si="5"/>
        <v>10000</v>
      </c>
      <c r="Q104" s="27">
        <f t="shared" si="6"/>
        <v>6000</v>
      </c>
    </row>
    <row r="105" spans="2:17" x14ac:dyDescent="0.25">
      <c r="B105" s="5" t="s">
        <v>585</v>
      </c>
      <c r="C105" s="14" t="s">
        <v>690</v>
      </c>
      <c r="D105" s="14" t="s">
        <v>55</v>
      </c>
      <c r="E105" s="5" t="s">
        <v>464</v>
      </c>
      <c r="F105" s="5"/>
      <c r="G105" s="20">
        <f>IF(D105='FEE STRUCTURE'!$C$5,'FEE STRUCTURE'!$D$5,IF(D105='FEE STRUCTURE'!$C$6,'FEE STRUCTURE'!$D$6,IF(D105='FEE STRUCTURE'!$C$7,'FEE STRUCTURE'!$D$7,IF(D105='FEE STRUCTURE'!$C$8,'FEE STRUCTURE'!$D$8,IF(D105='FEE STRUCTURE'!$C$9,'FEE STRUCTURE'!$D$9,IF(D105='FEE STRUCTURE'!$C$10,'FEE STRUCTURE'!$D$10,IF(D105='FEE STRUCTURE'!$C$11,'FEE STRUCTURE'!$D$11,IF(D105='FEE STRUCTURE'!$C$12,'FEE STRUCTURE'!$D$12,IF(D105='FEE STRUCTURE'!$C$13,'FEE STRUCTURE'!$D$13,IF(D105='FEE STRUCTURE'!$C$14,'FEE STRUCTURE'!$D$14,IF(D105='FEE STRUCTURE'!$C$15,'FEE STRUCTURE'!$D$15)))))))))))</f>
        <v>16000</v>
      </c>
      <c r="H105" s="32">
        <v>10000</v>
      </c>
      <c r="I105" s="26">
        <v>45090</v>
      </c>
      <c r="J105" s="32"/>
      <c r="K105" s="26"/>
      <c r="L105" s="26"/>
      <c r="M105" s="26"/>
      <c r="N105" s="20"/>
      <c r="O105" s="26"/>
      <c r="P105" s="21">
        <f t="shared" si="5"/>
        <v>10000</v>
      </c>
      <c r="Q105" s="27">
        <f t="shared" si="6"/>
        <v>6000</v>
      </c>
    </row>
    <row r="106" spans="2:17" x14ac:dyDescent="0.25">
      <c r="B106" s="5" t="s">
        <v>586</v>
      </c>
      <c r="C106" s="14" t="s">
        <v>691</v>
      </c>
      <c r="D106" s="14" t="s">
        <v>55</v>
      </c>
      <c r="E106" s="5" t="s">
        <v>464</v>
      </c>
      <c r="F106" s="5"/>
      <c r="G106" s="20">
        <f>IF(D106='FEE STRUCTURE'!$C$5,'FEE STRUCTURE'!$D$5,IF(D106='FEE STRUCTURE'!$C$6,'FEE STRUCTURE'!$D$6,IF(D106='FEE STRUCTURE'!$C$7,'FEE STRUCTURE'!$D$7,IF(D106='FEE STRUCTURE'!$C$8,'FEE STRUCTURE'!$D$8,IF(D106='FEE STRUCTURE'!$C$9,'FEE STRUCTURE'!$D$9,IF(D106='FEE STRUCTURE'!$C$10,'FEE STRUCTURE'!$D$10,IF(D106='FEE STRUCTURE'!$C$11,'FEE STRUCTURE'!$D$11,IF(D106='FEE STRUCTURE'!$C$12,'FEE STRUCTURE'!$D$12,IF(D106='FEE STRUCTURE'!$C$13,'FEE STRUCTURE'!$D$13,IF(D106='FEE STRUCTURE'!$C$14,'FEE STRUCTURE'!$D$14,IF(D106='FEE STRUCTURE'!$C$15,'FEE STRUCTURE'!$D$15)))))))))))</f>
        <v>16000</v>
      </c>
      <c r="H106" s="32"/>
      <c r="I106" s="26"/>
      <c r="J106" s="32"/>
      <c r="K106" s="26"/>
      <c r="L106" s="26"/>
      <c r="M106" s="26"/>
      <c r="N106" s="20"/>
      <c r="O106" s="26"/>
      <c r="P106" s="21">
        <f t="shared" si="5"/>
        <v>0</v>
      </c>
      <c r="Q106" s="27">
        <f t="shared" si="6"/>
        <v>16000</v>
      </c>
    </row>
    <row r="107" spans="2:17" x14ac:dyDescent="0.25">
      <c r="B107" s="5" t="s">
        <v>587</v>
      </c>
      <c r="C107" s="14" t="s">
        <v>692</v>
      </c>
      <c r="D107" s="14" t="s">
        <v>55</v>
      </c>
      <c r="E107" s="5" t="s">
        <v>464</v>
      </c>
      <c r="F107" s="5"/>
      <c r="G107" s="20">
        <f>IF(D107='FEE STRUCTURE'!$C$5,'FEE STRUCTURE'!$D$5,IF(D107='FEE STRUCTURE'!$C$6,'FEE STRUCTURE'!$D$6,IF(D107='FEE STRUCTURE'!$C$7,'FEE STRUCTURE'!$D$7,IF(D107='FEE STRUCTURE'!$C$8,'FEE STRUCTURE'!$D$8,IF(D107='FEE STRUCTURE'!$C$9,'FEE STRUCTURE'!$D$9,IF(D107='FEE STRUCTURE'!$C$10,'FEE STRUCTURE'!$D$10,IF(D107='FEE STRUCTURE'!$C$11,'FEE STRUCTURE'!$D$11,IF(D107='FEE STRUCTURE'!$C$12,'FEE STRUCTURE'!$D$12,IF(D107='FEE STRUCTURE'!$C$13,'FEE STRUCTURE'!$D$13,IF(D107='FEE STRUCTURE'!$C$14,'FEE STRUCTURE'!$D$14,IF(D107='FEE STRUCTURE'!$C$15,'FEE STRUCTURE'!$D$15)))))))))))</f>
        <v>16000</v>
      </c>
      <c r="H107" s="32">
        <v>6000</v>
      </c>
      <c r="I107" s="26">
        <v>45075</v>
      </c>
      <c r="J107" s="32">
        <v>2000</v>
      </c>
      <c r="K107" s="26"/>
      <c r="L107" s="26"/>
      <c r="M107" s="26"/>
      <c r="N107" s="20"/>
      <c r="O107" s="26"/>
      <c r="P107" s="21">
        <f t="shared" si="5"/>
        <v>8000</v>
      </c>
      <c r="Q107" s="27">
        <f t="shared" si="6"/>
        <v>8000</v>
      </c>
    </row>
    <row r="108" spans="2:17" x14ac:dyDescent="0.25">
      <c r="B108" s="5" t="s">
        <v>588</v>
      </c>
      <c r="C108" s="14" t="s">
        <v>693</v>
      </c>
      <c r="D108" s="14" t="s">
        <v>31</v>
      </c>
      <c r="E108" s="5" t="s">
        <v>464</v>
      </c>
      <c r="F108" s="5"/>
      <c r="G108" s="20">
        <f>IF(D108='FEE STRUCTURE'!$C$5,'FEE STRUCTURE'!$D$5,IF(D108='FEE STRUCTURE'!$C$6,'FEE STRUCTURE'!$D$6,IF(D108='FEE STRUCTURE'!$C$7,'FEE STRUCTURE'!$D$7,IF(D108='FEE STRUCTURE'!$C$8,'FEE STRUCTURE'!$D$8,IF(D108='FEE STRUCTURE'!$C$9,'FEE STRUCTURE'!$D$9,IF(D108='FEE STRUCTURE'!$C$10,'FEE STRUCTURE'!$D$10,IF(D108='FEE STRUCTURE'!$C$11,'FEE STRUCTURE'!$D$11,IF(D108='FEE STRUCTURE'!$C$12,'FEE STRUCTURE'!$D$12,IF(D108='FEE STRUCTURE'!$C$13,'FEE STRUCTURE'!$D$13,IF(D108='FEE STRUCTURE'!$C$14,'FEE STRUCTURE'!$D$14,IF(D108='FEE STRUCTURE'!$C$15,'FEE STRUCTURE'!$D$15)))))))))))</f>
        <v>16000</v>
      </c>
      <c r="H108" s="32">
        <v>5000</v>
      </c>
      <c r="I108" s="26"/>
      <c r="J108" s="32"/>
      <c r="K108" s="26"/>
      <c r="L108" s="26"/>
      <c r="M108" s="26"/>
      <c r="N108" s="20"/>
      <c r="O108" s="26"/>
      <c r="P108" s="21">
        <f t="shared" si="5"/>
        <v>5000</v>
      </c>
      <c r="Q108" s="27">
        <f t="shared" si="6"/>
        <v>11000</v>
      </c>
    </row>
    <row r="109" spans="2:17" x14ac:dyDescent="0.25">
      <c r="B109" s="5" t="s">
        <v>589</v>
      </c>
      <c r="C109" s="14" t="s">
        <v>694</v>
      </c>
      <c r="D109" s="14" t="s">
        <v>31</v>
      </c>
      <c r="E109" s="5" t="s">
        <v>464</v>
      </c>
      <c r="F109" s="5"/>
      <c r="G109" s="20">
        <f>IF(D109='FEE STRUCTURE'!$C$5,'FEE STRUCTURE'!$D$5,IF(D109='FEE STRUCTURE'!$C$6,'FEE STRUCTURE'!$D$6,IF(D109='FEE STRUCTURE'!$C$7,'FEE STRUCTURE'!$D$7,IF(D109='FEE STRUCTURE'!$C$8,'FEE STRUCTURE'!$D$8,IF(D109='FEE STRUCTURE'!$C$9,'FEE STRUCTURE'!$D$9,IF(D109='FEE STRUCTURE'!$C$10,'FEE STRUCTURE'!$D$10,IF(D109='FEE STRUCTURE'!$C$11,'FEE STRUCTURE'!$D$11,IF(D109='FEE STRUCTURE'!$C$12,'FEE STRUCTURE'!$D$12,IF(D109='FEE STRUCTURE'!$C$13,'FEE STRUCTURE'!$D$13,IF(D109='FEE STRUCTURE'!$C$14,'FEE STRUCTURE'!$D$14,IF(D109='FEE STRUCTURE'!$C$15,'FEE STRUCTURE'!$D$15)))))))))))</f>
        <v>16000</v>
      </c>
      <c r="H109" s="32">
        <v>10000</v>
      </c>
      <c r="I109" s="26">
        <v>45056</v>
      </c>
      <c r="J109" s="32">
        <v>3000</v>
      </c>
      <c r="K109" s="26">
        <v>45077</v>
      </c>
      <c r="L109" s="26"/>
      <c r="M109" s="26"/>
      <c r="N109" s="20"/>
      <c r="O109" s="26"/>
      <c r="P109" s="21">
        <f t="shared" si="5"/>
        <v>13000</v>
      </c>
      <c r="Q109" s="27">
        <f t="shared" si="6"/>
        <v>3000</v>
      </c>
    </row>
    <row r="110" spans="2:17" x14ac:dyDescent="0.25">
      <c r="B110" s="5" t="s">
        <v>590</v>
      </c>
      <c r="C110" s="14" t="s">
        <v>695</v>
      </c>
      <c r="D110" s="14" t="s">
        <v>31</v>
      </c>
      <c r="E110" s="5" t="s">
        <v>464</v>
      </c>
      <c r="F110" s="5"/>
      <c r="G110" s="20">
        <f>IF(D110='FEE STRUCTURE'!$C$5,'FEE STRUCTURE'!$D$5,IF(D110='FEE STRUCTURE'!$C$6,'FEE STRUCTURE'!$D$6,IF(D110='FEE STRUCTURE'!$C$7,'FEE STRUCTURE'!$D$7,IF(D110='FEE STRUCTURE'!$C$8,'FEE STRUCTURE'!$D$8,IF(D110='FEE STRUCTURE'!$C$9,'FEE STRUCTURE'!$D$9,IF(D110='FEE STRUCTURE'!$C$10,'FEE STRUCTURE'!$D$10,IF(D110='FEE STRUCTURE'!$C$11,'FEE STRUCTURE'!$D$11,IF(D110='FEE STRUCTURE'!$C$12,'FEE STRUCTURE'!$D$12,IF(D110='FEE STRUCTURE'!$C$13,'FEE STRUCTURE'!$D$13,IF(D110='FEE STRUCTURE'!$C$14,'FEE STRUCTURE'!$D$14,IF(D110='FEE STRUCTURE'!$C$15,'FEE STRUCTURE'!$D$15)))))))))))</f>
        <v>16000</v>
      </c>
      <c r="H110" s="32">
        <v>10000</v>
      </c>
      <c r="I110" s="26">
        <v>45065</v>
      </c>
      <c r="J110" s="32"/>
      <c r="K110" s="26"/>
      <c r="L110" s="26"/>
      <c r="M110" s="26"/>
      <c r="N110" s="20"/>
      <c r="O110" s="26"/>
      <c r="P110" s="21">
        <f t="shared" si="5"/>
        <v>10000</v>
      </c>
      <c r="Q110" s="27">
        <f t="shared" si="6"/>
        <v>6000</v>
      </c>
    </row>
    <row r="111" spans="2:17" x14ac:dyDescent="0.25">
      <c r="B111" s="5" t="s">
        <v>591</v>
      </c>
      <c r="C111" s="14" t="s">
        <v>696</v>
      </c>
      <c r="D111" s="14" t="s">
        <v>31</v>
      </c>
      <c r="E111" s="5" t="s">
        <v>464</v>
      </c>
      <c r="F111" s="5"/>
      <c r="G111" s="20">
        <f>IF(D111='FEE STRUCTURE'!$C$5,'FEE STRUCTURE'!$D$5,IF(D111='FEE STRUCTURE'!$C$6,'FEE STRUCTURE'!$D$6,IF(D111='FEE STRUCTURE'!$C$7,'FEE STRUCTURE'!$D$7,IF(D111='FEE STRUCTURE'!$C$8,'FEE STRUCTURE'!$D$8,IF(D111='FEE STRUCTURE'!$C$9,'FEE STRUCTURE'!$D$9,IF(D111='FEE STRUCTURE'!$C$10,'FEE STRUCTURE'!$D$10,IF(D111='FEE STRUCTURE'!$C$11,'FEE STRUCTURE'!$D$11,IF(D111='FEE STRUCTURE'!$C$12,'FEE STRUCTURE'!$D$12,IF(D111='FEE STRUCTURE'!$C$13,'FEE STRUCTURE'!$D$13,IF(D111='FEE STRUCTURE'!$C$14,'FEE STRUCTURE'!$D$14,IF(D111='FEE STRUCTURE'!$C$15,'FEE STRUCTURE'!$D$15)))))))))))</f>
        <v>16000</v>
      </c>
      <c r="H111" s="32">
        <v>6000</v>
      </c>
      <c r="I111" s="26">
        <v>45055</v>
      </c>
      <c r="J111" s="32"/>
      <c r="K111" s="26"/>
      <c r="L111" s="26"/>
      <c r="M111" s="26"/>
      <c r="N111" s="20"/>
      <c r="O111" s="26"/>
      <c r="P111" s="21">
        <f t="shared" si="5"/>
        <v>6000</v>
      </c>
      <c r="Q111" s="27">
        <f t="shared" si="6"/>
        <v>10000</v>
      </c>
    </row>
    <row r="112" spans="2:17" x14ac:dyDescent="0.25">
      <c r="B112" s="5" t="s">
        <v>592</v>
      </c>
      <c r="C112" s="14" t="s">
        <v>697</v>
      </c>
      <c r="D112" s="14" t="s">
        <v>31</v>
      </c>
      <c r="E112" s="5" t="s">
        <v>464</v>
      </c>
      <c r="F112" s="5"/>
      <c r="G112" s="20">
        <f>IF(D112='FEE STRUCTURE'!$C$5,'FEE STRUCTURE'!$D$5,IF(D112='FEE STRUCTURE'!$C$6,'FEE STRUCTURE'!$D$6,IF(D112='FEE STRUCTURE'!$C$7,'FEE STRUCTURE'!$D$7,IF(D112='FEE STRUCTURE'!$C$8,'FEE STRUCTURE'!$D$8,IF(D112='FEE STRUCTURE'!$C$9,'FEE STRUCTURE'!$D$9,IF(D112='FEE STRUCTURE'!$C$10,'FEE STRUCTURE'!$D$10,IF(D112='FEE STRUCTURE'!$C$11,'FEE STRUCTURE'!$D$11,IF(D112='FEE STRUCTURE'!$C$12,'FEE STRUCTURE'!$D$12,IF(D112='FEE STRUCTURE'!$C$13,'FEE STRUCTURE'!$D$13,IF(D112='FEE STRUCTURE'!$C$14,'FEE STRUCTURE'!$D$14,IF(D112='FEE STRUCTURE'!$C$15,'FEE STRUCTURE'!$D$15)))))))))))</f>
        <v>16000</v>
      </c>
      <c r="H112" s="32">
        <v>16000</v>
      </c>
      <c r="I112" s="26"/>
      <c r="J112" s="32"/>
      <c r="K112" s="26"/>
      <c r="L112" s="26"/>
      <c r="M112" s="26"/>
      <c r="N112" s="20"/>
      <c r="O112" s="26"/>
      <c r="P112" s="21">
        <f t="shared" si="5"/>
        <v>16000</v>
      </c>
      <c r="Q112" s="27">
        <f t="shared" si="6"/>
        <v>0</v>
      </c>
    </row>
    <row r="113" spans="2:17" x14ac:dyDescent="0.25">
      <c r="B113" s="5" t="s">
        <v>593</v>
      </c>
      <c r="C113" s="14" t="s">
        <v>698</v>
      </c>
      <c r="D113" s="14" t="s">
        <v>702</v>
      </c>
      <c r="E113" s="5" t="s">
        <v>464</v>
      </c>
      <c r="F113" s="5"/>
      <c r="G113" s="20">
        <f>IF(D113='FEE STRUCTURE'!$C$5,'FEE STRUCTURE'!$D$5,IF(D113='FEE STRUCTURE'!$C$6,'FEE STRUCTURE'!$D$6,IF(D113='FEE STRUCTURE'!$C$7,'FEE STRUCTURE'!$D$7,IF(D113='FEE STRUCTURE'!$C$8,'FEE STRUCTURE'!$D$8,IF(D113='FEE STRUCTURE'!$C$9,'FEE STRUCTURE'!$D$9,IF(D113='FEE STRUCTURE'!$C$10,'FEE STRUCTURE'!$D$10,IF(D113='FEE STRUCTURE'!$C$11,'FEE STRUCTURE'!$D$11,IF(D113='FEE STRUCTURE'!$C$12,'FEE STRUCTURE'!$D$12,IF(D113='FEE STRUCTURE'!$C$13,'FEE STRUCTURE'!$D$13,IF(D113='FEE STRUCTURE'!$C$14,'FEE STRUCTURE'!$D$14,IF(D113='FEE STRUCTURE'!$C$15,'FEE STRUCTURE'!$D$15)))))))))))</f>
        <v>16000</v>
      </c>
      <c r="H113" s="32">
        <v>10000</v>
      </c>
      <c r="I113" s="26">
        <v>45056</v>
      </c>
      <c r="J113" s="32">
        <v>2000</v>
      </c>
      <c r="K113" s="26">
        <v>45057</v>
      </c>
      <c r="L113" s="26"/>
      <c r="M113" s="26"/>
      <c r="N113" s="20"/>
      <c r="O113" s="26"/>
      <c r="P113" s="21">
        <f t="shared" si="5"/>
        <v>12000</v>
      </c>
      <c r="Q113" s="27">
        <f t="shared" si="6"/>
        <v>4000</v>
      </c>
    </row>
    <row r="114" spans="2:17" x14ac:dyDescent="0.25">
      <c r="B114" s="5" t="s">
        <v>594</v>
      </c>
      <c r="C114" s="14" t="s">
        <v>699</v>
      </c>
      <c r="D114" s="14" t="s">
        <v>31</v>
      </c>
      <c r="E114" s="5" t="s">
        <v>464</v>
      </c>
      <c r="F114" s="5">
        <v>2000</v>
      </c>
      <c r="G114" s="20">
        <f>IF(D114='FEE STRUCTURE'!$C$5,'FEE STRUCTURE'!$D$5,IF(D114='FEE STRUCTURE'!$C$6,'FEE STRUCTURE'!$D$6,IF(D114='FEE STRUCTURE'!$C$7,'FEE STRUCTURE'!$D$7,IF(D114='FEE STRUCTURE'!$C$8,'FEE STRUCTURE'!$D$8,IF(D114='FEE STRUCTURE'!$C$9,'FEE STRUCTURE'!$D$9,IF(D114='FEE STRUCTURE'!$C$10,'FEE STRUCTURE'!$D$10,IF(D114='FEE STRUCTURE'!$C$11,'FEE STRUCTURE'!$D$11,IF(D114='FEE STRUCTURE'!$C$12,'FEE STRUCTURE'!$D$12,IF(D114='FEE STRUCTURE'!$C$13,'FEE STRUCTURE'!$D$13,IF(D114='FEE STRUCTURE'!$C$14,'FEE STRUCTURE'!$D$14,IF(D114='FEE STRUCTURE'!$C$15,'FEE STRUCTURE'!$D$15)))))))))))</f>
        <v>16000</v>
      </c>
      <c r="H114" s="32">
        <v>6000</v>
      </c>
      <c r="I114" s="26">
        <v>45075</v>
      </c>
      <c r="J114" s="32"/>
      <c r="K114" s="26"/>
      <c r="L114" s="26"/>
      <c r="M114" s="26"/>
      <c r="N114" s="20"/>
      <c r="O114" s="26"/>
      <c r="P114" s="21">
        <f t="shared" si="5"/>
        <v>6000</v>
      </c>
      <c r="Q114" s="27">
        <f t="shared" si="6"/>
        <v>10000</v>
      </c>
    </row>
    <row r="115" spans="2:17" x14ac:dyDescent="0.25">
      <c r="B115" s="5" t="s">
        <v>595</v>
      </c>
      <c r="C115" s="14" t="s">
        <v>700</v>
      </c>
      <c r="D115" s="14" t="s">
        <v>702</v>
      </c>
      <c r="E115" s="5" t="s">
        <v>464</v>
      </c>
      <c r="F115" s="5"/>
      <c r="G115" s="20">
        <f>IF(D115='FEE STRUCTURE'!$C$5,'FEE STRUCTURE'!$D$5,IF(D115='FEE STRUCTURE'!$C$6,'FEE STRUCTURE'!$D$6,IF(D115='FEE STRUCTURE'!$C$7,'FEE STRUCTURE'!$D$7,IF(D115='FEE STRUCTURE'!$C$8,'FEE STRUCTURE'!$D$8,IF(D115='FEE STRUCTURE'!$C$9,'FEE STRUCTURE'!$D$9,IF(D115='FEE STRUCTURE'!$C$10,'FEE STRUCTURE'!$D$10,IF(D115='FEE STRUCTURE'!$C$11,'FEE STRUCTURE'!$D$11,IF(D115='FEE STRUCTURE'!$C$12,'FEE STRUCTURE'!$D$12,IF(D115='FEE STRUCTURE'!$C$13,'FEE STRUCTURE'!$D$13,IF(D115='FEE STRUCTURE'!$C$14,'FEE STRUCTURE'!$D$14,IF(D115='FEE STRUCTURE'!$C$15,'FEE STRUCTURE'!$D$15)))))))))))</f>
        <v>16000</v>
      </c>
      <c r="H115" s="32">
        <v>5000</v>
      </c>
      <c r="I115" s="26">
        <v>45062</v>
      </c>
      <c r="J115" s="32"/>
      <c r="K115" s="26"/>
      <c r="L115" s="26"/>
      <c r="M115" s="26"/>
      <c r="N115" s="20"/>
      <c r="O115" s="26"/>
      <c r="P115" s="21">
        <f t="shared" si="5"/>
        <v>5000</v>
      </c>
      <c r="Q115" s="27">
        <f t="shared" si="6"/>
        <v>11000</v>
      </c>
    </row>
    <row r="116" spans="2:17" x14ac:dyDescent="0.25">
      <c r="B116" s="5" t="s">
        <v>596</v>
      </c>
      <c r="C116" s="14" t="s">
        <v>701</v>
      </c>
      <c r="D116" s="14" t="s">
        <v>702</v>
      </c>
      <c r="E116" s="5" t="s">
        <v>464</v>
      </c>
      <c r="F116" s="5"/>
      <c r="G116" s="20">
        <f>IF(D116='FEE STRUCTURE'!$C$5,'FEE STRUCTURE'!$D$5,IF(D116='FEE STRUCTURE'!$C$6,'FEE STRUCTURE'!$D$6,IF(D116='FEE STRUCTURE'!$C$7,'FEE STRUCTURE'!$D$7,IF(D116='FEE STRUCTURE'!$C$8,'FEE STRUCTURE'!$D$8,IF(D116='FEE STRUCTURE'!$C$9,'FEE STRUCTURE'!$D$9,IF(D116='FEE STRUCTURE'!$C$10,'FEE STRUCTURE'!$D$10,IF(D116='FEE STRUCTURE'!$C$11,'FEE STRUCTURE'!$D$11,IF(D116='FEE STRUCTURE'!$C$12,'FEE STRUCTURE'!$D$12,IF(D116='FEE STRUCTURE'!$C$13,'FEE STRUCTURE'!$D$13,IF(D116='FEE STRUCTURE'!$C$14,'FEE STRUCTURE'!$D$14,IF(D116='FEE STRUCTURE'!$C$15,'FEE STRUCTURE'!$D$15)))))))))))</f>
        <v>16000</v>
      </c>
      <c r="H116" s="32">
        <v>7000</v>
      </c>
      <c r="I116" s="26">
        <v>45075</v>
      </c>
      <c r="J116" s="32"/>
      <c r="K116" s="26"/>
      <c r="L116" s="26"/>
      <c r="M116" s="26"/>
      <c r="N116" s="20"/>
      <c r="O116" s="26"/>
      <c r="P116" s="21">
        <f t="shared" si="5"/>
        <v>7000</v>
      </c>
      <c r="Q116" s="27">
        <f t="shared" si="6"/>
        <v>9000</v>
      </c>
    </row>
    <row r="117" spans="2:17" x14ac:dyDescent="0.25">
      <c r="B117" s="5" t="s">
        <v>597</v>
      </c>
      <c r="C117" s="14" t="s">
        <v>704</v>
      </c>
      <c r="D117" s="14" t="s">
        <v>645</v>
      </c>
      <c r="E117" s="5" t="s">
        <v>464</v>
      </c>
      <c r="F117" s="5"/>
      <c r="G117" s="20">
        <f>IF(D117='FEE STRUCTURE'!$C$5,'FEE STRUCTURE'!$D$5,IF(D117='FEE STRUCTURE'!$C$6,'FEE STRUCTURE'!$D$6,IF(D117='FEE STRUCTURE'!$C$7,'FEE STRUCTURE'!$D$7,IF(D117='FEE STRUCTURE'!$C$8,'FEE STRUCTURE'!$D$8,IF(D117='FEE STRUCTURE'!$C$9,'FEE STRUCTURE'!$D$9,IF(D117='FEE STRUCTURE'!$C$10,'FEE STRUCTURE'!$D$10,IF(D117='FEE STRUCTURE'!$C$11,'FEE STRUCTURE'!$D$11,IF(D117='FEE STRUCTURE'!$C$12,'FEE STRUCTURE'!$D$12,IF(D117='FEE STRUCTURE'!$C$13,'FEE STRUCTURE'!$D$13,IF(D117='FEE STRUCTURE'!$C$14,'FEE STRUCTURE'!$D$14,IF(D117='FEE STRUCTURE'!$C$15,'FEE STRUCTURE'!$D$15)))))))))))</f>
        <v>16000</v>
      </c>
      <c r="H117" s="32">
        <v>10000</v>
      </c>
      <c r="I117" s="26">
        <v>45075</v>
      </c>
      <c r="J117" s="32"/>
      <c r="K117" s="26"/>
      <c r="L117" s="26"/>
      <c r="M117" s="26"/>
      <c r="N117" s="20"/>
      <c r="O117" s="26"/>
      <c r="P117" s="21">
        <f t="shared" si="5"/>
        <v>10000</v>
      </c>
      <c r="Q117" s="27">
        <f t="shared" si="6"/>
        <v>6000</v>
      </c>
    </row>
    <row r="118" spans="2:17" x14ac:dyDescent="0.25">
      <c r="B118" s="5" t="s">
        <v>598</v>
      </c>
      <c r="C118" s="14" t="s">
        <v>705</v>
      </c>
      <c r="D118" s="14" t="s">
        <v>645</v>
      </c>
      <c r="E118" s="5" t="s">
        <v>464</v>
      </c>
      <c r="F118" s="5"/>
      <c r="G118" s="20">
        <f>IF(D118='FEE STRUCTURE'!$C$5,'FEE STRUCTURE'!$D$5,IF(D118='FEE STRUCTURE'!$C$6,'FEE STRUCTURE'!$D$6,IF(D118='FEE STRUCTURE'!$C$7,'FEE STRUCTURE'!$D$7,IF(D118='FEE STRUCTURE'!$C$8,'FEE STRUCTURE'!$D$8,IF(D118='FEE STRUCTURE'!$C$9,'FEE STRUCTURE'!$D$9,IF(D118='FEE STRUCTURE'!$C$10,'FEE STRUCTURE'!$D$10,IF(D118='FEE STRUCTURE'!$C$11,'FEE STRUCTURE'!$D$11,IF(D118='FEE STRUCTURE'!$C$12,'FEE STRUCTURE'!$D$12,IF(D118='FEE STRUCTURE'!$C$13,'FEE STRUCTURE'!$D$13,IF(D118='FEE STRUCTURE'!$C$14,'FEE STRUCTURE'!$D$14,IF(D118='FEE STRUCTURE'!$C$15,'FEE STRUCTURE'!$D$15)))))))))))</f>
        <v>16000</v>
      </c>
      <c r="H118" s="32">
        <v>10000</v>
      </c>
      <c r="I118" s="26">
        <v>45075</v>
      </c>
      <c r="J118" s="32"/>
      <c r="K118" s="26"/>
      <c r="L118" s="26"/>
      <c r="M118" s="26"/>
      <c r="N118" s="20"/>
      <c r="O118" s="26"/>
      <c r="P118" s="21">
        <f t="shared" si="5"/>
        <v>10000</v>
      </c>
      <c r="Q118" s="27">
        <f t="shared" si="6"/>
        <v>6000</v>
      </c>
    </row>
    <row r="119" spans="2:17" x14ac:dyDescent="0.25">
      <c r="B119" s="5" t="s">
        <v>599</v>
      </c>
      <c r="C119" s="14" t="s">
        <v>720</v>
      </c>
      <c r="D119" s="14" t="s">
        <v>669</v>
      </c>
      <c r="E119" s="5" t="s">
        <v>464</v>
      </c>
      <c r="F119" s="5"/>
      <c r="G119" s="20">
        <f>IF(D119='FEE STRUCTURE'!$C$5,'FEE STRUCTURE'!$D$5,IF(D119='FEE STRUCTURE'!$C$6,'FEE STRUCTURE'!$D$6,IF(D119='FEE STRUCTURE'!$C$7,'FEE STRUCTURE'!$D$7,IF(D119='FEE STRUCTURE'!$C$8,'FEE STRUCTURE'!$D$8,IF(D119='FEE STRUCTURE'!$C$9,'FEE STRUCTURE'!$D$9,IF(D119='FEE STRUCTURE'!$C$10,'FEE STRUCTURE'!$D$10,IF(D119='FEE STRUCTURE'!$C$11,'FEE STRUCTURE'!$D$11,IF(D119='FEE STRUCTURE'!$C$12,'FEE STRUCTURE'!$D$12,IF(D119='FEE STRUCTURE'!$C$13,'FEE STRUCTURE'!$D$13,IF(D119='FEE STRUCTURE'!$C$14,'FEE STRUCTURE'!$D$14,IF(D119='FEE STRUCTURE'!$C$15,'FEE STRUCTURE'!$D$15)))))))))))</f>
        <v>16000</v>
      </c>
      <c r="H119" s="33">
        <v>8500</v>
      </c>
      <c r="I119" s="26">
        <v>45054</v>
      </c>
      <c r="J119" s="32"/>
      <c r="K119" s="26"/>
      <c r="L119" s="26"/>
      <c r="M119" s="26"/>
      <c r="N119" s="20"/>
      <c r="O119" s="26"/>
      <c r="P119" s="21">
        <f t="shared" si="5"/>
        <v>8500</v>
      </c>
      <c r="Q119" s="27">
        <f t="shared" si="6"/>
        <v>7500</v>
      </c>
    </row>
    <row r="120" spans="2:17" x14ac:dyDescent="0.25">
      <c r="B120" s="5" t="s">
        <v>725</v>
      </c>
      <c r="C120" s="14" t="s">
        <v>726</v>
      </c>
      <c r="D120" s="14" t="s">
        <v>645</v>
      </c>
      <c r="E120" s="5" t="s">
        <v>464</v>
      </c>
      <c r="F120" s="5"/>
      <c r="G120" s="20">
        <f>IF(D120='FEE STRUCTURE'!$C$5,'FEE STRUCTURE'!$D$5,IF(D120='FEE STRUCTURE'!$C$6,'FEE STRUCTURE'!$D$6,IF(D120='FEE STRUCTURE'!$C$7,'FEE STRUCTURE'!$D$7,IF(D120='FEE STRUCTURE'!$C$8,'FEE STRUCTURE'!$D$8,IF(D120='FEE STRUCTURE'!$C$9,'FEE STRUCTURE'!$D$9,IF(D120='FEE STRUCTURE'!$C$10,'FEE STRUCTURE'!$D$10,IF(D120='FEE STRUCTURE'!$C$11,'FEE STRUCTURE'!$D$11,IF(D120='FEE STRUCTURE'!$C$12,'FEE STRUCTURE'!$D$12,IF(D120='FEE STRUCTURE'!$C$13,'FEE STRUCTURE'!$D$13,IF(D120='FEE STRUCTURE'!$C$14,'FEE STRUCTURE'!$D$14,IF(D120='FEE STRUCTURE'!$C$15,'FEE STRUCTURE'!$D$15)))))))))))</f>
        <v>16000</v>
      </c>
      <c r="H120" s="32">
        <v>12000</v>
      </c>
      <c r="I120" s="26">
        <v>45068</v>
      </c>
      <c r="J120" s="32"/>
      <c r="K120" s="26"/>
      <c r="L120" s="26"/>
      <c r="M120" s="26"/>
      <c r="N120" s="20"/>
      <c r="O120" s="26"/>
      <c r="P120" s="21">
        <f t="shared" si="5"/>
        <v>12000</v>
      </c>
      <c r="Q120" s="27">
        <f t="shared" si="6"/>
        <v>4000</v>
      </c>
    </row>
    <row r="121" spans="2:17" x14ac:dyDescent="0.25">
      <c r="B121" s="5" t="s">
        <v>732</v>
      </c>
      <c r="C121" s="29" t="s">
        <v>733</v>
      </c>
      <c r="D121" s="29" t="s">
        <v>645</v>
      </c>
      <c r="E121" s="5" t="s">
        <v>464</v>
      </c>
      <c r="F121" s="5"/>
      <c r="G121" s="20">
        <f>IF(D121='FEE STRUCTURE'!$C$5,'FEE STRUCTURE'!$D$5,IF(D121='FEE STRUCTURE'!$C$6,'FEE STRUCTURE'!$D$6,IF(D121='FEE STRUCTURE'!$C$7,'FEE STRUCTURE'!$D$7,IF(D121='FEE STRUCTURE'!$C$8,'FEE STRUCTURE'!$D$8,IF(D121='FEE STRUCTURE'!$C$9,'FEE STRUCTURE'!$D$9,IF(D121='FEE STRUCTURE'!$C$10,'FEE STRUCTURE'!$D$10,IF(D121='FEE STRUCTURE'!$C$11,'FEE STRUCTURE'!$D$11,IF(D121='FEE STRUCTURE'!$C$12,'FEE STRUCTURE'!$D$12,IF(D121='FEE STRUCTURE'!$C$13,'FEE STRUCTURE'!$D$13,IF(D121='FEE STRUCTURE'!$C$14,'FEE STRUCTURE'!$D$14,IF(D121='FEE STRUCTURE'!$C$15,'FEE STRUCTURE'!$D$15)))))))))))</f>
        <v>16000</v>
      </c>
      <c r="H121" s="33">
        <v>16000</v>
      </c>
      <c r="I121" s="2">
        <v>45055</v>
      </c>
      <c r="J121" s="104"/>
      <c r="P121" s="21">
        <f t="shared" si="5"/>
        <v>16000</v>
      </c>
      <c r="Q121" s="27">
        <f t="shared" si="6"/>
        <v>0</v>
      </c>
    </row>
    <row r="122" spans="2:17" x14ac:dyDescent="0.25">
      <c r="B122" s="5" t="str">
        <f>'STUDENT REG AND PAYMENT STATUS'!B122</f>
        <v>RM-0122</v>
      </c>
      <c r="C122" s="5" t="str">
        <f>'STUDENT REG AND PAYMENT STATUS'!C122</f>
        <v>NATLYA SAYO ONDERI</v>
      </c>
      <c r="D122" s="5" t="str">
        <f>'STUDENT REG AND PAYMENT STATUS'!D122</f>
        <v>Grade 2</v>
      </c>
      <c r="E122" s="5" t="str">
        <f>'STUDENT REG AND PAYMENT STATUS'!E122</f>
        <v>Term 2 2023</v>
      </c>
      <c r="F122" s="5"/>
      <c r="G122" s="20">
        <f>IF(D122='FEE STRUCTURE'!$C$5,'FEE STRUCTURE'!$D$5,IF(D122='FEE STRUCTURE'!$C$6,'FEE STRUCTURE'!$D$6,IF(D122='FEE STRUCTURE'!$C$7,'FEE STRUCTURE'!$D$7,IF(D122='FEE STRUCTURE'!$C$8,'FEE STRUCTURE'!$D$8,IF(D122='FEE STRUCTURE'!$C$9,'FEE STRUCTURE'!$D$9,IF(D122='FEE STRUCTURE'!$C$10,'FEE STRUCTURE'!$D$10,IF(D122='FEE STRUCTURE'!$C$11,'FEE STRUCTURE'!$D$11,IF(D122='FEE STRUCTURE'!$C$12,'FEE STRUCTURE'!$D$12,IF(D122='FEE STRUCTURE'!$C$13,'FEE STRUCTURE'!$D$13,IF(D122='FEE STRUCTURE'!$C$14,'FEE STRUCTURE'!$D$14,IF(D122='FEE STRUCTURE'!$C$15,'FEE STRUCTURE'!$D$15)))))))))))</f>
        <v>16000</v>
      </c>
      <c r="H122" s="33">
        <v>8000</v>
      </c>
      <c r="I122" s="2">
        <v>45055</v>
      </c>
      <c r="J122" s="104">
        <v>8000</v>
      </c>
      <c r="K122" s="2">
        <v>45082</v>
      </c>
      <c r="P122" s="21">
        <f t="shared" si="5"/>
        <v>16000</v>
      </c>
      <c r="Q122" s="27">
        <f t="shared" si="6"/>
        <v>0</v>
      </c>
    </row>
    <row r="123" spans="2:17" x14ac:dyDescent="0.25">
      <c r="B123" s="5" t="s">
        <v>766</v>
      </c>
      <c r="C123" s="40" t="s">
        <v>781</v>
      </c>
      <c r="D123" s="40" t="s">
        <v>608</v>
      </c>
      <c r="E123" s="5" t="s">
        <v>464</v>
      </c>
      <c r="F123" s="5"/>
      <c r="G123" s="20">
        <f>IF(D123='FEE STRUCTURE'!$C$5,'FEE STRUCTURE'!$D$5,IF(D123='FEE STRUCTURE'!$C$6,'FEE STRUCTURE'!$D$6,IF(D123='FEE STRUCTURE'!$C$7,'FEE STRUCTURE'!$D$7,IF(D123='FEE STRUCTURE'!$C$8,'FEE STRUCTURE'!$D$8,IF(D123='FEE STRUCTURE'!$C$9,'FEE STRUCTURE'!$D$9,IF(D123='FEE STRUCTURE'!$C$10,'FEE STRUCTURE'!$D$10,IF(D123='FEE STRUCTURE'!$C$11,'FEE STRUCTURE'!$D$11,IF(D123='FEE STRUCTURE'!$C$12,'FEE STRUCTURE'!$D$12,IF(D123='FEE STRUCTURE'!$C$13,'FEE STRUCTURE'!$D$13,IF(D123='FEE STRUCTURE'!$C$14,'FEE STRUCTURE'!$D$14,IF(D123='FEE STRUCTURE'!$C$15,'FEE STRUCTURE'!$D$15)))))))))))</f>
        <v>18000</v>
      </c>
      <c r="H123" s="33">
        <v>18000</v>
      </c>
      <c r="I123" s="2">
        <v>45055</v>
      </c>
      <c r="J123" s="104"/>
      <c r="P123" s="21">
        <f t="shared" si="5"/>
        <v>18000</v>
      </c>
      <c r="Q123" s="27">
        <f t="shared" si="6"/>
        <v>0</v>
      </c>
    </row>
    <row r="124" spans="2:17" x14ac:dyDescent="0.25">
      <c r="B124" s="5" t="s">
        <v>801</v>
      </c>
      <c r="C124" s="14" t="s">
        <v>800</v>
      </c>
      <c r="D124" s="14" t="s">
        <v>645</v>
      </c>
      <c r="E124" s="5" t="s">
        <v>464</v>
      </c>
      <c r="F124" s="5"/>
      <c r="G124" s="20">
        <f>IF(D124='FEE STRUCTURE'!$C$5,'FEE STRUCTURE'!$D$5,IF(D124='FEE STRUCTURE'!$C$6,'FEE STRUCTURE'!$D$6,IF(D124='FEE STRUCTURE'!$C$7,'FEE STRUCTURE'!$D$7,IF(D124='FEE STRUCTURE'!$C$8,'FEE STRUCTURE'!$D$8,IF(D124='FEE STRUCTURE'!$C$9,'FEE STRUCTURE'!$D$9,IF(D124='FEE STRUCTURE'!$C$10,'FEE STRUCTURE'!$D$10,IF(D124='FEE STRUCTURE'!$C$11,'FEE STRUCTURE'!$D$11,IF(D124='FEE STRUCTURE'!$C$12,'FEE STRUCTURE'!$D$12,IF(D124='FEE STRUCTURE'!$C$13,'FEE STRUCTURE'!$D$13,IF(D124='FEE STRUCTURE'!$C$14,'FEE STRUCTURE'!$D$14,IF(D124='FEE STRUCTURE'!$C$15,'FEE STRUCTURE'!$D$15)))))))))))</f>
        <v>16000</v>
      </c>
      <c r="H124" s="64">
        <v>0</v>
      </c>
      <c r="I124" s="2">
        <v>45057</v>
      </c>
      <c r="J124" s="104"/>
      <c r="P124" s="47">
        <f t="shared" ref="P124:P129" si="7">SUM(H124,J124,L124,N124)</f>
        <v>0</v>
      </c>
      <c r="Q124" s="27">
        <f t="shared" si="6"/>
        <v>16000</v>
      </c>
    </row>
    <row r="125" spans="2:17" x14ac:dyDescent="0.25">
      <c r="B125" s="5" t="s">
        <v>803</v>
      </c>
      <c r="C125" s="14" t="s">
        <v>802</v>
      </c>
      <c r="D125" s="14" t="s">
        <v>627</v>
      </c>
      <c r="E125" s="5" t="s">
        <v>464</v>
      </c>
      <c r="F125" s="5"/>
      <c r="G125" s="20">
        <f>IF(D125='FEE STRUCTURE'!$C$5,'FEE STRUCTURE'!$D$5,IF(D125='FEE STRUCTURE'!$C$6,'FEE STRUCTURE'!$D$6,IF(D125='FEE STRUCTURE'!$C$7,'FEE STRUCTURE'!$D$7,IF(D125='FEE STRUCTURE'!$C$8,'FEE STRUCTURE'!$D$8,IF(D125='FEE STRUCTURE'!$C$9,'FEE STRUCTURE'!$D$9,IF(D125='FEE STRUCTURE'!$C$10,'FEE STRUCTURE'!$D$10,IF(D125='FEE STRUCTURE'!$C$11,'FEE STRUCTURE'!$D$11,IF(D125='FEE STRUCTURE'!$C$12,'FEE STRUCTURE'!$D$12,IF(D125='FEE STRUCTURE'!$C$13,'FEE STRUCTURE'!$D$13,IF(D125='FEE STRUCTURE'!$C$14,'FEE STRUCTURE'!$D$14,IF(D125='FEE STRUCTURE'!$C$15,'FEE STRUCTURE'!$D$15)))))))))))</f>
        <v>16000</v>
      </c>
      <c r="H125" s="64">
        <v>5000</v>
      </c>
      <c r="I125" s="2">
        <v>45057</v>
      </c>
      <c r="J125" s="104">
        <v>5000</v>
      </c>
      <c r="P125" s="47">
        <f t="shared" si="7"/>
        <v>10000</v>
      </c>
      <c r="Q125" s="65">
        <f t="shared" si="6"/>
        <v>6000</v>
      </c>
    </row>
    <row r="126" spans="2:17" x14ac:dyDescent="0.25">
      <c r="B126" s="5" t="s">
        <v>814</v>
      </c>
      <c r="C126" s="63" t="s">
        <v>813</v>
      </c>
      <c r="D126" s="63" t="s">
        <v>669</v>
      </c>
      <c r="E126" s="5" t="s">
        <v>464</v>
      </c>
      <c r="F126" s="5"/>
      <c r="G126" s="20">
        <f>IF(D126='FEE STRUCTURE'!$C$5,'FEE STRUCTURE'!$D$5,IF(D126='FEE STRUCTURE'!$C$6,'FEE STRUCTURE'!$D$6,IF(D126='FEE STRUCTURE'!$C$7,'FEE STRUCTURE'!$D$7,IF(D126='FEE STRUCTURE'!$C$8,'FEE STRUCTURE'!$D$8,IF(D126='FEE STRUCTURE'!$C$9,'FEE STRUCTURE'!$D$9,IF(D126='FEE STRUCTURE'!$C$10,'FEE STRUCTURE'!$D$10,IF(D126='FEE STRUCTURE'!$C$11,'FEE STRUCTURE'!$D$11,IF(D126='FEE STRUCTURE'!$C$12,'FEE STRUCTURE'!$D$12,IF(D126='FEE STRUCTURE'!$C$13,'FEE STRUCTURE'!$D$13,IF(D126='FEE STRUCTURE'!$C$14,'FEE STRUCTURE'!$D$14,IF(D126='FEE STRUCTURE'!$C$15,'FEE STRUCTURE'!$D$15)))))))))))</f>
        <v>16000</v>
      </c>
      <c r="H126" s="64">
        <v>5000</v>
      </c>
      <c r="I126" s="2">
        <v>45057</v>
      </c>
      <c r="J126" s="104"/>
      <c r="P126" s="47">
        <f t="shared" si="7"/>
        <v>5000</v>
      </c>
      <c r="Q126" s="65">
        <f t="shared" si="6"/>
        <v>11000</v>
      </c>
    </row>
    <row r="127" spans="2:17" x14ac:dyDescent="0.25">
      <c r="B127" s="5" t="s">
        <v>823</v>
      </c>
      <c r="C127" s="14" t="s">
        <v>822</v>
      </c>
      <c r="D127" s="14" t="s">
        <v>645</v>
      </c>
      <c r="E127" s="5" t="s">
        <v>464</v>
      </c>
      <c r="F127" s="5"/>
      <c r="G127" s="20">
        <f>IF(D127='FEE STRUCTURE'!$C$5,'FEE STRUCTURE'!$D$5,IF(D127='FEE STRUCTURE'!$C$6,'FEE STRUCTURE'!$D$6,IF(D127='FEE STRUCTURE'!$C$7,'FEE STRUCTURE'!$D$7,IF(D127='FEE STRUCTURE'!$C$8,'FEE STRUCTURE'!$D$8,IF(D127='FEE STRUCTURE'!$C$9,'FEE STRUCTURE'!$D$9,IF(D127='FEE STRUCTURE'!$C$10,'FEE STRUCTURE'!$D$10,IF(D127='FEE STRUCTURE'!$C$11,'FEE STRUCTURE'!$D$11,IF(D127='FEE STRUCTURE'!$C$12,'FEE STRUCTURE'!$D$12,IF(D127='FEE STRUCTURE'!$C$13,'FEE STRUCTURE'!$D$13,IF(D127='FEE STRUCTURE'!$C$14,'FEE STRUCTURE'!$D$14,IF(D127='FEE STRUCTURE'!$C$15,'FEE STRUCTURE'!$D$15)))))))))))</f>
        <v>16000</v>
      </c>
      <c r="H127" s="64">
        <v>10000</v>
      </c>
      <c r="I127" s="2">
        <v>45063</v>
      </c>
      <c r="J127" s="104"/>
      <c r="P127" s="47">
        <f t="shared" si="7"/>
        <v>10000</v>
      </c>
      <c r="Q127" s="27">
        <f t="shared" si="6"/>
        <v>6000</v>
      </c>
    </row>
    <row r="128" spans="2:17" x14ac:dyDescent="0.25">
      <c r="B128" s="5" t="s">
        <v>840</v>
      </c>
      <c r="C128" s="14" t="s">
        <v>839</v>
      </c>
      <c r="D128" s="14" t="s">
        <v>669</v>
      </c>
      <c r="E128" s="5" t="s">
        <v>464</v>
      </c>
      <c r="F128" s="5"/>
      <c r="G128" s="20">
        <f>IF(D128='FEE STRUCTURE'!$C$5,'FEE STRUCTURE'!$D$5,IF(D128='FEE STRUCTURE'!$C$6,'FEE STRUCTURE'!$D$6,IF(D128='FEE STRUCTURE'!$C$7,'FEE STRUCTURE'!$D$7,IF(D128='FEE STRUCTURE'!$C$8,'FEE STRUCTURE'!$D$8,IF(D128='FEE STRUCTURE'!$C$9,'FEE STRUCTURE'!$D$9,IF(D128='FEE STRUCTURE'!$C$10,'FEE STRUCTURE'!$D$10,IF(D128='FEE STRUCTURE'!$C$11,'FEE STRUCTURE'!$D$11,IF(D128='FEE STRUCTURE'!$C$12,'FEE STRUCTURE'!$D$12,IF(D128='FEE STRUCTURE'!$C$13,'FEE STRUCTURE'!$D$13,IF(D128='FEE STRUCTURE'!$C$14,'FEE STRUCTURE'!$D$14,IF(D128='FEE STRUCTURE'!$C$15,'FEE STRUCTURE'!$D$15)))))))))))</f>
        <v>16000</v>
      </c>
      <c r="H128" s="33">
        <v>6000</v>
      </c>
      <c r="I128" s="2">
        <v>45058</v>
      </c>
      <c r="J128" s="104">
        <v>4000</v>
      </c>
      <c r="K128" s="2">
        <v>45077</v>
      </c>
      <c r="P128" s="21">
        <f t="shared" si="7"/>
        <v>10000</v>
      </c>
      <c r="Q128" s="27">
        <f t="shared" si="6"/>
        <v>6000</v>
      </c>
    </row>
    <row r="129" spans="2:17" x14ac:dyDescent="0.25">
      <c r="B129" s="5" t="s">
        <v>846</v>
      </c>
      <c r="C129" s="86" t="s">
        <v>937</v>
      </c>
      <c r="D129" s="86" t="s">
        <v>645</v>
      </c>
      <c r="E129" s="5" t="s">
        <v>464</v>
      </c>
      <c r="F129" s="5"/>
      <c r="G129" s="20">
        <f>IF(D129='FEE STRUCTURE'!$C$5,'FEE STRUCTURE'!$D$5,IF(D129='FEE STRUCTURE'!$C$6,'FEE STRUCTURE'!$D$6,IF(D129='FEE STRUCTURE'!$C$7,'FEE STRUCTURE'!$D$7,IF(D129='FEE STRUCTURE'!$C$8,'FEE STRUCTURE'!$D$8,IF(D129='FEE STRUCTURE'!$C$9,'FEE STRUCTURE'!$D$9,IF(D129='FEE STRUCTURE'!$C$10,'FEE STRUCTURE'!$D$10,IF(D129='FEE STRUCTURE'!$C$11,'FEE STRUCTURE'!$D$11,IF(D129='FEE STRUCTURE'!$C$12,'FEE STRUCTURE'!$D$12,IF(D129='FEE STRUCTURE'!$C$13,'FEE STRUCTURE'!$D$13,IF(D129='FEE STRUCTURE'!$C$14,'FEE STRUCTURE'!$D$14,IF(D129='FEE STRUCTURE'!$C$15,'FEE STRUCTURE'!$D$15)))))))))))</f>
        <v>16000</v>
      </c>
      <c r="H129" s="87">
        <v>10000</v>
      </c>
      <c r="I129" s="88">
        <v>45068</v>
      </c>
      <c r="J129" s="104"/>
      <c r="K129" s="88"/>
      <c r="L129" s="88"/>
      <c r="M129" s="88"/>
      <c r="O129" s="88"/>
      <c r="P129" s="89">
        <f t="shared" si="7"/>
        <v>10000</v>
      </c>
      <c r="Q129" s="90">
        <f>G129-P129</f>
        <v>6000</v>
      </c>
    </row>
    <row r="130" spans="2:17" x14ac:dyDescent="0.25">
      <c r="B130" s="5" t="s">
        <v>847</v>
      </c>
      <c r="C130" s="86" t="s">
        <v>843</v>
      </c>
      <c r="D130" s="86" t="s">
        <v>645</v>
      </c>
      <c r="E130" s="5" t="s">
        <v>464</v>
      </c>
      <c r="F130" s="5"/>
      <c r="G130" s="20">
        <f>IF(D130='FEE STRUCTURE'!$C$5,'FEE STRUCTURE'!$D$5,IF(D130='FEE STRUCTURE'!$C$6,'FEE STRUCTURE'!$D$6,IF(D130='FEE STRUCTURE'!$C$7,'FEE STRUCTURE'!$D$7,IF(D130='FEE STRUCTURE'!$C$8,'FEE STRUCTURE'!$D$8,IF(D130='FEE STRUCTURE'!$C$9,'FEE STRUCTURE'!$D$9,IF(D130='FEE STRUCTURE'!$C$10,'FEE STRUCTURE'!$D$10,IF(D130='FEE STRUCTURE'!$C$11,'FEE STRUCTURE'!$D$11,IF(D130='FEE STRUCTURE'!$C$12,'FEE STRUCTURE'!$D$12,IF(D130='FEE STRUCTURE'!$C$13,'FEE STRUCTURE'!$D$13,IF(D130='FEE STRUCTURE'!$C$14,'FEE STRUCTURE'!$D$14,IF(D130='FEE STRUCTURE'!$C$15,'FEE STRUCTURE'!$D$15)))))))))))</f>
        <v>16000</v>
      </c>
      <c r="H130" s="87">
        <v>5000</v>
      </c>
      <c r="I130" s="88">
        <v>45062</v>
      </c>
      <c r="J130" s="104">
        <v>9000</v>
      </c>
      <c r="K130" s="88">
        <v>45077</v>
      </c>
      <c r="L130" s="88"/>
      <c r="M130" s="88"/>
      <c r="O130" s="88"/>
      <c r="P130" s="89">
        <f t="shared" ref="P130:P133" si="8">SUM(H130,J130,L130,N130)</f>
        <v>14000</v>
      </c>
      <c r="Q130" s="90">
        <f t="shared" ref="Q130:Q133" si="9">G130-P130</f>
        <v>2000</v>
      </c>
    </row>
    <row r="131" spans="2:17" x14ac:dyDescent="0.25">
      <c r="B131" s="5" t="s">
        <v>848</v>
      </c>
      <c r="C131" s="86" t="s">
        <v>856</v>
      </c>
      <c r="D131" s="86" t="s">
        <v>645</v>
      </c>
      <c r="E131" s="5" t="s">
        <v>464</v>
      </c>
      <c r="F131" s="5"/>
      <c r="G131" s="20">
        <f>IF(D131='FEE STRUCTURE'!$C$5,'FEE STRUCTURE'!$D$5,IF(D131='FEE STRUCTURE'!$C$6,'FEE STRUCTURE'!$D$6,IF(D131='FEE STRUCTURE'!$C$7,'FEE STRUCTURE'!$D$7,IF(D131='FEE STRUCTURE'!$C$8,'FEE STRUCTURE'!$D$8,IF(D131='FEE STRUCTURE'!$C$9,'FEE STRUCTURE'!$D$9,IF(D131='FEE STRUCTURE'!$C$10,'FEE STRUCTURE'!$D$10,IF(D131='FEE STRUCTURE'!$C$11,'FEE STRUCTURE'!$D$11,IF(D131='FEE STRUCTURE'!$C$12,'FEE STRUCTURE'!$D$12,IF(D131='FEE STRUCTURE'!$C$13,'FEE STRUCTURE'!$D$13,IF(D131='FEE STRUCTURE'!$C$14,'FEE STRUCTURE'!$D$14,IF(D131='FEE STRUCTURE'!$C$15,'FEE STRUCTURE'!$D$15)))))))))))</f>
        <v>16000</v>
      </c>
      <c r="H131" s="87"/>
      <c r="I131" s="88"/>
      <c r="J131" s="104"/>
      <c r="K131" s="88"/>
      <c r="L131" s="88"/>
      <c r="M131" s="88"/>
      <c r="O131" s="88"/>
      <c r="P131" s="89">
        <f t="shared" si="8"/>
        <v>0</v>
      </c>
      <c r="Q131" s="90">
        <f t="shared" si="9"/>
        <v>16000</v>
      </c>
    </row>
    <row r="132" spans="2:17" x14ac:dyDescent="0.25">
      <c r="B132" s="5" t="s">
        <v>849</v>
      </c>
      <c r="C132" s="86" t="s">
        <v>845</v>
      </c>
      <c r="D132" s="86" t="s">
        <v>645</v>
      </c>
      <c r="E132" s="5" t="s">
        <v>464</v>
      </c>
      <c r="F132" s="5"/>
      <c r="G132" s="20">
        <f>IF(D132='FEE STRUCTURE'!$C$5,'FEE STRUCTURE'!$D$5,IF(D132='FEE STRUCTURE'!$C$6,'FEE STRUCTURE'!$D$6,IF(D132='FEE STRUCTURE'!$C$7,'FEE STRUCTURE'!$D$7,IF(D132='FEE STRUCTURE'!$C$8,'FEE STRUCTURE'!$D$8,IF(D132='FEE STRUCTURE'!$C$9,'FEE STRUCTURE'!$D$9,IF(D132='FEE STRUCTURE'!$C$10,'FEE STRUCTURE'!$D$10,IF(D132='FEE STRUCTURE'!$C$11,'FEE STRUCTURE'!$D$11,IF(D132='FEE STRUCTURE'!$C$12,'FEE STRUCTURE'!$D$12,IF(D132='FEE STRUCTURE'!$C$13,'FEE STRUCTURE'!$D$13,IF(D132='FEE STRUCTURE'!$C$14,'FEE STRUCTURE'!$D$14,IF(D132='FEE STRUCTURE'!$C$15,'FEE STRUCTURE'!$D$15)))))))))))</f>
        <v>16000</v>
      </c>
      <c r="H132" s="87"/>
      <c r="I132" s="88"/>
      <c r="J132" s="104"/>
      <c r="K132" s="88"/>
      <c r="L132" s="88"/>
      <c r="M132" s="88"/>
      <c r="O132" s="88"/>
      <c r="P132" s="89">
        <f t="shared" si="8"/>
        <v>0</v>
      </c>
      <c r="Q132" s="90">
        <f t="shared" si="9"/>
        <v>16000</v>
      </c>
    </row>
    <row r="133" spans="2:17" x14ac:dyDescent="0.25">
      <c r="B133" s="5" t="s">
        <v>851</v>
      </c>
      <c r="C133" s="86" t="s">
        <v>850</v>
      </c>
      <c r="D133" s="86" t="s">
        <v>669</v>
      </c>
      <c r="E133" s="5" t="s">
        <v>464</v>
      </c>
      <c r="F133" s="5"/>
      <c r="G133" s="20">
        <f>IF(D133='FEE STRUCTURE'!$C$5,'FEE STRUCTURE'!$D$5,IF(D133='FEE STRUCTURE'!$C$6,'FEE STRUCTURE'!$D$6,IF(D133='FEE STRUCTURE'!$C$7,'FEE STRUCTURE'!$D$7,IF(D133='FEE STRUCTURE'!$C$8,'FEE STRUCTURE'!$D$8,IF(D133='FEE STRUCTURE'!$C$9,'FEE STRUCTURE'!$D$9,IF(D133='FEE STRUCTURE'!$C$10,'FEE STRUCTURE'!$D$10,IF(D133='FEE STRUCTURE'!$C$11,'FEE STRUCTURE'!$D$11,IF(D133='FEE STRUCTURE'!$C$12,'FEE STRUCTURE'!$D$12,IF(D133='FEE STRUCTURE'!$C$13,'FEE STRUCTURE'!$D$13,IF(D133='FEE STRUCTURE'!$C$14,'FEE STRUCTURE'!$D$14,IF(D133='FEE STRUCTURE'!$C$15,'FEE STRUCTURE'!$D$15)))))))))))</f>
        <v>16000</v>
      </c>
      <c r="H133" s="87">
        <v>10000</v>
      </c>
      <c r="I133" s="88">
        <v>45079</v>
      </c>
      <c r="J133" s="104"/>
      <c r="K133" s="88"/>
      <c r="L133" s="88"/>
      <c r="M133" s="88"/>
      <c r="O133" s="88"/>
      <c r="P133" s="89">
        <f t="shared" si="8"/>
        <v>10000</v>
      </c>
      <c r="Q133" s="90">
        <f t="shared" si="9"/>
        <v>6000</v>
      </c>
    </row>
    <row r="134" spans="2:17" x14ac:dyDescent="0.25">
      <c r="B134" s="5" t="s">
        <v>864</v>
      </c>
      <c r="C134" s="91" t="s">
        <v>857</v>
      </c>
      <c r="D134" s="91" t="s">
        <v>55</v>
      </c>
      <c r="E134" s="5" t="s">
        <v>464</v>
      </c>
      <c r="F134" s="5"/>
      <c r="G134" s="20">
        <f>IF(D134='FEE STRUCTURE'!$C$5,'FEE STRUCTURE'!$D$5,IF(D134='FEE STRUCTURE'!$C$6,'FEE STRUCTURE'!$D$6,IF(D134='FEE STRUCTURE'!$C$7,'FEE STRUCTURE'!$D$7,IF(D134='FEE STRUCTURE'!$C$8,'FEE STRUCTURE'!$D$8,IF(D134='FEE STRUCTURE'!$C$9,'FEE STRUCTURE'!$D$9,IF(D134='FEE STRUCTURE'!$C$10,'FEE STRUCTURE'!$D$10,IF(D134='FEE STRUCTURE'!$C$11,'FEE STRUCTURE'!$D$11,IF(D134='FEE STRUCTURE'!$C$12,'FEE STRUCTURE'!$D$12,IF(D134='FEE STRUCTURE'!$C$13,'FEE STRUCTURE'!$D$13,IF(D134='FEE STRUCTURE'!$C$14,'FEE STRUCTURE'!$D$14,IF(D134='FEE STRUCTURE'!$C$15,'FEE STRUCTURE'!$D$15)))))))))))</f>
        <v>16000</v>
      </c>
      <c r="H134" s="87"/>
      <c r="I134" s="88"/>
      <c r="J134" s="104"/>
      <c r="K134" s="88"/>
      <c r="L134" s="88"/>
      <c r="M134" s="88"/>
      <c r="O134" s="88"/>
      <c r="P134" s="89">
        <f t="shared" ref="P134:P140" si="10">SUM(H134,J134,L134,N134)</f>
        <v>0</v>
      </c>
      <c r="Q134" s="90">
        <f t="shared" ref="Q134:Q140" si="11">G134-P134</f>
        <v>16000</v>
      </c>
    </row>
    <row r="135" spans="2:17" x14ac:dyDescent="0.25">
      <c r="B135" s="5" t="s">
        <v>865</v>
      </c>
      <c r="C135" s="91" t="s">
        <v>858</v>
      </c>
      <c r="D135" s="91" t="s">
        <v>55</v>
      </c>
      <c r="E135" s="5" t="s">
        <v>464</v>
      </c>
      <c r="F135" s="5"/>
      <c r="G135" s="20">
        <f>IF(D135='FEE STRUCTURE'!$C$5,'FEE STRUCTURE'!$D$5,IF(D135='FEE STRUCTURE'!$C$6,'FEE STRUCTURE'!$D$6,IF(D135='FEE STRUCTURE'!$C$7,'FEE STRUCTURE'!$D$7,IF(D135='FEE STRUCTURE'!$C$8,'FEE STRUCTURE'!$D$8,IF(D135='FEE STRUCTURE'!$C$9,'FEE STRUCTURE'!$D$9,IF(D135='FEE STRUCTURE'!$C$10,'FEE STRUCTURE'!$D$10,IF(D135='FEE STRUCTURE'!$C$11,'FEE STRUCTURE'!$D$11,IF(D135='FEE STRUCTURE'!$C$12,'FEE STRUCTURE'!$D$12,IF(D135='FEE STRUCTURE'!$C$13,'FEE STRUCTURE'!$D$13,IF(D135='FEE STRUCTURE'!$C$14,'FEE STRUCTURE'!$D$14,IF(D135='FEE STRUCTURE'!$C$15,'FEE STRUCTURE'!$D$15)))))))))))</f>
        <v>16000</v>
      </c>
      <c r="H135" s="87"/>
      <c r="I135" s="88"/>
      <c r="J135" s="104"/>
      <c r="K135" s="88"/>
      <c r="L135" s="88"/>
      <c r="M135" s="88"/>
      <c r="O135" s="88"/>
      <c r="P135" s="89">
        <f t="shared" si="10"/>
        <v>0</v>
      </c>
      <c r="Q135" s="90">
        <f t="shared" si="11"/>
        <v>16000</v>
      </c>
    </row>
    <row r="136" spans="2:17" x14ac:dyDescent="0.25">
      <c r="B136" s="5" t="s">
        <v>866</v>
      </c>
      <c r="C136" s="91" t="s">
        <v>859</v>
      </c>
      <c r="D136" s="91" t="s">
        <v>31</v>
      </c>
      <c r="E136" s="5" t="s">
        <v>464</v>
      </c>
      <c r="F136" s="5">
        <v>2000</v>
      </c>
      <c r="G136" s="20">
        <f>IF(D136='FEE STRUCTURE'!$C$5,'FEE STRUCTURE'!$D$5,IF(D136='FEE STRUCTURE'!$C$6,'FEE STRUCTURE'!$D$6,IF(D136='FEE STRUCTURE'!$C$7,'FEE STRUCTURE'!$D$7,IF(D136='FEE STRUCTURE'!$C$8,'FEE STRUCTURE'!$D$8,IF(D136='FEE STRUCTURE'!$C$9,'FEE STRUCTURE'!$D$9,IF(D136='FEE STRUCTURE'!$C$10,'FEE STRUCTURE'!$D$10,IF(D136='FEE STRUCTURE'!$C$11,'FEE STRUCTURE'!$D$11,IF(D136='FEE STRUCTURE'!$C$12,'FEE STRUCTURE'!$D$12,IF(D136='FEE STRUCTURE'!$C$13,'FEE STRUCTURE'!$D$13,IF(D136='FEE STRUCTURE'!$C$14,'FEE STRUCTURE'!$D$14,IF(D136='FEE STRUCTURE'!$C$15,'FEE STRUCTURE'!$D$15)))))))))))</f>
        <v>16000</v>
      </c>
      <c r="H136" s="87">
        <v>14000</v>
      </c>
      <c r="I136" s="88">
        <v>45071</v>
      </c>
      <c r="J136" s="104"/>
      <c r="K136" s="88"/>
      <c r="L136" s="88"/>
      <c r="M136" s="88"/>
      <c r="O136" s="88"/>
      <c r="P136" s="89">
        <f t="shared" si="10"/>
        <v>14000</v>
      </c>
      <c r="Q136" s="90">
        <f t="shared" si="11"/>
        <v>2000</v>
      </c>
    </row>
    <row r="137" spans="2:17" x14ac:dyDescent="0.25">
      <c r="B137" s="5" t="s">
        <v>867</v>
      </c>
      <c r="C137" s="91" t="s">
        <v>860</v>
      </c>
      <c r="D137" s="91" t="s">
        <v>31</v>
      </c>
      <c r="E137" s="5" t="s">
        <v>464</v>
      </c>
      <c r="F137" s="5"/>
      <c r="G137" s="20">
        <f>IF(D137='FEE STRUCTURE'!$C$5,'FEE STRUCTURE'!$D$5,IF(D137='FEE STRUCTURE'!$C$6,'FEE STRUCTURE'!$D$6,IF(D137='FEE STRUCTURE'!$C$7,'FEE STRUCTURE'!$D$7,IF(D137='FEE STRUCTURE'!$C$8,'FEE STRUCTURE'!$D$8,IF(D137='FEE STRUCTURE'!$C$9,'FEE STRUCTURE'!$D$9,IF(D137='FEE STRUCTURE'!$C$10,'FEE STRUCTURE'!$D$10,IF(D137='FEE STRUCTURE'!$C$11,'FEE STRUCTURE'!$D$11,IF(D137='FEE STRUCTURE'!$C$12,'FEE STRUCTURE'!$D$12,IF(D137='FEE STRUCTURE'!$C$13,'FEE STRUCTURE'!$D$13,IF(D137='FEE STRUCTURE'!$C$14,'FEE STRUCTURE'!$D$14,IF(D137='FEE STRUCTURE'!$C$15,'FEE STRUCTURE'!$D$15)))))))))))</f>
        <v>16000</v>
      </c>
      <c r="H137" s="87">
        <v>5000</v>
      </c>
      <c r="I137" s="88">
        <v>45075</v>
      </c>
      <c r="J137" s="104"/>
      <c r="K137" s="88"/>
      <c r="L137" s="88"/>
      <c r="M137" s="88"/>
      <c r="O137" s="88"/>
      <c r="P137" s="89">
        <f t="shared" si="10"/>
        <v>5000</v>
      </c>
      <c r="Q137" s="90">
        <f t="shared" si="11"/>
        <v>11000</v>
      </c>
    </row>
    <row r="138" spans="2:17" x14ac:dyDescent="0.25">
      <c r="B138" s="5" t="s">
        <v>868</v>
      </c>
      <c r="C138" s="91" t="s">
        <v>861</v>
      </c>
      <c r="D138" s="91" t="s">
        <v>31</v>
      </c>
      <c r="E138" s="5" t="s">
        <v>464</v>
      </c>
      <c r="F138" s="5"/>
      <c r="G138" s="20">
        <f>IF(D138='FEE STRUCTURE'!$C$5,'FEE STRUCTURE'!$D$5,IF(D138='FEE STRUCTURE'!$C$6,'FEE STRUCTURE'!$D$6,IF(D138='FEE STRUCTURE'!$C$7,'FEE STRUCTURE'!$D$7,IF(D138='FEE STRUCTURE'!$C$8,'FEE STRUCTURE'!$D$8,IF(D138='FEE STRUCTURE'!$C$9,'FEE STRUCTURE'!$D$9,IF(D138='FEE STRUCTURE'!$C$10,'FEE STRUCTURE'!$D$10,IF(D138='FEE STRUCTURE'!$C$11,'FEE STRUCTURE'!$D$11,IF(D138='FEE STRUCTURE'!$C$12,'FEE STRUCTURE'!$D$12,IF(D138='FEE STRUCTURE'!$C$13,'FEE STRUCTURE'!$D$13,IF(D138='FEE STRUCTURE'!$C$14,'FEE STRUCTURE'!$D$14,IF(D138='FEE STRUCTURE'!$C$15,'FEE STRUCTURE'!$D$15)))))))))))</f>
        <v>16000</v>
      </c>
      <c r="H138" s="87"/>
      <c r="I138" s="88"/>
      <c r="J138" s="104"/>
      <c r="K138" s="88"/>
      <c r="L138" s="88"/>
      <c r="M138" s="88"/>
      <c r="O138" s="88"/>
      <c r="P138" s="89">
        <f t="shared" si="10"/>
        <v>0</v>
      </c>
      <c r="Q138" s="90">
        <f t="shared" si="11"/>
        <v>16000</v>
      </c>
    </row>
    <row r="139" spans="2:17" x14ac:dyDescent="0.25">
      <c r="B139" s="5" t="s">
        <v>869</v>
      </c>
      <c r="C139" s="91" t="s">
        <v>862</v>
      </c>
      <c r="D139" s="91" t="s">
        <v>31</v>
      </c>
      <c r="E139" s="5" t="s">
        <v>464</v>
      </c>
      <c r="F139" s="5"/>
      <c r="G139" s="20">
        <f>IF(D139='FEE STRUCTURE'!$C$5,'FEE STRUCTURE'!$D$5,IF(D139='FEE STRUCTURE'!$C$6,'FEE STRUCTURE'!$D$6,IF(D139='FEE STRUCTURE'!$C$7,'FEE STRUCTURE'!$D$7,IF(D139='FEE STRUCTURE'!$C$8,'FEE STRUCTURE'!$D$8,IF(D139='FEE STRUCTURE'!$C$9,'FEE STRUCTURE'!$D$9,IF(D139='FEE STRUCTURE'!$C$10,'FEE STRUCTURE'!$D$10,IF(D139='FEE STRUCTURE'!$C$11,'FEE STRUCTURE'!$D$11,IF(D139='FEE STRUCTURE'!$C$12,'FEE STRUCTURE'!$D$12,IF(D139='FEE STRUCTURE'!$C$13,'FEE STRUCTURE'!$D$13,IF(D139='FEE STRUCTURE'!$C$14,'FEE STRUCTURE'!$D$14,IF(D139='FEE STRUCTURE'!$C$15,'FEE STRUCTURE'!$D$15)))))))))))</f>
        <v>16000</v>
      </c>
      <c r="H139" s="87"/>
      <c r="I139" s="88"/>
      <c r="J139" s="104"/>
      <c r="K139" s="88"/>
      <c r="L139" s="88"/>
      <c r="M139" s="88"/>
      <c r="O139" s="88"/>
      <c r="P139" s="89">
        <f t="shared" si="10"/>
        <v>0</v>
      </c>
      <c r="Q139" s="90">
        <f t="shared" si="11"/>
        <v>16000</v>
      </c>
    </row>
    <row r="140" spans="2:17" x14ac:dyDescent="0.25">
      <c r="B140" s="5" t="s">
        <v>870</v>
      </c>
      <c r="C140" s="91" t="s">
        <v>863</v>
      </c>
      <c r="D140" s="91" t="s">
        <v>31</v>
      </c>
      <c r="E140" s="5" t="s">
        <v>464</v>
      </c>
      <c r="F140" s="5"/>
      <c r="G140" s="20">
        <f>IF(D140='FEE STRUCTURE'!$C$5,'FEE STRUCTURE'!$D$5,IF(D140='FEE STRUCTURE'!$C$6,'FEE STRUCTURE'!$D$6,IF(D140='FEE STRUCTURE'!$C$7,'FEE STRUCTURE'!$D$7,IF(D140='FEE STRUCTURE'!$C$8,'FEE STRUCTURE'!$D$8,IF(D140='FEE STRUCTURE'!$C$9,'FEE STRUCTURE'!$D$9,IF(D140='FEE STRUCTURE'!$C$10,'FEE STRUCTURE'!$D$10,IF(D140='FEE STRUCTURE'!$C$11,'FEE STRUCTURE'!$D$11,IF(D140='FEE STRUCTURE'!$C$12,'FEE STRUCTURE'!$D$12,IF(D140='FEE STRUCTURE'!$C$13,'FEE STRUCTURE'!$D$13,IF(D140='FEE STRUCTURE'!$C$14,'FEE STRUCTURE'!$D$14,IF(D140='FEE STRUCTURE'!$C$15,'FEE STRUCTURE'!$D$15)))))))))))</f>
        <v>16000</v>
      </c>
      <c r="H140" s="87">
        <v>8000</v>
      </c>
      <c r="I140" s="88">
        <v>45079</v>
      </c>
      <c r="J140" s="104"/>
      <c r="K140" s="88"/>
      <c r="L140" s="88"/>
      <c r="M140" s="88"/>
      <c r="O140" s="88"/>
      <c r="P140" s="89">
        <f t="shared" si="10"/>
        <v>8000</v>
      </c>
      <c r="Q140" s="90">
        <f t="shared" si="11"/>
        <v>8000</v>
      </c>
    </row>
    <row r="141" spans="2:17" x14ac:dyDescent="0.25">
      <c r="B141" s="5" t="s">
        <v>872</v>
      </c>
      <c r="C141" s="93" t="s">
        <v>871</v>
      </c>
      <c r="D141" s="93" t="s">
        <v>645</v>
      </c>
      <c r="E141" s="5" t="s">
        <v>464</v>
      </c>
      <c r="F141" s="5"/>
      <c r="G141" s="20">
        <f>IF(D141='FEE STRUCTURE'!$C$5,'FEE STRUCTURE'!$D$5,IF(D141='FEE STRUCTURE'!$C$6,'FEE STRUCTURE'!$D$6,IF(D141='FEE STRUCTURE'!$C$7,'FEE STRUCTURE'!$D$7,IF(D141='FEE STRUCTURE'!$C$8,'FEE STRUCTURE'!$D$8,IF(D141='FEE STRUCTURE'!$C$9,'FEE STRUCTURE'!$D$9,IF(D141='FEE STRUCTURE'!$C$10,'FEE STRUCTURE'!$D$10,IF(D141='FEE STRUCTURE'!$C$11,'FEE STRUCTURE'!$D$11,IF(D141='FEE STRUCTURE'!$C$12,'FEE STRUCTURE'!$D$12,IF(D141='FEE STRUCTURE'!$C$13,'FEE STRUCTURE'!$D$13,IF(D141='FEE STRUCTURE'!$C$14,'FEE STRUCTURE'!$D$14,IF(D141='FEE STRUCTURE'!$C$15,'FEE STRUCTURE'!$D$15)))))))))))</f>
        <v>16000</v>
      </c>
      <c r="H141" s="87"/>
      <c r="I141" s="88"/>
      <c r="J141" s="104"/>
      <c r="K141" s="88"/>
      <c r="L141" s="88"/>
      <c r="M141" s="88"/>
      <c r="O141" s="88"/>
      <c r="P141" s="89">
        <f>SUM(H141,J141,L141,N141)</f>
        <v>0</v>
      </c>
      <c r="Q141" s="90">
        <f>G141-P141</f>
        <v>16000</v>
      </c>
    </row>
    <row r="142" spans="2:17" x14ac:dyDescent="0.25">
      <c r="B142" s="5" t="s">
        <v>875</v>
      </c>
      <c r="C142" s="94" t="s">
        <v>873</v>
      </c>
      <c r="D142" s="94" t="s">
        <v>669</v>
      </c>
      <c r="E142" s="5" t="s">
        <v>464</v>
      </c>
      <c r="F142" s="5">
        <v>2000</v>
      </c>
      <c r="G142" s="20">
        <f>IF(D142='FEE STRUCTURE'!$C$5,'FEE STRUCTURE'!$D$5,IF(D142='FEE STRUCTURE'!$C$6,'FEE STRUCTURE'!$D$6,IF(D142='FEE STRUCTURE'!$C$7,'FEE STRUCTURE'!$D$7,IF(D142='FEE STRUCTURE'!$C$8,'FEE STRUCTURE'!$D$8,IF(D142='FEE STRUCTURE'!$C$9,'FEE STRUCTURE'!$D$9,IF(D142='FEE STRUCTURE'!$C$10,'FEE STRUCTURE'!$D$10,IF(D142='FEE STRUCTURE'!$C$11,'FEE STRUCTURE'!$D$11,IF(D142='FEE STRUCTURE'!$C$12,'FEE STRUCTURE'!$D$12,IF(D142='FEE STRUCTURE'!$C$13,'FEE STRUCTURE'!$D$13,IF(D142='FEE STRUCTURE'!$C$14,'FEE STRUCTURE'!$D$14,IF(D142='FEE STRUCTURE'!$C$15,'FEE STRUCTURE'!$D$15)))))))))))</f>
        <v>16000</v>
      </c>
      <c r="H142" s="87">
        <v>14000</v>
      </c>
      <c r="I142" s="88">
        <v>45071</v>
      </c>
      <c r="J142" s="104"/>
      <c r="K142" s="88"/>
      <c r="L142" s="88"/>
      <c r="M142" s="88"/>
      <c r="O142" s="88"/>
      <c r="P142" s="89">
        <f t="shared" ref="P142:P154" si="12">SUM(H142,J142,L142,N142)</f>
        <v>14000</v>
      </c>
      <c r="Q142" s="90">
        <f t="shared" ref="Q142:Q154" si="13">G142-P142</f>
        <v>2000</v>
      </c>
    </row>
    <row r="143" spans="2:17" x14ac:dyDescent="0.25">
      <c r="B143" s="5" t="s">
        <v>887</v>
      </c>
      <c r="C143" s="94" t="s">
        <v>874</v>
      </c>
      <c r="D143" s="94" t="s">
        <v>669</v>
      </c>
      <c r="E143" s="5" t="s">
        <v>464</v>
      </c>
      <c r="F143" s="5"/>
      <c r="G143" s="20">
        <f>IF(D143='FEE STRUCTURE'!$C$5,'FEE STRUCTURE'!$D$5,IF(D143='FEE STRUCTURE'!$C$6,'FEE STRUCTURE'!$D$6,IF(D143='FEE STRUCTURE'!$C$7,'FEE STRUCTURE'!$D$7,IF(D143='FEE STRUCTURE'!$C$8,'FEE STRUCTURE'!$D$8,IF(D143='FEE STRUCTURE'!$C$9,'FEE STRUCTURE'!$D$9,IF(D143='FEE STRUCTURE'!$C$10,'FEE STRUCTURE'!$D$10,IF(D143='FEE STRUCTURE'!$C$11,'FEE STRUCTURE'!$D$11,IF(D143='FEE STRUCTURE'!$C$12,'FEE STRUCTURE'!$D$12,IF(D143='FEE STRUCTURE'!$C$13,'FEE STRUCTURE'!$D$13,IF(D143='FEE STRUCTURE'!$C$14,'FEE STRUCTURE'!$D$14,IF(D143='FEE STRUCTURE'!$C$15,'FEE STRUCTURE'!$D$15)))))))))))</f>
        <v>16000</v>
      </c>
      <c r="H143" s="87"/>
      <c r="I143" s="88"/>
      <c r="J143" s="104"/>
      <c r="K143" s="88"/>
      <c r="L143" s="88"/>
      <c r="M143" s="88"/>
      <c r="O143" s="88"/>
      <c r="P143" s="89">
        <f t="shared" si="12"/>
        <v>0</v>
      </c>
      <c r="Q143" s="90">
        <f t="shared" si="13"/>
        <v>16000</v>
      </c>
    </row>
    <row r="144" spans="2:17" x14ac:dyDescent="0.25">
      <c r="B144" s="5" t="s">
        <v>888</v>
      </c>
      <c r="C144" s="94" t="s">
        <v>876</v>
      </c>
      <c r="D144" s="94" t="s">
        <v>669</v>
      </c>
      <c r="E144" s="5" t="s">
        <v>464</v>
      </c>
      <c r="F144" s="5"/>
      <c r="G144" s="20">
        <f>IF(D144='FEE STRUCTURE'!$C$5,'FEE STRUCTURE'!$D$5,IF(D144='FEE STRUCTURE'!$C$6,'FEE STRUCTURE'!$D$6,IF(D144='FEE STRUCTURE'!$C$7,'FEE STRUCTURE'!$D$7,IF(D144='FEE STRUCTURE'!$C$8,'FEE STRUCTURE'!$D$8,IF(D144='FEE STRUCTURE'!$C$9,'FEE STRUCTURE'!$D$9,IF(D144='FEE STRUCTURE'!$C$10,'FEE STRUCTURE'!$D$10,IF(D144='FEE STRUCTURE'!$C$11,'FEE STRUCTURE'!$D$11,IF(D144='FEE STRUCTURE'!$C$12,'FEE STRUCTURE'!$D$12,IF(D144='FEE STRUCTURE'!$C$13,'FEE STRUCTURE'!$D$13,IF(D144='FEE STRUCTURE'!$C$14,'FEE STRUCTURE'!$D$14,IF(D144='FEE STRUCTURE'!$C$15,'FEE STRUCTURE'!$D$15)))))))))))</f>
        <v>16000</v>
      </c>
      <c r="H144" s="87"/>
      <c r="I144" s="88"/>
      <c r="J144" s="104"/>
      <c r="K144" s="88"/>
      <c r="L144" s="88"/>
      <c r="M144" s="88"/>
      <c r="O144" s="88"/>
      <c r="P144" s="89">
        <f t="shared" si="12"/>
        <v>0</v>
      </c>
      <c r="Q144" s="90">
        <f t="shared" si="13"/>
        <v>16000</v>
      </c>
    </row>
    <row r="145" spans="2:17" x14ac:dyDescent="0.25">
      <c r="B145" s="5" t="s">
        <v>889</v>
      </c>
      <c r="C145" s="94" t="s">
        <v>877</v>
      </c>
      <c r="D145" s="94" t="s">
        <v>669</v>
      </c>
      <c r="E145" s="5" t="s">
        <v>464</v>
      </c>
      <c r="F145" s="5"/>
      <c r="G145" s="20">
        <f>IF(D145='FEE STRUCTURE'!$C$5,'FEE STRUCTURE'!$D$5,IF(D145='FEE STRUCTURE'!$C$6,'FEE STRUCTURE'!$D$6,IF(D145='FEE STRUCTURE'!$C$7,'FEE STRUCTURE'!$D$7,IF(D145='FEE STRUCTURE'!$C$8,'FEE STRUCTURE'!$D$8,IF(D145='FEE STRUCTURE'!$C$9,'FEE STRUCTURE'!$D$9,IF(D145='FEE STRUCTURE'!$C$10,'FEE STRUCTURE'!$D$10,IF(D145='FEE STRUCTURE'!$C$11,'FEE STRUCTURE'!$D$11,IF(D145='FEE STRUCTURE'!$C$12,'FEE STRUCTURE'!$D$12,IF(D145='FEE STRUCTURE'!$C$13,'FEE STRUCTURE'!$D$13,IF(D145='FEE STRUCTURE'!$C$14,'FEE STRUCTURE'!$D$14,IF(D145='FEE STRUCTURE'!$C$15,'FEE STRUCTURE'!$D$15)))))))))))</f>
        <v>16000</v>
      </c>
      <c r="H145" s="87"/>
      <c r="I145" s="88"/>
      <c r="J145" s="104"/>
      <c r="K145" s="88"/>
      <c r="L145" s="88"/>
      <c r="M145" s="88"/>
      <c r="O145" s="88"/>
      <c r="P145" s="89">
        <f t="shared" si="12"/>
        <v>0</v>
      </c>
      <c r="Q145" s="90">
        <f t="shared" si="13"/>
        <v>16000</v>
      </c>
    </row>
    <row r="146" spans="2:17" x14ac:dyDescent="0.25">
      <c r="B146" s="5" t="s">
        <v>890</v>
      </c>
      <c r="C146" s="94" t="s">
        <v>878</v>
      </c>
      <c r="D146" s="94" t="s">
        <v>669</v>
      </c>
      <c r="E146" s="5" t="s">
        <v>464</v>
      </c>
      <c r="F146" s="5"/>
      <c r="G146" s="20">
        <f>IF(D146='FEE STRUCTURE'!$C$5,'FEE STRUCTURE'!$D$5,IF(D146='FEE STRUCTURE'!$C$6,'FEE STRUCTURE'!$D$6,IF(D146='FEE STRUCTURE'!$C$7,'FEE STRUCTURE'!$D$7,IF(D146='FEE STRUCTURE'!$C$8,'FEE STRUCTURE'!$D$8,IF(D146='FEE STRUCTURE'!$C$9,'FEE STRUCTURE'!$D$9,IF(D146='FEE STRUCTURE'!$C$10,'FEE STRUCTURE'!$D$10,IF(D146='FEE STRUCTURE'!$C$11,'FEE STRUCTURE'!$D$11,IF(D146='FEE STRUCTURE'!$C$12,'FEE STRUCTURE'!$D$12,IF(D146='FEE STRUCTURE'!$C$13,'FEE STRUCTURE'!$D$13,IF(D146='FEE STRUCTURE'!$C$14,'FEE STRUCTURE'!$D$14,IF(D146='FEE STRUCTURE'!$C$15,'FEE STRUCTURE'!$D$15)))))))))))</f>
        <v>16000</v>
      </c>
      <c r="H146" s="87"/>
      <c r="I146" s="88"/>
      <c r="J146" s="104"/>
      <c r="K146" s="88"/>
      <c r="L146" s="88"/>
      <c r="M146" s="88"/>
      <c r="O146" s="88"/>
      <c r="P146" s="89">
        <f t="shared" si="12"/>
        <v>0</v>
      </c>
      <c r="Q146" s="90">
        <f t="shared" si="13"/>
        <v>16000</v>
      </c>
    </row>
    <row r="147" spans="2:17" x14ac:dyDescent="0.25">
      <c r="B147" s="5" t="s">
        <v>891</v>
      </c>
      <c r="C147" s="94" t="s">
        <v>879</v>
      </c>
      <c r="D147" s="94" t="s">
        <v>669</v>
      </c>
      <c r="E147" s="5" t="s">
        <v>464</v>
      </c>
      <c r="F147" s="5"/>
      <c r="G147" s="20">
        <f>IF(D147='FEE STRUCTURE'!$C$5,'FEE STRUCTURE'!$D$5,IF(D147='FEE STRUCTURE'!$C$6,'FEE STRUCTURE'!$D$6,IF(D147='FEE STRUCTURE'!$C$7,'FEE STRUCTURE'!$D$7,IF(D147='FEE STRUCTURE'!$C$8,'FEE STRUCTURE'!$D$8,IF(D147='FEE STRUCTURE'!$C$9,'FEE STRUCTURE'!$D$9,IF(D147='FEE STRUCTURE'!$C$10,'FEE STRUCTURE'!$D$10,IF(D147='FEE STRUCTURE'!$C$11,'FEE STRUCTURE'!$D$11,IF(D147='FEE STRUCTURE'!$C$12,'FEE STRUCTURE'!$D$12,IF(D147='FEE STRUCTURE'!$C$13,'FEE STRUCTURE'!$D$13,IF(D147='FEE STRUCTURE'!$C$14,'FEE STRUCTURE'!$D$14,IF(D147='FEE STRUCTURE'!$C$15,'FEE STRUCTURE'!$D$15)))))))))))</f>
        <v>16000</v>
      </c>
      <c r="H147" s="87"/>
      <c r="I147" s="88"/>
      <c r="J147" s="104"/>
      <c r="K147" s="88"/>
      <c r="L147" s="88"/>
      <c r="M147" s="88"/>
      <c r="O147" s="88"/>
      <c r="P147" s="89">
        <f t="shared" si="12"/>
        <v>0</v>
      </c>
      <c r="Q147" s="90">
        <f t="shared" si="13"/>
        <v>16000</v>
      </c>
    </row>
    <row r="148" spans="2:17" x14ac:dyDescent="0.25">
      <c r="B148" s="5" t="s">
        <v>892</v>
      </c>
      <c r="C148" s="94" t="s">
        <v>880</v>
      </c>
      <c r="D148" s="94" t="s">
        <v>669</v>
      </c>
      <c r="E148" s="5" t="s">
        <v>464</v>
      </c>
      <c r="F148" s="5"/>
      <c r="G148" s="20">
        <f>IF(D148='FEE STRUCTURE'!$C$5,'FEE STRUCTURE'!$D$5,IF(D148='FEE STRUCTURE'!$C$6,'FEE STRUCTURE'!$D$6,IF(D148='FEE STRUCTURE'!$C$7,'FEE STRUCTURE'!$D$7,IF(D148='FEE STRUCTURE'!$C$8,'FEE STRUCTURE'!$D$8,IF(D148='FEE STRUCTURE'!$C$9,'FEE STRUCTURE'!$D$9,IF(D148='FEE STRUCTURE'!$C$10,'FEE STRUCTURE'!$D$10,IF(D148='FEE STRUCTURE'!$C$11,'FEE STRUCTURE'!$D$11,IF(D148='FEE STRUCTURE'!$C$12,'FEE STRUCTURE'!$D$12,IF(D148='FEE STRUCTURE'!$C$13,'FEE STRUCTURE'!$D$13,IF(D148='FEE STRUCTURE'!$C$14,'FEE STRUCTURE'!$D$14,IF(D148='FEE STRUCTURE'!$C$15,'FEE STRUCTURE'!$D$15)))))))))))</f>
        <v>16000</v>
      </c>
      <c r="H148" s="87"/>
      <c r="I148" s="88"/>
      <c r="J148" s="104"/>
      <c r="K148" s="88"/>
      <c r="L148" s="88"/>
      <c r="M148" s="88"/>
      <c r="O148" s="88"/>
      <c r="P148" s="89">
        <f t="shared" si="12"/>
        <v>0</v>
      </c>
      <c r="Q148" s="90">
        <f t="shared" si="13"/>
        <v>16000</v>
      </c>
    </row>
    <row r="149" spans="2:17" x14ac:dyDescent="0.25">
      <c r="B149" s="5" t="s">
        <v>893</v>
      </c>
      <c r="C149" s="94" t="s">
        <v>881</v>
      </c>
      <c r="D149" s="94" t="s">
        <v>669</v>
      </c>
      <c r="E149" s="5" t="s">
        <v>464</v>
      </c>
      <c r="F149" s="5"/>
      <c r="G149" s="20">
        <f>IF(D149='FEE STRUCTURE'!$C$5,'FEE STRUCTURE'!$D$5,IF(D149='FEE STRUCTURE'!$C$6,'FEE STRUCTURE'!$D$6,IF(D149='FEE STRUCTURE'!$C$7,'FEE STRUCTURE'!$D$7,IF(D149='FEE STRUCTURE'!$C$8,'FEE STRUCTURE'!$D$8,IF(D149='FEE STRUCTURE'!$C$9,'FEE STRUCTURE'!$D$9,IF(D149='FEE STRUCTURE'!$C$10,'FEE STRUCTURE'!$D$10,IF(D149='FEE STRUCTURE'!$C$11,'FEE STRUCTURE'!$D$11,IF(D149='FEE STRUCTURE'!$C$12,'FEE STRUCTURE'!$D$12,IF(D149='FEE STRUCTURE'!$C$13,'FEE STRUCTURE'!$D$13,IF(D149='FEE STRUCTURE'!$C$14,'FEE STRUCTURE'!$D$14,IF(D149='FEE STRUCTURE'!$C$15,'FEE STRUCTURE'!$D$15)))))))))))</f>
        <v>16000</v>
      </c>
      <c r="H149" s="87"/>
      <c r="I149" s="88"/>
      <c r="J149" s="104"/>
      <c r="K149" s="88"/>
      <c r="L149" s="88"/>
      <c r="M149" s="88"/>
      <c r="O149" s="88"/>
      <c r="P149" s="89">
        <f t="shared" si="12"/>
        <v>0</v>
      </c>
      <c r="Q149" s="90">
        <f t="shared" si="13"/>
        <v>16000</v>
      </c>
    </row>
    <row r="150" spans="2:17" x14ac:dyDescent="0.25">
      <c r="B150" s="5" t="s">
        <v>894</v>
      </c>
      <c r="C150" s="94" t="s">
        <v>882</v>
      </c>
      <c r="D150" s="94" t="s">
        <v>669</v>
      </c>
      <c r="E150" s="5" t="s">
        <v>464</v>
      </c>
      <c r="F150" s="5"/>
      <c r="G150" s="20">
        <f>IF(D150='FEE STRUCTURE'!$C$5,'FEE STRUCTURE'!$D$5,IF(D150='FEE STRUCTURE'!$C$6,'FEE STRUCTURE'!$D$6,IF(D150='FEE STRUCTURE'!$C$7,'FEE STRUCTURE'!$D$7,IF(D150='FEE STRUCTURE'!$C$8,'FEE STRUCTURE'!$D$8,IF(D150='FEE STRUCTURE'!$C$9,'FEE STRUCTURE'!$D$9,IF(D150='FEE STRUCTURE'!$C$10,'FEE STRUCTURE'!$D$10,IF(D150='FEE STRUCTURE'!$C$11,'FEE STRUCTURE'!$D$11,IF(D150='FEE STRUCTURE'!$C$12,'FEE STRUCTURE'!$D$12,IF(D150='FEE STRUCTURE'!$C$13,'FEE STRUCTURE'!$D$13,IF(D150='FEE STRUCTURE'!$C$14,'FEE STRUCTURE'!$D$14,IF(D150='FEE STRUCTURE'!$C$15,'FEE STRUCTURE'!$D$15)))))))))))</f>
        <v>16000</v>
      </c>
      <c r="H150" s="87">
        <v>5000</v>
      </c>
      <c r="I150" s="88">
        <v>45077</v>
      </c>
      <c r="J150" s="104"/>
      <c r="K150" s="88"/>
      <c r="L150" s="88"/>
      <c r="M150" s="88"/>
      <c r="O150" s="88"/>
      <c r="P150" s="89">
        <f t="shared" si="12"/>
        <v>5000</v>
      </c>
      <c r="Q150" s="90">
        <f t="shared" si="13"/>
        <v>11000</v>
      </c>
    </row>
    <row r="151" spans="2:17" x14ac:dyDescent="0.25">
      <c r="B151" s="5" t="s">
        <v>895</v>
      </c>
      <c r="C151" s="94" t="s">
        <v>883</v>
      </c>
      <c r="D151" s="94" t="s">
        <v>669</v>
      </c>
      <c r="E151" s="5" t="s">
        <v>464</v>
      </c>
      <c r="F151" s="5"/>
      <c r="G151" s="20">
        <f>IF(D151='FEE STRUCTURE'!$C$5,'FEE STRUCTURE'!$D$5,IF(D151='FEE STRUCTURE'!$C$6,'FEE STRUCTURE'!$D$6,IF(D151='FEE STRUCTURE'!$C$7,'FEE STRUCTURE'!$D$7,IF(D151='FEE STRUCTURE'!$C$8,'FEE STRUCTURE'!$D$8,IF(D151='FEE STRUCTURE'!$C$9,'FEE STRUCTURE'!$D$9,IF(D151='FEE STRUCTURE'!$C$10,'FEE STRUCTURE'!$D$10,IF(D151='FEE STRUCTURE'!$C$11,'FEE STRUCTURE'!$D$11,IF(D151='FEE STRUCTURE'!$C$12,'FEE STRUCTURE'!$D$12,IF(D151='FEE STRUCTURE'!$C$13,'FEE STRUCTURE'!$D$13,IF(D151='FEE STRUCTURE'!$C$14,'FEE STRUCTURE'!$D$14,IF(D151='FEE STRUCTURE'!$C$15,'FEE STRUCTURE'!$D$15)))))))))))</f>
        <v>16000</v>
      </c>
      <c r="H151" s="87">
        <v>10000</v>
      </c>
      <c r="I151" s="88"/>
      <c r="J151" s="104"/>
      <c r="K151" s="88"/>
      <c r="L151" s="88"/>
      <c r="M151" s="88"/>
      <c r="O151" s="88"/>
      <c r="P151" s="89">
        <f t="shared" si="12"/>
        <v>10000</v>
      </c>
      <c r="Q151" s="90">
        <f t="shared" si="13"/>
        <v>6000</v>
      </c>
    </row>
    <row r="152" spans="2:17" x14ac:dyDescent="0.25">
      <c r="B152" s="5" t="s">
        <v>896</v>
      </c>
      <c r="C152" s="94" t="s">
        <v>884</v>
      </c>
      <c r="D152" s="94" t="s">
        <v>669</v>
      </c>
      <c r="E152" s="5" t="s">
        <v>464</v>
      </c>
      <c r="F152" s="5"/>
      <c r="G152" s="20">
        <f>IF(D152='FEE STRUCTURE'!$C$5,'FEE STRUCTURE'!$D$5,IF(D152='FEE STRUCTURE'!$C$6,'FEE STRUCTURE'!$D$6,IF(D152='FEE STRUCTURE'!$C$7,'FEE STRUCTURE'!$D$7,IF(D152='FEE STRUCTURE'!$C$8,'FEE STRUCTURE'!$D$8,IF(D152='FEE STRUCTURE'!$C$9,'FEE STRUCTURE'!$D$9,IF(D152='FEE STRUCTURE'!$C$10,'FEE STRUCTURE'!$D$10,IF(D152='FEE STRUCTURE'!$C$11,'FEE STRUCTURE'!$D$11,IF(D152='FEE STRUCTURE'!$C$12,'FEE STRUCTURE'!$D$12,IF(D152='FEE STRUCTURE'!$C$13,'FEE STRUCTURE'!$D$13,IF(D152='FEE STRUCTURE'!$C$14,'FEE STRUCTURE'!$D$14,IF(D152='FEE STRUCTURE'!$C$15,'FEE STRUCTURE'!$D$15)))))))))))</f>
        <v>16000</v>
      </c>
      <c r="H152" s="87">
        <v>5000</v>
      </c>
      <c r="I152" s="88">
        <v>45062</v>
      </c>
      <c r="J152" s="104"/>
      <c r="K152" s="88"/>
      <c r="L152" s="88"/>
      <c r="M152" s="88"/>
      <c r="O152" s="88"/>
      <c r="P152" s="89">
        <f t="shared" si="12"/>
        <v>5000</v>
      </c>
      <c r="Q152" s="90">
        <f t="shared" si="13"/>
        <v>11000</v>
      </c>
    </row>
    <row r="153" spans="2:17" x14ac:dyDescent="0.25">
      <c r="B153" s="5" t="s">
        <v>897</v>
      </c>
      <c r="C153" s="94" t="s">
        <v>885</v>
      </c>
      <c r="D153" s="94" t="s">
        <v>669</v>
      </c>
      <c r="E153" s="5" t="s">
        <v>464</v>
      </c>
      <c r="F153" s="5"/>
      <c r="G153" s="20">
        <f>IF(D153='FEE STRUCTURE'!$C$5,'FEE STRUCTURE'!$D$5,IF(D153='FEE STRUCTURE'!$C$6,'FEE STRUCTURE'!$D$6,IF(D153='FEE STRUCTURE'!$C$7,'FEE STRUCTURE'!$D$7,IF(D153='FEE STRUCTURE'!$C$8,'FEE STRUCTURE'!$D$8,IF(D153='FEE STRUCTURE'!$C$9,'FEE STRUCTURE'!$D$9,IF(D153='FEE STRUCTURE'!$C$10,'FEE STRUCTURE'!$D$10,IF(D153='FEE STRUCTURE'!$C$11,'FEE STRUCTURE'!$D$11,IF(D153='FEE STRUCTURE'!$C$12,'FEE STRUCTURE'!$D$12,IF(D153='FEE STRUCTURE'!$C$13,'FEE STRUCTURE'!$D$13,IF(D153='FEE STRUCTURE'!$C$14,'FEE STRUCTURE'!$D$14,IF(D153='FEE STRUCTURE'!$C$15,'FEE STRUCTURE'!$D$15)))))))))))</f>
        <v>16000</v>
      </c>
      <c r="H153" s="87"/>
      <c r="I153" s="88"/>
      <c r="J153" s="104"/>
      <c r="K153" s="88"/>
      <c r="L153" s="88"/>
      <c r="M153" s="88"/>
      <c r="O153" s="88"/>
      <c r="P153" s="89">
        <f t="shared" si="12"/>
        <v>0</v>
      </c>
      <c r="Q153" s="90">
        <f t="shared" si="13"/>
        <v>16000</v>
      </c>
    </row>
    <row r="154" spans="2:17" x14ac:dyDescent="0.25">
      <c r="B154" s="5" t="s">
        <v>898</v>
      </c>
      <c r="C154" s="94" t="s">
        <v>912</v>
      </c>
      <c r="D154" s="94" t="s">
        <v>669</v>
      </c>
      <c r="E154" s="5" t="s">
        <v>464</v>
      </c>
      <c r="F154" s="5"/>
      <c r="G154" s="20">
        <f>IF(D154='FEE STRUCTURE'!$C$5,'FEE STRUCTURE'!$D$5,IF(D154='FEE STRUCTURE'!$C$6,'FEE STRUCTURE'!$D$6,IF(D154='FEE STRUCTURE'!$C$7,'FEE STRUCTURE'!$D$7,IF(D154='FEE STRUCTURE'!$C$8,'FEE STRUCTURE'!$D$8,IF(D154='FEE STRUCTURE'!$C$9,'FEE STRUCTURE'!$D$9,IF(D154='FEE STRUCTURE'!$C$10,'FEE STRUCTURE'!$D$10,IF(D154='FEE STRUCTURE'!$C$11,'FEE STRUCTURE'!$D$11,IF(D154='FEE STRUCTURE'!$C$12,'FEE STRUCTURE'!$D$12,IF(D154='FEE STRUCTURE'!$C$13,'FEE STRUCTURE'!$D$13,IF(D154='FEE STRUCTURE'!$C$14,'FEE STRUCTURE'!$D$14,IF(D154='FEE STRUCTURE'!$C$15,'FEE STRUCTURE'!$D$15)))))))))))</f>
        <v>16000</v>
      </c>
      <c r="H154" s="87">
        <v>6000</v>
      </c>
      <c r="I154" s="88">
        <v>45063</v>
      </c>
      <c r="J154" s="104">
        <v>5000</v>
      </c>
      <c r="K154" s="88">
        <v>45077</v>
      </c>
      <c r="L154" s="88"/>
      <c r="M154" s="88"/>
      <c r="O154" s="88"/>
      <c r="P154" s="89">
        <f t="shared" si="12"/>
        <v>11000</v>
      </c>
      <c r="Q154" s="90">
        <f t="shared" si="13"/>
        <v>5000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48"/>
  <sheetViews>
    <sheetView topLeftCell="A134" zoomScaleNormal="100" workbookViewId="0">
      <selection activeCell="B147" sqref="B147"/>
    </sheetView>
  </sheetViews>
  <sheetFormatPr defaultColWidth="0" defaultRowHeight="15" x14ac:dyDescent="0.25"/>
  <cols>
    <col min="1" max="1" width="12.42578125" style="19" customWidth="1"/>
    <col min="2" max="2" width="13.42578125" customWidth="1"/>
    <col min="3" max="3" width="36.42578125" customWidth="1"/>
    <col min="4" max="4" width="12.42578125" customWidth="1"/>
    <col min="5" max="5" width="18.7109375" customWidth="1"/>
    <col min="6" max="6" width="22" style="18" customWidth="1"/>
    <col min="7" max="7" width="13.7109375" style="2" customWidth="1"/>
    <col min="8" max="8" width="12.28515625" customWidth="1"/>
    <col min="9" max="9" width="14.28515625" style="49" customWidth="1"/>
    <col min="11" max="16379" width="9.140625" hidden="1"/>
    <col min="16380" max="16380" width="2.28515625" hidden="1" customWidth="1"/>
    <col min="16381" max="16381" width="3.140625" hidden="1" customWidth="1"/>
    <col min="16382" max="16382" width="1.28515625" hidden="1" customWidth="1"/>
    <col min="16383" max="16383" width="3.7109375" hidden="1" customWidth="1"/>
    <col min="16384" max="16384" width="5.5703125" hidden="1" customWidth="1"/>
  </cols>
  <sheetData>
    <row r="1" spans="1:9" x14ac:dyDescent="0.25">
      <c r="C1" s="19"/>
      <c r="D1" s="19"/>
      <c r="E1" s="19"/>
      <c r="F1" s="19"/>
      <c r="G1" s="19"/>
      <c r="H1" s="19"/>
      <c r="I1" s="19"/>
    </row>
    <row r="2" spans="1:9" x14ac:dyDescent="0.25">
      <c r="B2" s="19"/>
      <c r="C2" s="19"/>
      <c r="D2" s="19"/>
      <c r="E2" s="19"/>
      <c r="F2" s="19"/>
      <c r="G2" s="19"/>
      <c r="H2" s="19"/>
      <c r="I2" s="19"/>
    </row>
    <row r="3" spans="1:9" s="13" customFormat="1" x14ac:dyDescent="0.25">
      <c r="A3" s="23"/>
      <c r="B3" s="12" t="s">
        <v>444</v>
      </c>
      <c r="C3" s="12" t="s">
        <v>445</v>
      </c>
      <c r="D3" s="12" t="s">
        <v>447</v>
      </c>
      <c r="E3" s="12" t="s">
        <v>611</v>
      </c>
      <c r="F3" s="12" t="s">
        <v>449</v>
      </c>
      <c r="G3" s="12" t="s">
        <v>683</v>
      </c>
      <c r="H3" s="13" t="s">
        <v>768</v>
      </c>
      <c r="I3" s="12" t="s">
        <v>769</v>
      </c>
    </row>
    <row r="4" spans="1:9" x14ac:dyDescent="0.25">
      <c r="B4" s="5" t="s">
        <v>571</v>
      </c>
      <c r="C4" t="s">
        <v>661</v>
      </c>
      <c r="D4" t="s">
        <v>669</v>
      </c>
      <c r="E4" s="18">
        <v>10000</v>
      </c>
      <c r="F4" t="s">
        <v>707</v>
      </c>
      <c r="G4" s="2">
        <v>45054</v>
      </c>
      <c r="H4" t="s">
        <v>708</v>
      </c>
      <c r="I4" s="2"/>
    </row>
    <row r="5" spans="1:9" x14ac:dyDescent="0.25">
      <c r="B5" t="s">
        <v>599</v>
      </c>
      <c r="C5" t="s">
        <v>720</v>
      </c>
      <c r="D5" t="s">
        <v>669</v>
      </c>
      <c r="E5" s="18">
        <v>8500</v>
      </c>
      <c r="F5" t="s">
        <v>707</v>
      </c>
      <c r="G5" s="2">
        <v>45054</v>
      </c>
      <c r="H5" s="28" t="s">
        <v>709</v>
      </c>
      <c r="I5" s="2" t="s">
        <v>770</v>
      </c>
    </row>
    <row r="6" spans="1:9" x14ac:dyDescent="0.25">
      <c r="B6" s="5" t="s">
        <v>732</v>
      </c>
      <c r="C6" s="28" t="s">
        <v>733</v>
      </c>
      <c r="D6" t="s">
        <v>645</v>
      </c>
      <c r="E6" s="18">
        <v>16000</v>
      </c>
      <c r="F6" t="s">
        <v>707</v>
      </c>
      <c r="G6" s="2">
        <v>45055</v>
      </c>
      <c r="H6" s="28" t="s">
        <v>731</v>
      </c>
      <c r="I6" s="2" t="s">
        <v>771</v>
      </c>
    </row>
    <row r="7" spans="1:9" x14ac:dyDescent="0.25">
      <c r="B7" s="5" t="s">
        <v>732</v>
      </c>
      <c r="C7" s="28" t="s">
        <v>733</v>
      </c>
      <c r="D7" s="28" t="s">
        <v>645</v>
      </c>
      <c r="E7" s="18">
        <v>2000</v>
      </c>
      <c r="F7" t="s">
        <v>735</v>
      </c>
      <c r="G7" s="2">
        <v>45055</v>
      </c>
      <c r="H7" s="28" t="s">
        <v>734</v>
      </c>
      <c r="I7" s="2" t="s">
        <v>771</v>
      </c>
    </row>
    <row r="8" spans="1:9" x14ac:dyDescent="0.25">
      <c r="B8" s="5" t="s">
        <v>547</v>
      </c>
      <c r="C8" s="28" t="s">
        <v>636</v>
      </c>
      <c r="D8" s="28" t="s">
        <v>645</v>
      </c>
      <c r="E8" s="18">
        <v>11000</v>
      </c>
      <c r="F8" t="s">
        <v>707</v>
      </c>
      <c r="G8" s="2">
        <v>45055</v>
      </c>
      <c r="H8" s="28" t="s">
        <v>737</v>
      </c>
      <c r="I8" s="2" t="s">
        <v>772</v>
      </c>
    </row>
    <row r="9" spans="1:9" x14ac:dyDescent="0.25">
      <c r="B9" s="5" t="s">
        <v>581</v>
      </c>
      <c r="C9" s="28" t="s">
        <v>686</v>
      </c>
      <c r="D9" s="28" t="s">
        <v>55</v>
      </c>
      <c r="E9" s="20">
        <v>11000</v>
      </c>
      <c r="F9" t="s">
        <v>707</v>
      </c>
      <c r="G9" s="2">
        <v>45055</v>
      </c>
      <c r="H9" s="28" t="s">
        <v>738</v>
      </c>
      <c r="I9" s="2" t="s">
        <v>772</v>
      </c>
    </row>
    <row r="10" spans="1:9" x14ac:dyDescent="0.25">
      <c r="B10" s="5" t="s">
        <v>547</v>
      </c>
      <c r="C10" s="28" t="s">
        <v>636</v>
      </c>
      <c r="D10" s="28" t="s">
        <v>645</v>
      </c>
      <c r="E10" s="18">
        <v>1750</v>
      </c>
      <c r="F10" s="28" t="s">
        <v>736</v>
      </c>
      <c r="G10" s="2">
        <v>45055</v>
      </c>
      <c r="H10" s="28" t="s">
        <v>739</v>
      </c>
      <c r="I10" s="2" t="s">
        <v>772</v>
      </c>
    </row>
    <row r="11" spans="1:9" x14ac:dyDescent="0.25">
      <c r="B11" s="5" t="s">
        <v>581</v>
      </c>
      <c r="C11" s="28" t="s">
        <v>686</v>
      </c>
      <c r="D11" s="28" t="s">
        <v>55</v>
      </c>
      <c r="E11" s="20">
        <v>1750</v>
      </c>
      <c r="F11" s="28" t="s">
        <v>736</v>
      </c>
      <c r="G11" s="2">
        <v>45055</v>
      </c>
      <c r="H11" s="28" t="s">
        <v>740</v>
      </c>
      <c r="I11" s="2" t="s">
        <v>772</v>
      </c>
    </row>
    <row r="12" spans="1:9" x14ac:dyDescent="0.25">
      <c r="B12" s="5" t="s">
        <v>591</v>
      </c>
      <c r="C12" s="28" t="s">
        <v>696</v>
      </c>
      <c r="D12" s="28" t="s">
        <v>31</v>
      </c>
      <c r="E12" s="18">
        <v>6000</v>
      </c>
      <c r="F12" t="s">
        <v>707</v>
      </c>
      <c r="G12" s="2">
        <v>45055</v>
      </c>
      <c r="H12" s="28" t="s">
        <v>744</v>
      </c>
      <c r="I12" s="2" t="s">
        <v>773</v>
      </c>
    </row>
    <row r="13" spans="1:9" x14ac:dyDescent="0.25">
      <c r="B13" s="5" t="s">
        <v>556</v>
      </c>
      <c r="C13" s="28" t="s">
        <v>646</v>
      </c>
      <c r="D13" s="28" t="s">
        <v>669</v>
      </c>
      <c r="E13" s="18">
        <v>10000</v>
      </c>
      <c r="F13" t="s">
        <v>707</v>
      </c>
      <c r="G13" s="2">
        <v>45055</v>
      </c>
      <c r="H13" s="28" t="s">
        <v>745</v>
      </c>
      <c r="I13" s="2" t="s">
        <v>774</v>
      </c>
    </row>
    <row r="14" spans="1:9" x14ac:dyDescent="0.25">
      <c r="B14" s="5" t="s">
        <v>557</v>
      </c>
      <c r="C14" s="28" t="s">
        <v>647</v>
      </c>
      <c r="D14" s="28" t="s">
        <v>669</v>
      </c>
      <c r="E14" s="18">
        <v>10000</v>
      </c>
      <c r="F14" t="s">
        <v>707</v>
      </c>
      <c r="G14" s="2">
        <v>45055</v>
      </c>
      <c r="H14" s="28" t="s">
        <v>746</v>
      </c>
      <c r="I14" s="2" t="s">
        <v>774</v>
      </c>
    </row>
    <row r="15" spans="1:9" x14ac:dyDescent="0.25">
      <c r="B15" s="5" t="s">
        <v>462</v>
      </c>
      <c r="C15" t="str">
        <f>VLOOKUP(B15,'FEE ENTRIES'!B4:D120,2,0)</f>
        <v>SAMANTHA NYANGAU</v>
      </c>
      <c r="D15" t="str">
        <f>VLOOKUP(B15,'FEE ENTRIES'!B4:D120,3,0)</f>
        <v>Class 8</v>
      </c>
      <c r="E15" s="18">
        <v>10000</v>
      </c>
      <c r="F15" t="s">
        <v>707</v>
      </c>
      <c r="G15" s="2">
        <v>45055</v>
      </c>
      <c r="H15" s="28" t="s">
        <v>747</v>
      </c>
      <c r="I15" s="2" t="s">
        <v>776</v>
      </c>
    </row>
    <row r="16" spans="1:9" x14ac:dyDescent="0.25">
      <c r="B16" s="5" t="s">
        <v>751</v>
      </c>
      <c r="C16" s="29" t="s">
        <v>750</v>
      </c>
      <c r="D16" s="29" t="s">
        <v>645</v>
      </c>
      <c r="E16" s="18">
        <v>8000</v>
      </c>
      <c r="F16" t="s">
        <v>707</v>
      </c>
      <c r="G16" s="2">
        <v>45055</v>
      </c>
      <c r="H16" s="29" t="s">
        <v>753</v>
      </c>
      <c r="I16" s="2" t="s">
        <v>777</v>
      </c>
    </row>
    <row r="17" spans="2:9" x14ac:dyDescent="0.25">
      <c r="B17" s="5" t="s">
        <v>751</v>
      </c>
      <c r="C17" s="29" t="s">
        <v>750</v>
      </c>
      <c r="D17" s="29" t="s">
        <v>645</v>
      </c>
      <c r="E17" s="18">
        <v>4000</v>
      </c>
      <c r="F17" t="s">
        <v>736</v>
      </c>
      <c r="G17" s="2">
        <v>45055</v>
      </c>
      <c r="H17" s="29" t="s">
        <v>754</v>
      </c>
      <c r="I17" s="2" t="s">
        <v>777</v>
      </c>
    </row>
    <row r="18" spans="2:9" x14ac:dyDescent="0.25">
      <c r="B18" s="5" t="s">
        <v>751</v>
      </c>
      <c r="C18" s="29" t="s">
        <v>750</v>
      </c>
      <c r="D18" s="29" t="s">
        <v>645</v>
      </c>
      <c r="E18" s="18">
        <v>2000</v>
      </c>
      <c r="F18" t="s">
        <v>735</v>
      </c>
      <c r="G18" s="2">
        <v>45055</v>
      </c>
      <c r="H18" s="29" t="s">
        <v>755</v>
      </c>
      <c r="I18" s="2" t="s">
        <v>777</v>
      </c>
    </row>
    <row r="19" spans="2:9" x14ac:dyDescent="0.25">
      <c r="B19" s="5" t="s">
        <v>563</v>
      </c>
      <c r="C19" s="29" t="s">
        <v>653</v>
      </c>
      <c r="D19" s="29" t="s">
        <v>669</v>
      </c>
      <c r="E19" s="18">
        <v>10000</v>
      </c>
      <c r="F19" t="s">
        <v>707</v>
      </c>
      <c r="G19" s="2">
        <v>45055</v>
      </c>
      <c r="H19" s="29" t="s">
        <v>756</v>
      </c>
      <c r="I19" s="2" t="s">
        <v>775</v>
      </c>
    </row>
    <row r="20" spans="2:9" x14ac:dyDescent="0.25">
      <c r="B20" s="48" t="s">
        <v>766</v>
      </c>
      <c r="C20" s="48" t="s">
        <v>781</v>
      </c>
      <c r="D20" s="48" t="s">
        <v>608</v>
      </c>
      <c r="E20" s="18">
        <v>18000</v>
      </c>
      <c r="F20" s="48" t="s">
        <v>707</v>
      </c>
      <c r="G20" s="2">
        <v>45055</v>
      </c>
      <c r="H20" s="40" t="s">
        <v>767</v>
      </c>
      <c r="I20" s="2" t="s">
        <v>778</v>
      </c>
    </row>
    <row r="21" spans="2:9" x14ac:dyDescent="0.25">
      <c r="B21" s="45" t="s">
        <v>562</v>
      </c>
      <c r="C21" s="50" t="s">
        <v>652</v>
      </c>
      <c r="D21" s="50" t="s">
        <v>669</v>
      </c>
      <c r="E21" s="18">
        <v>10000</v>
      </c>
      <c r="F21" s="18" t="s">
        <v>707</v>
      </c>
      <c r="G21" s="2">
        <v>45055</v>
      </c>
      <c r="H21" s="49" t="s">
        <v>779</v>
      </c>
      <c r="I21" s="2" t="s">
        <v>780</v>
      </c>
    </row>
    <row r="22" spans="2:9" x14ac:dyDescent="0.25">
      <c r="B22" s="5" t="s">
        <v>482</v>
      </c>
      <c r="C22" s="49" t="s">
        <v>504</v>
      </c>
      <c r="D22" s="5" t="s">
        <v>608</v>
      </c>
      <c r="E22" s="18">
        <v>10000</v>
      </c>
      <c r="F22" s="18" t="s">
        <v>707</v>
      </c>
      <c r="G22" s="2">
        <v>45055</v>
      </c>
      <c r="H22" s="49" t="s">
        <v>782</v>
      </c>
      <c r="I22" s="2" t="s">
        <v>780</v>
      </c>
    </row>
    <row r="23" spans="2:9" x14ac:dyDescent="0.25">
      <c r="B23" s="5" t="s">
        <v>589</v>
      </c>
      <c r="C23" s="53" t="s">
        <v>694</v>
      </c>
      <c r="D23" s="53" t="s">
        <v>31</v>
      </c>
      <c r="E23" s="18">
        <v>10000</v>
      </c>
      <c r="F23" s="18" t="s">
        <v>707</v>
      </c>
      <c r="G23" s="2">
        <v>45056</v>
      </c>
      <c r="H23" s="53" t="s">
        <v>783</v>
      </c>
      <c r="I23" s="56" t="s">
        <v>794</v>
      </c>
    </row>
    <row r="24" spans="2:9" x14ac:dyDescent="0.25">
      <c r="B24" s="5" t="s">
        <v>479</v>
      </c>
      <c r="C24" s="5" t="s">
        <v>501</v>
      </c>
      <c r="D24" s="5" t="s">
        <v>608</v>
      </c>
      <c r="E24" s="18">
        <v>10000</v>
      </c>
      <c r="F24" s="18" t="s">
        <v>707</v>
      </c>
      <c r="G24" s="2">
        <v>45056</v>
      </c>
      <c r="H24" s="55" t="s">
        <v>789</v>
      </c>
      <c r="I24" s="56" t="s">
        <v>793</v>
      </c>
    </row>
    <row r="25" spans="2:9" x14ac:dyDescent="0.25">
      <c r="B25" s="5" t="s">
        <v>593</v>
      </c>
      <c r="C25" s="55" t="s">
        <v>698</v>
      </c>
      <c r="D25" s="55" t="s">
        <v>702</v>
      </c>
      <c r="E25" s="18">
        <v>10000</v>
      </c>
      <c r="F25" s="18" t="s">
        <v>707</v>
      </c>
      <c r="G25" s="2">
        <v>45056</v>
      </c>
      <c r="H25" s="55" t="s">
        <v>790</v>
      </c>
      <c r="I25" s="56" t="s">
        <v>793</v>
      </c>
    </row>
    <row r="26" spans="2:9" x14ac:dyDescent="0.25">
      <c r="B26" s="5" t="s">
        <v>592</v>
      </c>
      <c r="C26" s="55" t="s">
        <v>697</v>
      </c>
      <c r="D26" s="55" t="s">
        <v>31</v>
      </c>
      <c r="E26" s="18">
        <v>16000</v>
      </c>
      <c r="F26" s="18" t="s">
        <v>707</v>
      </c>
      <c r="G26" s="2">
        <v>45055</v>
      </c>
      <c r="H26" s="55" t="s">
        <v>791</v>
      </c>
      <c r="I26" s="56" t="s">
        <v>795</v>
      </c>
    </row>
    <row r="27" spans="2:9" x14ac:dyDescent="0.25">
      <c r="B27" s="5" t="s">
        <v>592</v>
      </c>
      <c r="C27" s="55" t="s">
        <v>697</v>
      </c>
      <c r="D27" s="55" t="s">
        <v>31</v>
      </c>
      <c r="E27" s="18">
        <v>4000</v>
      </c>
      <c r="F27" s="18" t="s">
        <v>736</v>
      </c>
      <c r="G27" s="2">
        <v>45055</v>
      </c>
      <c r="H27" s="59" t="s">
        <v>792</v>
      </c>
      <c r="I27" s="56" t="s">
        <v>795</v>
      </c>
    </row>
    <row r="28" spans="2:9" x14ac:dyDescent="0.25">
      <c r="B28" s="5" t="s">
        <v>540</v>
      </c>
      <c r="C28" s="60" t="s">
        <v>629</v>
      </c>
      <c r="D28" s="60" t="s">
        <v>645</v>
      </c>
      <c r="E28" s="18">
        <v>16000</v>
      </c>
      <c r="F28" s="18" t="s">
        <v>707</v>
      </c>
      <c r="G28" s="2">
        <v>45056</v>
      </c>
      <c r="H28" s="60" t="s">
        <v>796</v>
      </c>
      <c r="I28" s="56" t="s">
        <v>812</v>
      </c>
    </row>
    <row r="29" spans="2:9" x14ac:dyDescent="0.25">
      <c r="B29" s="5" t="s">
        <v>540</v>
      </c>
      <c r="C29" s="60" t="s">
        <v>629</v>
      </c>
      <c r="D29" s="60" t="s">
        <v>645</v>
      </c>
      <c r="E29" s="18">
        <v>6500</v>
      </c>
      <c r="F29" s="18" t="s">
        <v>736</v>
      </c>
      <c r="G29" s="2">
        <v>45056</v>
      </c>
      <c r="H29" s="60" t="s">
        <v>797</v>
      </c>
      <c r="I29" s="56" t="s">
        <v>812</v>
      </c>
    </row>
    <row r="30" spans="2:9" x14ac:dyDescent="0.25">
      <c r="B30" s="5" t="s">
        <v>540</v>
      </c>
      <c r="C30" s="60" t="s">
        <v>629</v>
      </c>
      <c r="D30" s="60" t="s">
        <v>645</v>
      </c>
      <c r="E30" s="18">
        <v>2500</v>
      </c>
      <c r="F30" s="70" t="s">
        <v>762</v>
      </c>
      <c r="G30" s="2">
        <v>45056</v>
      </c>
      <c r="H30" s="60" t="s">
        <v>798</v>
      </c>
      <c r="I30" s="56" t="s">
        <v>812</v>
      </c>
    </row>
    <row r="31" spans="2:9" x14ac:dyDescent="0.25">
      <c r="B31" s="5" t="s">
        <v>803</v>
      </c>
      <c r="C31" s="62" t="s">
        <v>802</v>
      </c>
      <c r="D31" s="62" t="s">
        <v>627</v>
      </c>
      <c r="E31" s="18">
        <v>5000</v>
      </c>
      <c r="F31" s="18" t="s">
        <v>707</v>
      </c>
      <c r="G31" s="2">
        <v>45057</v>
      </c>
      <c r="H31" s="62" t="s">
        <v>804</v>
      </c>
      <c r="I31" s="56" t="s">
        <v>811</v>
      </c>
    </row>
    <row r="32" spans="2:9" x14ac:dyDescent="0.25">
      <c r="B32" s="5" t="s">
        <v>473</v>
      </c>
      <c r="C32" s="85" t="s">
        <v>494</v>
      </c>
      <c r="D32" s="5" t="s">
        <v>500</v>
      </c>
      <c r="E32" s="18">
        <v>4000</v>
      </c>
      <c r="F32" s="18" t="s">
        <v>707</v>
      </c>
      <c r="G32" s="2">
        <v>45057</v>
      </c>
      <c r="H32" s="62" t="s">
        <v>810</v>
      </c>
      <c r="I32" s="56" t="s">
        <v>773</v>
      </c>
    </row>
    <row r="33" spans="1:9" x14ac:dyDescent="0.25">
      <c r="B33" s="5" t="s">
        <v>814</v>
      </c>
      <c r="C33" s="63" t="s">
        <v>813</v>
      </c>
      <c r="D33" s="63" t="s">
        <v>669</v>
      </c>
      <c r="E33" s="18">
        <v>5000</v>
      </c>
      <c r="F33" s="18" t="s">
        <v>707</v>
      </c>
      <c r="G33" s="2">
        <v>45057</v>
      </c>
      <c r="H33" s="63" t="s">
        <v>815</v>
      </c>
      <c r="I33" s="56" t="s">
        <v>820</v>
      </c>
    </row>
    <row r="34" spans="1:9" x14ac:dyDescent="0.25">
      <c r="B34" s="5" t="s">
        <v>479</v>
      </c>
      <c r="C34" s="5" t="s">
        <v>501</v>
      </c>
      <c r="D34" s="5" t="s">
        <v>608</v>
      </c>
      <c r="E34" s="18">
        <v>2000</v>
      </c>
      <c r="F34" s="18" t="s">
        <v>707</v>
      </c>
      <c r="G34" s="2">
        <v>45057</v>
      </c>
      <c r="H34" s="63" t="s">
        <v>816</v>
      </c>
      <c r="I34" s="56" t="s">
        <v>821</v>
      </c>
    </row>
    <row r="35" spans="1:9" x14ac:dyDescent="0.25">
      <c r="B35" s="5" t="s">
        <v>479</v>
      </c>
      <c r="C35" s="5" t="s">
        <v>501</v>
      </c>
      <c r="D35" s="5" t="s">
        <v>608</v>
      </c>
      <c r="E35" s="18">
        <v>4000</v>
      </c>
      <c r="F35" s="18" t="s">
        <v>736</v>
      </c>
      <c r="G35" s="2">
        <v>45057</v>
      </c>
      <c r="H35" s="63" t="s">
        <v>817</v>
      </c>
      <c r="I35" s="56" t="s">
        <v>821</v>
      </c>
    </row>
    <row r="36" spans="1:9" x14ac:dyDescent="0.25">
      <c r="B36" s="5" t="s">
        <v>593</v>
      </c>
      <c r="C36" s="63" t="s">
        <v>698</v>
      </c>
      <c r="D36" s="63" t="s">
        <v>702</v>
      </c>
      <c r="E36" s="18">
        <v>2000</v>
      </c>
      <c r="F36" s="18" t="s">
        <v>707</v>
      </c>
      <c r="G36" s="2">
        <v>45057</v>
      </c>
      <c r="H36" s="63" t="s">
        <v>818</v>
      </c>
      <c r="I36" s="56" t="s">
        <v>821</v>
      </c>
    </row>
    <row r="37" spans="1:9" x14ac:dyDescent="0.25">
      <c r="B37" s="5" t="s">
        <v>593</v>
      </c>
      <c r="C37" s="63" t="s">
        <v>698</v>
      </c>
      <c r="D37" s="63" t="s">
        <v>702</v>
      </c>
      <c r="E37" s="18">
        <v>4000</v>
      </c>
      <c r="F37" s="18" t="s">
        <v>736</v>
      </c>
      <c r="G37" s="2">
        <v>45057</v>
      </c>
      <c r="H37" s="63" t="s">
        <v>819</v>
      </c>
      <c r="I37" s="56" t="s">
        <v>821</v>
      </c>
    </row>
    <row r="38" spans="1:9" s="68" customFormat="1" x14ac:dyDescent="0.25">
      <c r="A38" s="19"/>
      <c r="B38" s="5" t="s">
        <v>527</v>
      </c>
      <c r="C38" s="68" t="s">
        <v>616</v>
      </c>
      <c r="D38" s="68" t="s">
        <v>627</v>
      </c>
      <c r="E38" s="18">
        <v>10000</v>
      </c>
      <c r="F38" s="18" t="s">
        <v>707</v>
      </c>
      <c r="G38" s="2">
        <v>45058</v>
      </c>
      <c r="H38" s="68" t="s">
        <v>824</v>
      </c>
      <c r="I38" s="56" t="s">
        <v>773</v>
      </c>
    </row>
    <row r="39" spans="1:9" s="68" customFormat="1" x14ac:dyDescent="0.25">
      <c r="A39" s="19"/>
      <c r="B39" s="5" t="s">
        <v>527</v>
      </c>
      <c r="C39" s="68" t="s">
        <v>616</v>
      </c>
      <c r="D39" s="68" t="s">
        <v>627</v>
      </c>
      <c r="E39" s="18">
        <v>500</v>
      </c>
      <c r="F39" s="18" t="s">
        <v>759</v>
      </c>
      <c r="G39" s="2">
        <v>45058</v>
      </c>
      <c r="I39" s="56" t="s">
        <v>773</v>
      </c>
    </row>
    <row r="40" spans="1:9" x14ac:dyDescent="0.25">
      <c r="B40" s="5" t="s">
        <v>539</v>
      </c>
      <c r="C40" s="68" t="s">
        <v>830</v>
      </c>
      <c r="D40" s="68" t="s">
        <v>645</v>
      </c>
      <c r="E40" s="18">
        <v>14000</v>
      </c>
      <c r="F40" s="18" t="s">
        <v>707</v>
      </c>
      <c r="G40" s="2">
        <v>45058</v>
      </c>
      <c r="H40" s="68" t="s">
        <v>834</v>
      </c>
      <c r="I40" s="56" t="s">
        <v>831</v>
      </c>
    </row>
    <row r="41" spans="1:9" x14ac:dyDescent="0.25">
      <c r="B41" s="5" t="s">
        <v>541</v>
      </c>
      <c r="C41" s="68" t="s">
        <v>630</v>
      </c>
      <c r="D41" s="68" t="s">
        <v>645</v>
      </c>
      <c r="E41" s="18">
        <v>16000</v>
      </c>
      <c r="F41" s="18" t="s">
        <v>707</v>
      </c>
      <c r="G41" s="2">
        <v>45058</v>
      </c>
      <c r="H41" s="68" t="s">
        <v>835</v>
      </c>
      <c r="I41" s="56" t="s">
        <v>837</v>
      </c>
    </row>
    <row r="42" spans="1:9" x14ac:dyDescent="0.25">
      <c r="B42" s="5" t="s">
        <v>541</v>
      </c>
      <c r="C42" s="68" t="s">
        <v>630</v>
      </c>
      <c r="D42" s="68" t="s">
        <v>645</v>
      </c>
      <c r="E42" s="18">
        <v>1000</v>
      </c>
      <c r="F42" s="18" t="s">
        <v>760</v>
      </c>
      <c r="G42" s="2">
        <v>45058</v>
      </c>
      <c r="H42" s="68" t="s">
        <v>836</v>
      </c>
      <c r="I42" s="56" t="s">
        <v>837</v>
      </c>
    </row>
    <row r="43" spans="1:9" x14ac:dyDescent="0.25">
      <c r="B43" s="5" t="s">
        <v>823</v>
      </c>
      <c r="C43" s="68" t="s">
        <v>822</v>
      </c>
      <c r="D43" s="68" t="s">
        <v>645</v>
      </c>
      <c r="E43" s="18">
        <v>1000</v>
      </c>
      <c r="F43" s="70" t="s">
        <v>759</v>
      </c>
      <c r="G43" s="2">
        <v>45058</v>
      </c>
      <c r="H43" s="68" t="s">
        <v>838</v>
      </c>
      <c r="I43" s="56" t="s">
        <v>773</v>
      </c>
    </row>
    <row r="44" spans="1:9" x14ac:dyDescent="0.25">
      <c r="B44" s="5" t="s">
        <v>840</v>
      </c>
      <c r="C44" s="68" t="s">
        <v>839</v>
      </c>
      <c r="D44" s="68" t="s">
        <v>669</v>
      </c>
      <c r="E44" s="18">
        <v>6000</v>
      </c>
      <c r="F44" s="18" t="s">
        <v>707</v>
      </c>
      <c r="G44" s="2">
        <v>45058</v>
      </c>
      <c r="H44" s="68" t="s">
        <v>841</v>
      </c>
      <c r="I44" s="56" t="s">
        <v>842</v>
      </c>
    </row>
    <row r="45" spans="1:9" x14ac:dyDescent="0.25">
      <c r="B45" s="5" t="s">
        <v>584</v>
      </c>
      <c r="C45" s="86" t="s">
        <v>689</v>
      </c>
      <c r="D45" s="86" t="s">
        <v>55</v>
      </c>
      <c r="E45" s="18">
        <v>10000</v>
      </c>
      <c r="F45" s="18" t="s">
        <v>707</v>
      </c>
      <c r="G45" s="88">
        <v>45061</v>
      </c>
      <c r="H45" s="86" t="s">
        <v>852</v>
      </c>
      <c r="I45" s="92" t="s">
        <v>853</v>
      </c>
    </row>
    <row r="46" spans="1:9" x14ac:dyDescent="0.25">
      <c r="B46" s="5" t="s">
        <v>552</v>
      </c>
      <c r="C46" s="94" t="s">
        <v>641</v>
      </c>
      <c r="D46" s="94" t="s">
        <v>645</v>
      </c>
      <c r="E46" s="18">
        <v>5000</v>
      </c>
      <c r="F46" s="18" t="s">
        <v>707</v>
      </c>
      <c r="G46" s="88">
        <v>45061</v>
      </c>
      <c r="H46" s="94" t="s">
        <v>900</v>
      </c>
      <c r="I46" s="92"/>
    </row>
    <row r="47" spans="1:9" x14ac:dyDescent="0.25">
      <c r="B47" s="5" t="s">
        <v>574</v>
      </c>
      <c r="C47" s="94" t="s">
        <v>664</v>
      </c>
      <c r="D47" s="94" t="s">
        <v>669</v>
      </c>
      <c r="E47" s="18">
        <v>5000</v>
      </c>
      <c r="F47" s="18" t="s">
        <v>707</v>
      </c>
      <c r="G47" s="88">
        <v>45061</v>
      </c>
      <c r="H47" s="94" t="s">
        <v>901</v>
      </c>
      <c r="I47" s="92"/>
    </row>
    <row r="48" spans="1:9" x14ac:dyDescent="0.25">
      <c r="B48" s="5" t="s">
        <v>595</v>
      </c>
      <c r="C48" s="96" t="s">
        <v>700</v>
      </c>
      <c r="D48" s="96" t="s">
        <v>702</v>
      </c>
      <c r="E48" s="18">
        <v>5000</v>
      </c>
      <c r="F48" s="18" t="s">
        <v>707</v>
      </c>
      <c r="G48" s="88">
        <v>45062</v>
      </c>
      <c r="H48" s="96" t="s">
        <v>905</v>
      </c>
      <c r="I48" s="92"/>
    </row>
    <row r="49" spans="1:9" x14ac:dyDescent="0.25">
      <c r="B49" s="5" t="s">
        <v>510</v>
      </c>
      <c r="C49" s="96" t="s">
        <v>507</v>
      </c>
      <c r="D49" s="96" t="s">
        <v>608</v>
      </c>
      <c r="E49" s="18">
        <v>5000</v>
      </c>
      <c r="F49" s="70" t="s">
        <v>707</v>
      </c>
      <c r="G49" s="88">
        <v>45062</v>
      </c>
      <c r="H49" s="96" t="s">
        <v>906</v>
      </c>
      <c r="I49" s="92"/>
    </row>
    <row r="50" spans="1:9" x14ac:dyDescent="0.25">
      <c r="B50" s="5" t="s">
        <v>535</v>
      </c>
      <c r="C50" s="96" t="s">
        <v>624</v>
      </c>
      <c r="D50" s="96" t="s">
        <v>627</v>
      </c>
      <c r="E50" s="18">
        <v>15000</v>
      </c>
      <c r="F50" s="18" t="s">
        <v>707</v>
      </c>
      <c r="G50" s="88">
        <v>45062</v>
      </c>
      <c r="H50" s="96" t="s">
        <v>907</v>
      </c>
      <c r="I50" s="92"/>
    </row>
    <row r="51" spans="1:9" x14ac:dyDescent="0.25">
      <c r="B51" s="5" t="s">
        <v>564</v>
      </c>
      <c r="C51" s="96" t="s">
        <v>654</v>
      </c>
      <c r="D51" s="96" t="s">
        <v>669</v>
      </c>
      <c r="E51" s="18">
        <v>17000</v>
      </c>
      <c r="F51" s="18" t="s">
        <v>707</v>
      </c>
      <c r="G51" s="88">
        <v>45062</v>
      </c>
      <c r="H51" s="96" t="s">
        <v>908</v>
      </c>
      <c r="I51" s="92"/>
    </row>
    <row r="52" spans="1:9" x14ac:dyDescent="0.25">
      <c r="B52" s="5" t="s">
        <v>896</v>
      </c>
      <c r="C52" s="96" t="s">
        <v>884</v>
      </c>
      <c r="D52" s="96" t="s">
        <v>669</v>
      </c>
      <c r="E52" s="18">
        <v>5000</v>
      </c>
      <c r="F52" s="18" t="s">
        <v>707</v>
      </c>
      <c r="G52" s="88">
        <v>45062</v>
      </c>
      <c r="H52" s="96" t="s">
        <v>909</v>
      </c>
      <c r="I52" s="92"/>
    </row>
    <row r="53" spans="1:9" x14ac:dyDescent="0.25">
      <c r="B53" s="5" t="s">
        <v>895</v>
      </c>
      <c r="C53" s="96" t="s">
        <v>883</v>
      </c>
      <c r="D53" s="96" t="s">
        <v>669</v>
      </c>
      <c r="E53" s="18">
        <v>10000</v>
      </c>
      <c r="F53" s="18" t="s">
        <v>707</v>
      </c>
      <c r="G53" s="88">
        <v>45062</v>
      </c>
      <c r="H53" s="96" t="s">
        <v>910</v>
      </c>
      <c r="I53" s="92"/>
    </row>
    <row r="54" spans="1:9" x14ac:dyDescent="0.25">
      <c r="B54" s="5" t="s">
        <v>847</v>
      </c>
      <c r="C54" s="96" t="s">
        <v>843</v>
      </c>
      <c r="D54" s="96" t="s">
        <v>645</v>
      </c>
      <c r="E54" s="18">
        <v>5000</v>
      </c>
      <c r="F54" s="18" t="s">
        <v>707</v>
      </c>
      <c r="G54" s="88">
        <v>45062</v>
      </c>
      <c r="H54" s="96" t="s">
        <v>911</v>
      </c>
      <c r="I54" s="92"/>
    </row>
    <row r="55" spans="1:9" x14ac:dyDescent="0.25">
      <c r="B55" s="5" t="s">
        <v>898</v>
      </c>
      <c r="C55" s="100" t="s">
        <v>912</v>
      </c>
      <c r="D55" s="100" t="s">
        <v>669</v>
      </c>
      <c r="E55" s="18">
        <v>6000</v>
      </c>
      <c r="F55" s="18" t="s">
        <v>707</v>
      </c>
      <c r="G55" s="92">
        <v>45063</v>
      </c>
      <c r="H55" s="100" t="s">
        <v>913</v>
      </c>
      <c r="I55" s="102" t="s">
        <v>773</v>
      </c>
    </row>
    <row r="56" spans="1:9" x14ac:dyDescent="0.25">
      <c r="B56" s="5" t="s">
        <v>823</v>
      </c>
      <c r="C56" s="100" t="s">
        <v>822</v>
      </c>
      <c r="D56" s="100" t="s">
        <v>645</v>
      </c>
      <c r="E56" s="18">
        <v>10000</v>
      </c>
      <c r="F56" s="18" t="s">
        <v>707</v>
      </c>
      <c r="G56" s="92">
        <v>45063</v>
      </c>
      <c r="H56" s="100" t="s">
        <v>914</v>
      </c>
      <c r="I56" s="102" t="s">
        <v>773</v>
      </c>
    </row>
    <row r="57" spans="1:9" x14ac:dyDescent="0.25">
      <c r="B57" s="5" t="s">
        <v>530</v>
      </c>
      <c r="C57" s="100" t="s">
        <v>619</v>
      </c>
      <c r="D57" s="100" t="s">
        <v>627</v>
      </c>
      <c r="E57" s="18">
        <v>10000</v>
      </c>
      <c r="F57" s="18" t="s">
        <v>707</v>
      </c>
      <c r="G57" s="92">
        <v>45063</v>
      </c>
      <c r="H57" s="100" t="s">
        <v>915</v>
      </c>
      <c r="I57" s="102" t="s">
        <v>916</v>
      </c>
    </row>
    <row r="58" spans="1:9" x14ac:dyDescent="0.25">
      <c r="B58" s="5" t="s">
        <v>537</v>
      </c>
      <c r="C58" s="100" t="s">
        <v>625</v>
      </c>
      <c r="D58" s="100" t="s">
        <v>627</v>
      </c>
      <c r="E58" s="18">
        <v>5000</v>
      </c>
      <c r="F58" s="18" t="s">
        <v>707</v>
      </c>
      <c r="G58" s="92">
        <v>45063</v>
      </c>
      <c r="H58" s="100" t="s">
        <v>917</v>
      </c>
      <c r="I58" s="102"/>
    </row>
    <row r="59" spans="1:9" x14ac:dyDescent="0.25">
      <c r="B59" s="5" t="s">
        <v>561</v>
      </c>
      <c r="C59" s="100" t="s">
        <v>651</v>
      </c>
      <c r="D59" s="100" t="s">
        <v>669</v>
      </c>
      <c r="E59" s="18">
        <v>5000</v>
      </c>
      <c r="F59" s="18" t="s">
        <v>707</v>
      </c>
      <c r="G59" s="92">
        <v>45063</v>
      </c>
      <c r="H59" s="100" t="s">
        <v>918</v>
      </c>
      <c r="I59" s="102"/>
    </row>
    <row r="60" spans="1:9" x14ac:dyDescent="0.25">
      <c r="B60" s="5" t="s">
        <v>481</v>
      </c>
      <c r="C60" s="101" t="s">
        <v>503</v>
      </c>
      <c r="D60" s="5" t="s">
        <v>608</v>
      </c>
      <c r="E60" s="18">
        <v>17000</v>
      </c>
      <c r="F60" s="18" t="s">
        <v>707</v>
      </c>
      <c r="G60" s="92">
        <v>45064</v>
      </c>
      <c r="H60" s="101" t="s">
        <v>919</v>
      </c>
      <c r="I60" s="102" t="s">
        <v>721</v>
      </c>
    </row>
    <row r="61" spans="1:9" x14ac:dyDescent="0.25">
      <c r="B61" s="5" t="s">
        <v>481</v>
      </c>
      <c r="C61" s="103" t="s">
        <v>503</v>
      </c>
      <c r="D61" s="5" t="s">
        <v>608</v>
      </c>
      <c r="E61" s="18">
        <v>3000</v>
      </c>
      <c r="F61" s="18" t="s">
        <v>736</v>
      </c>
      <c r="G61" s="92">
        <v>45064</v>
      </c>
      <c r="I61" s="102" t="s">
        <v>721</v>
      </c>
    </row>
    <row r="62" spans="1:9" x14ac:dyDescent="0.25">
      <c r="B62" s="5" t="s">
        <v>536</v>
      </c>
      <c r="C62" s="105" t="s">
        <v>855</v>
      </c>
      <c r="D62" s="105" t="s">
        <v>627</v>
      </c>
      <c r="E62" s="18">
        <v>16000</v>
      </c>
      <c r="F62" s="18" t="s">
        <v>707</v>
      </c>
      <c r="G62" s="92">
        <v>45064</v>
      </c>
      <c r="H62" s="105" t="s">
        <v>920</v>
      </c>
      <c r="I62" s="102" t="s">
        <v>934</v>
      </c>
    </row>
    <row r="63" spans="1:9" s="108" customFormat="1" x14ac:dyDescent="0.25">
      <c r="A63" s="19"/>
      <c r="B63" s="5" t="s">
        <v>536</v>
      </c>
      <c r="C63" s="108" t="s">
        <v>855</v>
      </c>
      <c r="D63" s="108" t="s">
        <v>627</v>
      </c>
      <c r="E63" s="18">
        <v>5000</v>
      </c>
      <c r="F63" s="18" t="s">
        <v>736</v>
      </c>
      <c r="G63" s="92">
        <v>45064</v>
      </c>
      <c r="I63" s="102" t="s">
        <v>934</v>
      </c>
    </row>
    <row r="64" spans="1:9" x14ac:dyDescent="0.25">
      <c r="B64" s="5" t="s">
        <v>578</v>
      </c>
      <c r="C64" s="106" t="s">
        <v>668</v>
      </c>
      <c r="D64" s="106" t="s">
        <v>669</v>
      </c>
      <c r="E64" s="18">
        <v>16000</v>
      </c>
      <c r="F64" s="18" t="s">
        <v>707</v>
      </c>
      <c r="G64" s="92">
        <v>45065</v>
      </c>
      <c r="H64" s="106" t="s">
        <v>922</v>
      </c>
      <c r="I64" s="102" t="s">
        <v>933</v>
      </c>
    </row>
    <row r="65" spans="2:9" x14ac:dyDescent="0.25">
      <c r="B65" s="5" t="s">
        <v>578</v>
      </c>
      <c r="C65" s="106" t="s">
        <v>668</v>
      </c>
      <c r="D65" s="106" t="s">
        <v>669</v>
      </c>
      <c r="E65" s="18">
        <v>3000</v>
      </c>
      <c r="F65" s="18" t="s">
        <v>736</v>
      </c>
      <c r="G65" s="92">
        <v>45065</v>
      </c>
      <c r="I65" s="102" t="s">
        <v>933</v>
      </c>
    </row>
    <row r="66" spans="2:9" x14ac:dyDescent="0.25">
      <c r="B66" s="5" t="s">
        <v>578</v>
      </c>
      <c r="C66" s="106" t="s">
        <v>668</v>
      </c>
      <c r="D66" s="106" t="s">
        <v>669</v>
      </c>
      <c r="E66" s="18">
        <v>1000</v>
      </c>
      <c r="F66" s="18" t="s">
        <v>784</v>
      </c>
      <c r="G66" s="92">
        <v>45065</v>
      </c>
      <c r="I66" s="102" t="s">
        <v>933</v>
      </c>
    </row>
    <row r="67" spans="2:9" x14ac:dyDescent="0.25">
      <c r="B67" s="5" t="s">
        <v>522</v>
      </c>
      <c r="C67" s="106" t="s">
        <v>610</v>
      </c>
      <c r="D67" s="106" t="s">
        <v>627</v>
      </c>
      <c r="E67" s="18">
        <v>16000</v>
      </c>
      <c r="F67" s="18" t="s">
        <v>707</v>
      </c>
      <c r="G67" s="92">
        <v>45065</v>
      </c>
      <c r="H67" s="106" t="s">
        <v>923</v>
      </c>
      <c r="I67" s="102" t="s">
        <v>721</v>
      </c>
    </row>
    <row r="68" spans="2:9" x14ac:dyDescent="0.25">
      <c r="B68" s="5" t="s">
        <v>522</v>
      </c>
      <c r="C68" s="106" t="s">
        <v>610</v>
      </c>
      <c r="D68" s="106" t="s">
        <v>627</v>
      </c>
      <c r="E68" s="18">
        <v>1000</v>
      </c>
      <c r="F68" s="18" t="s">
        <v>761</v>
      </c>
      <c r="G68" s="92">
        <v>45065</v>
      </c>
      <c r="H68" s="106"/>
      <c r="I68" s="102" t="s">
        <v>721</v>
      </c>
    </row>
    <row r="69" spans="2:9" x14ac:dyDescent="0.25">
      <c r="B69" s="5" t="s">
        <v>590</v>
      </c>
      <c r="C69" s="106" t="s">
        <v>695</v>
      </c>
      <c r="D69" s="106" t="s">
        <v>31</v>
      </c>
      <c r="E69" s="18">
        <v>10000</v>
      </c>
      <c r="F69" s="18" t="s">
        <v>707</v>
      </c>
      <c r="G69" s="92">
        <v>45065</v>
      </c>
      <c r="H69" s="106" t="s">
        <v>924</v>
      </c>
      <c r="I69" s="102" t="s">
        <v>773</v>
      </c>
    </row>
    <row r="70" spans="2:9" x14ac:dyDescent="0.25">
      <c r="B70" s="5" t="s">
        <v>560</v>
      </c>
      <c r="C70" s="106" t="s">
        <v>650</v>
      </c>
      <c r="D70" s="106" t="s">
        <v>669</v>
      </c>
      <c r="E70" s="18">
        <v>10000</v>
      </c>
      <c r="F70" s="18" t="s">
        <v>707</v>
      </c>
      <c r="G70" s="92">
        <v>45065</v>
      </c>
      <c r="H70" s="106" t="s">
        <v>925</v>
      </c>
      <c r="I70" s="102" t="s">
        <v>773</v>
      </c>
    </row>
    <row r="71" spans="2:9" x14ac:dyDescent="0.25">
      <c r="B71" s="5" t="s">
        <v>545</v>
      </c>
      <c r="C71" s="106" t="s">
        <v>1027</v>
      </c>
      <c r="D71" s="106" t="s">
        <v>645</v>
      </c>
      <c r="E71" s="18">
        <v>6000</v>
      </c>
      <c r="F71" s="18" t="s">
        <v>707</v>
      </c>
      <c r="G71" s="92">
        <v>45065</v>
      </c>
      <c r="H71" s="106" t="s">
        <v>926</v>
      </c>
      <c r="I71" s="102" t="s">
        <v>773</v>
      </c>
    </row>
    <row r="72" spans="2:9" x14ac:dyDescent="0.25">
      <c r="B72" s="5" t="s">
        <v>480</v>
      </c>
      <c r="C72" s="108" t="s">
        <v>502</v>
      </c>
      <c r="D72" s="5" t="s">
        <v>608</v>
      </c>
      <c r="E72" s="18">
        <v>10000</v>
      </c>
      <c r="F72" s="18" t="s">
        <v>707</v>
      </c>
      <c r="G72" s="92">
        <v>45065</v>
      </c>
      <c r="H72" s="108" t="s">
        <v>931</v>
      </c>
      <c r="I72" s="102" t="s">
        <v>932</v>
      </c>
    </row>
    <row r="73" spans="2:9" x14ac:dyDescent="0.25">
      <c r="B73" s="5" t="s">
        <v>846</v>
      </c>
      <c r="C73" s="122" t="s">
        <v>937</v>
      </c>
      <c r="D73" s="122" t="s">
        <v>645</v>
      </c>
      <c r="E73" s="18">
        <v>10000</v>
      </c>
      <c r="F73" s="18" t="s">
        <v>707</v>
      </c>
      <c r="G73" s="92">
        <v>45068</v>
      </c>
      <c r="H73" s="122" t="s">
        <v>938</v>
      </c>
      <c r="I73" s="102" t="s">
        <v>941</v>
      </c>
    </row>
    <row r="74" spans="2:9" x14ac:dyDescent="0.25">
      <c r="B74" s="5" t="s">
        <v>846</v>
      </c>
      <c r="C74" s="122" t="s">
        <v>937</v>
      </c>
      <c r="D74" s="122" t="s">
        <v>645</v>
      </c>
      <c r="E74" s="18">
        <v>1000</v>
      </c>
      <c r="F74" s="18" t="s">
        <v>759</v>
      </c>
      <c r="G74" s="92">
        <v>45068</v>
      </c>
      <c r="I74" s="102" t="s">
        <v>941</v>
      </c>
    </row>
    <row r="75" spans="2:9" x14ac:dyDescent="0.25">
      <c r="B75" s="5" t="s">
        <v>846</v>
      </c>
      <c r="C75" s="122" t="s">
        <v>937</v>
      </c>
      <c r="D75" s="122" t="s">
        <v>645</v>
      </c>
      <c r="E75" s="18">
        <v>100</v>
      </c>
      <c r="F75" s="18" t="s">
        <v>939</v>
      </c>
      <c r="G75" s="92">
        <v>45068</v>
      </c>
      <c r="I75" s="102" t="s">
        <v>941</v>
      </c>
    </row>
    <row r="76" spans="2:9" x14ac:dyDescent="0.25">
      <c r="B76" s="5" t="s">
        <v>846</v>
      </c>
      <c r="C76" s="122" t="s">
        <v>937</v>
      </c>
      <c r="D76" s="122" t="s">
        <v>645</v>
      </c>
      <c r="E76" s="18">
        <v>300</v>
      </c>
      <c r="F76" s="18" t="s">
        <v>940</v>
      </c>
      <c r="G76" s="92">
        <v>45068</v>
      </c>
      <c r="I76" s="102" t="s">
        <v>941</v>
      </c>
    </row>
    <row r="77" spans="2:9" x14ac:dyDescent="0.25">
      <c r="B77" s="5" t="s">
        <v>725</v>
      </c>
      <c r="C77" s="138" t="s">
        <v>726</v>
      </c>
      <c r="D77" s="138" t="s">
        <v>645</v>
      </c>
      <c r="E77" s="18">
        <v>12000</v>
      </c>
      <c r="F77" s="18" t="s">
        <v>707</v>
      </c>
      <c r="G77" s="92">
        <v>45068</v>
      </c>
      <c r="H77" s="138" t="s">
        <v>942</v>
      </c>
      <c r="I77" s="102"/>
    </row>
    <row r="78" spans="2:9" x14ac:dyDescent="0.25">
      <c r="B78" s="5" t="s">
        <v>565</v>
      </c>
      <c r="C78" s="138" t="s">
        <v>655</v>
      </c>
      <c r="D78" s="138" t="s">
        <v>669</v>
      </c>
      <c r="E78" s="18">
        <v>10000</v>
      </c>
      <c r="F78" s="18" t="s">
        <v>707</v>
      </c>
      <c r="G78" s="92">
        <v>45068</v>
      </c>
      <c r="H78" s="138" t="s">
        <v>943</v>
      </c>
      <c r="I78" s="102"/>
    </row>
    <row r="79" spans="2:9" x14ac:dyDescent="0.25">
      <c r="B79" s="5" t="s">
        <v>566</v>
      </c>
      <c r="C79" s="138" t="s">
        <v>656</v>
      </c>
      <c r="D79" s="138" t="s">
        <v>669</v>
      </c>
      <c r="E79" s="18">
        <v>10000</v>
      </c>
      <c r="F79" s="18" t="s">
        <v>707</v>
      </c>
      <c r="G79" s="92">
        <v>45068</v>
      </c>
      <c r="H79" s="138" t="s">
        <v>944</v>
      </c>
      <c r="I79" s="102"/>
    </row>
    <row r="80" spans="2:9" x14ac:dyDescent="0.25">
      <c r="B80" s="5" t="s">
        <v>803</v>
      </c>
      <c r="C80" s="140" t="s">
        <v>802</v>
      </c>
      <c r="D80" s="140" t="s">
        <v>627</v>
      </c>
      <c r="E80" s="18">
        <v>5000</v>
      </c>
      <c r="F80" s="18" t="s">
        <v>707</v>
      </c>
      <c r="G80" s="92">
        <v>45069</v>
      </c>
      <c r="H80" s="140" t="s">
        <v>945</v>
      </c>
      <c r="I80" s="102"/>
    </row>
    <row r="81" spans="2:9" x14ac:dyDescent="0.25">
      <c r="B81" s="5" t="s">
        <v>575</v>
      </c>
      <c r="C81" s="140" t="s">
        <v>665</v>
      </c>
      <c r="D81" s="140" t="s">
        <v>669</v>
      </c>
      <c r="E81" s="18">
        <v>10000</v>
      </c>
      <c r="F81" s="18" t="s">
        <v>707</v>
      </c>
      <c r="G81" s="92">
        <v>45069</v>
      </c>
      <c r="H81" s="140" t="s">
        <v>946</v>
      </c>
      <c r="I81" s="102"/>
    </row>
    <row r="82" spans="2:9" x14ac:dyDescent="0.25">
      <c r="B82" s="5" t="s">
        <v>576</v>
      </c>
      <c r="C82" s="140" t="s">
        <v>666</v>
      </c>
      <c r="D82" s="140" t="s">
        <v>669</v>
      </c>
      <c r="E82" s="18">
        <v>10000</v>
      </c>
      <c r="F82" s="18" t="s">
        <v>707</v>
      </c>
      <c r="G82" s="92">
        <v>45069</v>
      </c>
      <c r="H82" s="140" t="s">
        <v>947</v>
      </c>
      <c r="I82" s="102"/>
    </row>
    <row r="83" spans="2:9" x14ac:dyDescent="0.25">
      <c r="B83" s="5" t="s">
        <v>521</v>
      </c>
      <c r="C83" s="141" t="s">
        <v>609</v>
      </c>
      <c r="D83" s="141" t="s">
        <v>627</v>
      </c>
      <c r="E83" s="18">
        <v>16000</v>
      </c>
      <c r="F83" s="18" t="s">
        <v>707</v>
      </c>
      <c r="G83" s="92">
        <v>45070</v>
      </c>
      <c r="H83" s="141" t="s">
        <v>948</v>
      </c>
      <c r="I83" s="102" t="s">
        <v>773</v>
      </c>
    </row>
    <row r="84" spans="2:9" x14ac:dyDescent="0.25">
      <c r="B84" s="5" t="s">
        <v>544</v>
      </c>
      <c r="C84" s="142" t="s">
        <v>633</v>
      </c>
      <c r="D84" s="142" t="s">
        <v>645</v>
      </c>
      <c r="E84" s="18">
        <v>5000</v>
      </c>
      <c r="F84" s="18" t="s">
        <v>707</v>
      </c>
      <c r="G84" s="92">
        <v>45070</v>
      </c>
      <c r="H84" s="142" t="s">
        <v>949</v>
      </c>
      <c r="I84" s="102" t="s">
        <v>916</v>
      </c>
    </row>
    <row r="85" spans="2:9" x14ac:dyDescent="0.25">
      <c r="B85" s="5" t="s">
        <v>875</v>
      </c>
      <c r="C85" s="143" t="s">
        <v>873</v>
      </c>
      <c r="D85" s="143" t="s">
        <v>669</v>
      </c>
      <c r="E85" s="18">
        <v>14000</v>
      </c>
      <c r="F85" s="18" t="s">
        <v>707</v>
      </c>
      <c r="G85" s="92">
        <v>45071</v>
      </c>
      <c r="H85" s="143" t="s">
        <v>952</v>
      </c>
      <c r="I85" s="102" t="s">
        <v>773</v>
      </c>
    </row>
    <row r="86" spans="2:9" x14ac:dyDescent="0.25">
      <c r="B86" s="5" t="s">
        <v>866</v>
      </c>
      <c r="C86" s="143" t="s">
        <v>859</v>
      </c>
      <c r="D86" s="143" t="s">
        <v>31</v>
      </c>
      <c r="E86" s="18">
        <v>14000</v>
      </c>
      <c r="F86" s="18" t="s">
        <v>707</v>
      </c>
      <c r="G86" s="92">
        <v>45071</v>
      </c>
      <c r="H86" s="143" t="s">
        <v>953</v>
      </c>
      <c r="I86" s="102" t="s">
        <v>773</v>
      </c>
    </row>
    <row r="87" spans="2:9" x14ac:dyDescent="0.25">
      <c r="B87" s="5" t="s">
        <v>587</v>
      </c>
      <c r="C87" s="155" t="s">
        <v>692</v>
      </c>
      <c r="D87" s="155" t="s">
        <v>55</v>
      </c>
      <c r="E87" s="18">
        <v>6000</v>
      </c>
      <c r="F87" s="18" t="s">
        <v>707</v>
      </c>
      <c r="G87" s="92">
        <v>45075</v>
      </c>
      <c r="H87" s="155" t="s">
        <v>963</v>
      </c>
      <c r="I87" s="102" t="s">
        <v>773</v>
      </c>
    </row>
    <row r="88" spans="2:9" x14ac:dyDescent="0.25">
      <c r="B88" s="5" t="s">
        <v>594</v>
      </c>
      <c r="C88" s="155" t="s">
        <v>699</v>
      </c>
      <c r="D88" s="155" t="s">
        <v>31</v>
      </c>
      <c r="E88" s="20">
        <v>6000</v>
      </c>
      <c r="F88" s="155" t="s">
        <v>707</v>
      </c>
      <c r="G88" s="92">
        <v>45075</v>
      </c>
      <c r="H88" s="155" t="s">
        <v>964</v>
      </c>
      <c r="I88" s="102" t="s">
        <v>773</v>
      </c>
    </row>
    <row r="89" spans="2:9" x14ac:dyDescent="0.25">
      <c r="B89" s="5" t="s">
        <v>553</v>
      </c>
      <c r="C89" s="156" t="s">
        <v>642</v>
      </c>
      <c r="D89" s="156" t="s">
        <v>645</v>
      </c>
      <c r="E89" s="18">
        <v>16000</v>
      </c>
      <c r="F89" s="18" t="s">
        <v>707</v>
      </c>
      <c r="G89" s="92">
        <v>45075</v>
      </c>
      <c r="H89" s="156" t="s">
        <v>965</v>
      </c>
      <c r="I89" s="102" t="s">
        <v>773</v>
      </c>
    </row>
    <row r="90" spans="2:9" x14ac:dyDescent="0.25">
      <c r="B90" s="5" t="s">
        <v>534</v>
      </c>
      <c r="C90" s="156" t="s">
        <v>623</v>
      </c>
      <c r="D90" s="156" t="s">
        <v>627</v>
      </c>
      <c r="E90" s="18">
        <v>5000</v>
      </c>
      <c r="F90" s="18" t="s">
        <v>707</v>
      </c>
      <c r="G90" s="92">
        <v>45075</v>
      </c>
      <c r="H90" s="156" t="s">
        <v>966</v>
      </c>
      <c r="I90" s="102" t="s">
        <v>773</v>
      </c>
    </row>
    <row r="91" spans="2:9" x14ac:dyDescent="0.25">
      <c r="B91" s="5" t="s">
        <v>588</v>
      </c>
      <c r="C91" s="156" t="s">
        <v>693</v>
      </c>
      <c r="D91" s="156" t="s">
        <v>31</v>
      </c>
      <c r="E91" s="18">
        <v>5000</v>
      </c>
      <c r="F91" s="18" t="s">
        <v>707</v>
      </c>
      <c r="G91" s="92">
        <v>45075</v>
      </c>
      <c r="H91" s="156" t="s">
        <v>967</v>
      </c>
      <c r="I91" s="102" t="s">
        <v>773</v>
      </c>
    </row>
    <row r="92" spans="2:9" x14ac:dyDescent="0.25">
      <c r="B92" s="5" t="s">
        <v>598</v>
      </c>
      <c r="C92" s="156" t="s">
        <v>705</v>
      </c>
      <c r="D92" s="156" t="s">
        <v>645</v>
      </c>
      <c r="E92" s="18">
        <v>10000</v>
      </c>
      <c r="F92" s="18" t="s">
        <v>707</v>
      </c>
      <c r="G92" s="92">
        <v>45075</v>
      </c>
      <c r="H92" s="156" t="s">
        <v>968</v>
      </c>
      <c r="I92" s="102" t="s">
        <v>773</v>
      </c>
    </row>
    <row r="93" spans="2:9" x14ac:dyDescent="0.25">
      <c r="B93" s="5" t="s">
        <v>597</v>
      </c>
      <c r="C93" s="156" t="s">
        <v>704</v>
      </c>
      <c r="D93" s="156" t="s">
        <v>645</v>
      </c>
      <c r="E93" s="18">
        <v>10000</v>
      </c>
      <c r="F93" s="18" t="s">
        <v>707</v>
      </c>
      <c r="G93" s="92">
        <v>45075</v>
      </c>
      <c r="H93" s="156" t="s">
        <v>969</v>
      </c>
      <c r="I93" s="102" t="s">
        <v>773</v>
      </c>
    </row>
    <row r="94" spans="2:9" x14ac:dyDescent="0.25">
      <c r="B94" s="5" t="s">
        <v>531</v>
      </c>
      <c r="C94" s="156" t="s">
        <v>620</v>
      </c>
      <c r="D94" s="156" t="s">
        <v>627</v>
      </c>
      <c r="E94" s="18">
        <v>10000</v>
      </c>
      <c r="F94" s="18" t="s">
        <v>707</v>
      </c>
      <c r="G94" s="92">
        <v>45075</v>
      </c>
      <c r="H94" s="156" t="s">
        <v>970</v>
      </c>
      <c r="I94" s="102" t="s">
        <v>773</v>
      </c>
    </row>
    <row r="95" spans="2:9" x14ac:dyDescent="0.25">
      <c r="B95" s="5" t="s">
        <v>532</v>
      </c>
      <c r="C95" s="156" t="s">
        <v>621</v>
      </c>
      <c r="D95" s="156" t="s">
        <v>627</v>
      </c>
      <c r="E95" s="18">
        <v>10000</v>
      </c>
      <c r="F95" s="18" t="s">
        <v>707</v>
      </c>
      <c r="G95" s="92">
        <v>45075</v>
      </c>
      <c r="H95" s="156" t="s">
        <v>971</v>
      </c>
      <c r="I95" s="102" t="s">
        <v>773</v>
      </c>
    </row>
    <row r="96" spans="2:9" x14ac:dyDescent="0.25">
      <c r="B96" s="5" t="s">
        <v>559</v>
      </c>
      <c r="C96" s="156" t="s">
        <v>649</v>
      </c>
      <c r="D96" s="156" t="s">
        <v>669</v>
      </c>
      <c r="E96" s="18">
        <v>8000</v>
      </c>
      <c r="F96" s="18" t="s">
        <v>707</v>
      </c>
      <c r="G96" s="92">
        <v>45075</v>
      </c>
      <c r="H96" s="156" t="s">
        <v>972</v>
      </c>
      <c r="I96" s="102" t="s">
        <v>773</v>
      </c>
    </row>
    <row r="97" spans="1:9" x14ac:dyDescent="0.25">
      <c r="B97" s="5" t="s">
        <v>596</v>
      </c>
      <c r="C97" s="156" t="s">
        <v>701</v>
      </c>
      <c r="D97" s="156" t="s">
        <v>702</v>
      </c>
      <c r="E97" s="18">
        <v>7000</v>
      </c>
      <c r="F97" s="18" t="s">
        <v>707</v>
      </c>
      <c r="G97" s="92">
        <v>45075</v>
      </c>
      <c r="H97" s="156" t="s">
        <v>973</v>
      </c>
      <c r="I97" s="102" t="s">
        <v>773</v>
      </c>
    </row>
    <row r="98" spans="1:9" x14ac:dyDescent="0.25">
      <c r="B98" s="5" t="s">
        <v>867</v>
      </c>
      <c r="C98" s="156" t="s">
        <v>860</v>
      </c>
      <c r="D98" s="156" t="s">
        <v>31</v>
      </c>
      <c r="E98" s="18">
        <v>5000</v>
      </c>
      <c r="F98" s="18" t="s">
        <v>707</v>
      </c>
      <c r="G98" s="92">
        <v>45075</v>
      </c>
      <c r="H98" s="156" t="s">
        <v>974</v>
      </c>
      <c r="I98" s="102" t="s">
        <v>773</v>
      </c>
    </row>
    <row r="99" spans="1:9" x14ac:dyDescent="0.25">
      <c r="B99" s="5" t="s">
        <v>558</v>
      </c>
      <c r="C99" s="156" t="s">
        <v>648</v>
      </c>
      <c r="D99" s="156" t="s">
        <v>669</v>
      </c>
      <c r="E99" s="18">
        <v>6000</v>
      </c>
      <c r="F99" s="18" t="s">
        <v>707</v>
      </c>
      <c r="G99" s="92">
        <v>45075</v>
      </c>
      <c r="H99" s="156" t="s">
        <v>975</v>
      </c>
      <c r="I99" s="102" t="s">
        <v>773</v>
      </c>
    </row>
    <row r="100" spans="1:9" x14ac:dyDescent="0.25">
      <c r="B100" s="5" t="s">
        <v>517</v>
      </c>
      <c r="C100" s="159" t="s">
        <v>604</v>
      </c>
      <c r="D100" s="159" t="s">
        <v>608</v>
      </c>
      <c r="E100" s="18">
        <v>10000</v>
      </c>
      <c r="F100" s="18" t="s">
        <v>707</v>
      </c>
      <c r="G100" s="92">
        <v>45076</v>
      </c>
      <c r="H100" s="159" t="s">
        <v>981</v>
      </c>
      <c r="I100" s="102" t="s">
        <v>773</v>
      </c>
    </row>
    <row r="101" spans="1:9" x14ac:dyDescent="0.25">
      <c r="B101" s="5" t="s">
        <v>569</v>
      </c>
      <c r="C101" s="159" t="s">
        <v>659</v>
      </c>
      <c r="D101" s="159" t="s">
        <v>669</v>
      </c>
      <c r="E101" s="18">
        <v>8000</v>
      </c>
      <c r="F101" s="18" t="s">
        <v>707</v>
      </c>
      <c r="G101" s="92">
        <v>45076</v>
      </c>
      <c r="H101" s="159" t="s">
        <v>983</v>
      </c>
      <c r="I101" s="102" t="s">
        <v>773</v>
      </c>
    </row>
    <row r="102" spans="1:9" x14ac:dyDescent="0.25">
      <c r="B102" s="5" t="s">
        <v>518</v>
      </c>
      <c r="C102" s="175" t="s">
        <v>605</v>
      </c>
      <c r="D102" s="175" t="s">
        <v>608</v>
      </c>
      <c r="E102" s="18">
        <v>15000</v>
      </c>
      <c r="F102" s="18" t="s">
        <v>707</v>
      </c>
      <c r="G102" s="92">
        <v>45076</v>
      </c>
      <c r="H102" s="175" t="s">
        <v>984</v>
      </c>
      <c r="I102" s="102" t="s">
        <v>721</v>
      </c>
    </row>
    <row r="103" spans="1:9" x14ac:dyDescent="0.25">
      <c r="B103" s="5" t="s">
        <v>483</v>
      </c>
      <c r="C103" s="175" t="s">
        <v>505</v>
      </c>
      <c r="D103" s="5" t="s">
        <v>608</v>
      </c>
      <c r="E103" s="18">
        <v>31500</v>
      </c>
      <c r="F103" s="18" t="s">
        <v>707</v>
      </c>
      <c r="G103" s="92">
        <v>45074</v>
      </c>
      <c r="H103" s="179" t="s">
        <v>985</v>
      </c>
      <c r="I103" s="102"/>
    </row>
    <row r="104" spans="1:9" s="200" customFormat="1" x14ac:dyDescent="0.25">
      <c r="A104" s="19"/>
      <c r="B104" s="5" t="s">
        <v>483</v>
      </c>
      <c r="C104" s="200" t="s">
        <v>505</v>
      </c>
      <c r="D104" s="5" t="s">
        <v>608</v>
      </c>
      <c r="E104" s="18">
        <v>3500</v>
      </c>
      <c r="F104" s="18" t="s">
        <v>736</v>
      </c>
      <c r="G104" s="92">
        <v>45074</v>
      </c>
      <c r="I104" s="102"/>
    </row>
    <row r="105" spans="1:9" x14ac:dyDescent="0.25">
      <c r="B105" s="5" t="s">
        <v>472</v>
      </c>
      <c r="C105" s="5" t="s">
        <v>493</v>
      </c>
      <c r="D105" s="5" t="s">
        <v>500</v>
      </c>
      <c r="E105" s="18">
        <v>31500</v>
      </c>
      <c r="F105" s="18" t="s">
        <v>707</v>
      </c>
      <c r="G105" s="92">
        <v>45074</v>
      </c>
      <c r="H105" s="179" t="s">
        <v>986</v>
      </c>
      <c r="I105" s="102"/>
    </row>
    <row r="106" spans="1:9" s="200" customFormat="1" x14ac:dyDescent="0.25">
      <c r="A106" s="19"/>
      <c r="B106" s="5" t="s">
        <v>472</v>
      </c>
      <c r="C106" s="5" t="s">
        <v>493</v>
      </c>
      <c r="D106" s="5" t="s">
        <v>500</v>
      </c>
      <c r="E106" s="18">
        <v>3500</v>
      </c>
      <c r="F106" s="18" t="s">
        <v>736</v>
      </c>
      <c r="G106" s="92">
        <v>45074</v>
      </c>
      <c r="I106" s="102"/>
    </row>
    <row r="107" spans="1:9" ht="15.75" customHeight="1" x14ac:dyDescent="0.25">
      <c r="B107" s="181" t="s">
        <v>458</v>
      </c>
      <c r="C107" s="6" t="s">
        <v>988</v>
      </c>
      <c r="D107" s="181" t="s">
        <v>703</v>
      </c>
      <c r="E107" s="18">
        <v>18000</v>
      </c>
      <c r="F107" s="18" t="s">
        <v>707</v>
      </c>
      <c r="G107" s="92">
        <v>45076</v>
      </c>
      <c r="H107" s="179" t="s">
        <v>987</v>
      </c>
      <c r="I107" s="102" t="s">
        <v>721</v>
      </c>
    </row>
    <row r="108" spans="1:9" x14ac:dyDescent="0.25">
      <c r="B108" s="5" t="s">
        <v>898</v>
      </c>
      <c r="C108" s="180" t="s">
        <v>912</v>
      </c>
      <c r="D108" s="180" t="s">
        <v>669</v>
      </c>
      <c r="E108" s="18">
        <v>5000</v>
      </c>
      <c r="F108" s="18" t="s">
        <v>707</v>
      </c>
      <c r="G108" s="92">
        <v>45077</v>
      </c>
      <c r="H108" s="180" t="s">
        <v>989</v>
      </c>
      <c r="I108" s="102" t="s">
        <v>773</v>
      </c>
    </row>
    <row r="109" spans="1:9" x14ac:dyDescent="0.25">
      <c r="B109" s="5" t="s">
        <v>840</v>
      </c>
      <c r="C109" s="180" t="s">
        <v>839</v>
      </c>
      <c r="D109" s="180" t="s">
        <v>669</v>
      </c>
      <c r="E109" s="18">
        <v>4000</v>
      </c>
      <c r="F109" s="18" t="s">
        <v>707</v>
      </c>
      <c r="G109" s="92">
        <v>45077</v>
      </c>
      <c r="H109" s="180" t="s">
        <v>990</v>
      </c>
      <c r="I109" s="102" t="s">
        <v>721</v>
      </c>
    </row>
    <row r="110" spans="1:9" x14ac:dyDescent="0.25">
      <c r="B110" s="5" t="s">
        <v>840</v>
      </c>
      <c r="C110" s="180" t="s">
        <v>839</v>
      </c>
      <c r="D110" s="180" t="s">
        <v>669</v>
      </c>
      <c r="E110" s="18">
        <v>3500</v>
      </c>
      <c r="F110" s="18" t="s">
        <v>736</v>
      </c>
      <c r="G110" s="92">
        <v>45077</v>
      </c>
      <c r="I110" s="102"/>
    </row>
    <row r="111" spans="1:9" x14ac:dyDescent="0.25">
      <c r="B111" s="5" t="s">
        <v>840</v>
      </c>
      <c r="C111" s="180" t="s">
        <v>839</v>
      </c>
      <c r="D111" s="180" t="s">
        <v>669</v>
      </c>
      <c r="E111" s="18">
        <v>2500</v>
      </c>
      <c r="F111" s="18" t="s">
        <v>762</v>
      </c>
      <c r="G111" s="92">
        <v>45077</v>
      </c>
      <c r="I111" s="102"/>
    </row>
    <row r="112" spans="1:9" x14ac:dyDescent="0.25">
      <c r="B112" s="5" t="s">
        <v>474</v>
      </c>
      <c r="C112" s="5" t="s">
        <v>495</v>
      </c>
      <c r="D112" s="5" t="s">
        <v>500</v>
      </c>
      <c r="E112" s="18">
        <v>5000</v>
      </c>
      <c r="F112" s="18" t="s">
        <v>707</v>
      </c>
      <c r="G112" s="92">
        <v>45077</v>
      </c>
      <c r="H112" s="180" t="s">
        <v>991</v>
      </c>
      <c r="I112" s="102" t="s">
        <v>773</v>
      </c>
    </row>
    <row r="113" spans="1:9" x14ac:dyDescent="0.25">
      <c r="B113" s="5" t="s">
        <v>542</v>
      </c>
      <c r="C113" s="182" t="s">
        <v>631</v>
      </c>
      <c r="D113" s="182" t="s">
        <v>645</v>
      </c>
      <c r="E113" s="18">
        <v>8000</v>
      </c>
      <c r="F113" s="18" t="s">
        <v>707</v>
      </c>
      <c r="G113" s="92">
        <v>45077</v>
      </c>
      <c r="H113" s="182" t="s">
        <v>992</v>
      </c>
      <c r="I113" s="102" t="s">
        <v>773</v>
      </c>
    </row>
    <row r="114" spans="1:9" x14ac:dyDescent="0.25">
      <c r="B114" s="5" t="s">
        <v>894</v>
      </c>
      <c r="C114" s="184" t="s">
        <v>882</v>
      </c>
      <c r="D114" s="184" t="s">
        <v>669</v>
      </c>
      <c r="E114" s="18">
        <v>5000</v>
      </c>
      <c r="F114" s="18" t="s">
        <v>707</v>
      </c>
      <c r="G114" s="92">
        <v>45077</v>
      </c>
      <c r="H114" s="184" t="s">
        <v>993</v>
      </c>
      <c r="I114" s="102" t="s">
        <v>721</v>
      </c>
    </row>
    <row r="115" spans="1:9" x14ac:dyDescent="0.25">
      <c r="B115" s="5" t="s">
        <v>549</v>
      </c>
      <c r="C115" s="184" t="s">
        <v>638</v>
      </c>
      <c r="D115" s="184" t="s">
        <v>645</v>
      </c>
      <c r="E115" s="18">
        <v>13000</v>
      </c>
      <c r="F115" s="18" t="s">
        <v>707</v>
      </c>
      <c r="G115" s="92">
        <v>45077</v>
      </c>
      <c r="H115" s="184" t="s">
        <v>994</v>
      </c>
      <c r="I115" s="102"/>
    </row>
    <row r="116" spans="1:9" x14ac:dyDescent="0.25">
      <c r="B116" s="5" t="s">
        <v>589</v>
      </c>
      <c r="C116" s="185" t="s">
        <v>694</v>
      </c>
      <c r="D116" s="185" t="s">
        <v>31</v>
      </c>
      <c r="E116" s="18">
        <v>3000</v>
      </c>
      <c r="F116" s="18" t="s">
        <v>707</v>
      </c>
      <c r="G116" s="92">
        <v>45077</v>
      </c>
      <c r="H116" s="185" t="s">
        <v>995</v>
      </c>
      <c r="I116" s="102" t="s">
        <v>721</v>
      </c>
    </row>
    <row r="117" spans="1:9" x14ac:dyDescent="0.25">
      <c r="B117" s="5" t="s">
        <v>847</v>
      </c>
      <c r="C117" s="185" t="s">
        <v>843</v>
      </c>
      <c r="D117" s="185" t="s">
        <v>645</v>
      </c>
      <c r="E117" s="18">
        <v>9000</v>
      </c>
      <c r="F117" s="18" t="s">
        <v>707</v>
      </c>
      <c r="G117" s="92">
        <v>45077</v>
      </c>
      <c r="H117" s="185" t="s">
        <v>996</v>
      </c>
      <c r="I117" s="102" t="s">
        <v>721</v>
      </c>
    </row>
    <row r="118" spans="1:9" x14ac:dyDescent="0.25">
      <c r="B118" s="5" t="s">
        <v>847</v>
      </c>
      <c r="C118" s="185" t="s">
        <v>843</v>
      </c>
      <c r="D118" s="185" t="s">
        <v>645</v>
      </c>
      <c r="E118" s="18">
        <v>1000</v>
      </c>
      <c r="F118" s="18" t="s">
        <v>759</v>
      </c>
      <c r="G118" s="92">
        <v>45077</v>
      </c>
      <c r="I118" s="102"/>
    </row>
    <row r="119" spans="1:9" x14ac:dyDescent="0.25">
      <c r="B119" s="5" t="s">
        <v>462</v>
      </c>
      <c r="C119" s="5" t="s">
        <v>456</v>
      </c>
      <c r="D119" s="5" t="s">
        <v>703</v>
      </c>
      <c r="E119" s="18">
        <v>4000</v>
      </c>
      <c r="F119" s="18" t="s">
        <v>707</v>
      </c>
      <c r="G119" s="92">
        <v>45079</v>
      </c>
      <c r="H119" s="187" t="s">
        <v>998</v>
      </c>
      <c r="I119" s="102" t="s">
        <v>721</v>
      </c>
    </row>
    <row r="120" spans="1:9" x14ac:dyDescent="0.25">
      <c r="B120" s="5" t="s">
        <v>851</v>
      </c>
      <c r="C120" s="199" t="s">
        <v>850</v>
      </c>
      <c r="D120" s="199" t="s">
        <v>669</v>
      </c>
      <c r="E120" s="18">
        <v>10000</v>
      </c>
      <c r="F120" s="18" t="s">
        <v>707</v>
      </c>
      <c r="G120" s="92">
        <v>45079</v>
      </c>
      <c r="H120" s="199" t="s">
        <v>999</v>
      </c>
      <c r="I120" s="102" t="s">
        <v>721</v>
      </c>
    </row>
    <row r="121" spans="1:9" x14ac:dyDescent="0.25">
      <c r="B121" s="5" t="s">
        <v>577</v>
      </c>
      <c r="C121" s="199" t="s">
        <v>667</v>
      </c>
      <c r="D121" s="199" t="s">
        <v>669</v>
      </c>
      <c r="E121" s="18">
        <v>8000</v>
      </c>
      <c r="F121" s="18" t="s">
        <v>707</v>
      </c>
      <c r="G121" s="92">
        <v>45079</v>
      </c>
      <c r="H121" s="199" t="s">
        <v>1000</v>
      </c>
      <c r="I121" s="102" t="s">
        <v>721</v>
      </c>
    </row>
    <row r="122" spans="1:9" x14ac:dyDescent="0.25">
      <c r="B122" s="5" t="s">
        <v>870</v>
      </c>
      <c r="C122" s="199" t="s">
        <v>863</v>
      </c>
      <c r="D122" s="199" t="s">
        <v>31</v>
      </c>
      <c r="E122" s="18">
        <v>8000</v>
      </c>
      <c r="F122" s="18" t="s">
        <v>707</v>
      </c>
      <c r="G122" s="92">
        <v>45079</v>
      </c>
      <c r="H122" s="199" t="s">
        <v>1001</v>
      </c>
      <c r="I122" s="102" t="s">
        <v>721</v>
      </c>
    </row>
    <row r="123" spans="1:9" x14ac:dyDescent="0.25">
      <c r="B123" s="5" t="s">
        <v>571</v>
      </c>
      <c r="C123" s="200" t="s">
        <v>661</v>
      </c>
      <c r="D123" s="200" t="s">
        <v>669</v>
      </c>
      <c r="E123" s="18">
        <v>4000</v>
      </c>
      <c r="F123" s="18" t="s">
        <v>707</v>
      </c>
      <c r="G123" s="92">
        <v>45082</v>
      </c>
      <c r="H123" s="200" t="s">
        <v>1002</v>
      </c>
      <c r="I123" s="102" t="s">
        <v>721</v>
      </c>
    </row>
    <row r="124" spans="1:9" s="203" customFormat="1" x14ac:dyDescent="0.25">
      <c r="A124" s="19"/>
      <c r="B124" s="5" t="s">
        <v>523</v>
      </c>
      <c r="C124" s="203" t="s">
        <v>612</v>
      </c>
      <c r="D124" s="203" t="s">
        <v>627</v>
      </c>
      <c r="E124" s="18">
        <v>10000</v>
      </c>
      <c r="F124" s="18" t="s">
        <v>707</v>
      </c>
      <c r="G124" s="92">
        <v>45082</v>
      </c>
      <c r="H124" s="203" t="s">
        <v>1003</v>
      </c>
      <c r="I124" s="102" t="s">
        <v>721</v>
      </c>
    </row>
    <row r="125" spans="1:9" s="203" customFormat="1" x14ac:dyDescent="0.25">
      <c r="A125" s="19"/>
      <c r="B125" s="167" t="s">
        <v>751</v>
      </c>
      <c r="C125" s="204" t="s">
        <v>750</v>
      </c>
      <c r="D125" s="204" t="s">
        <v>645</v>
      </c>
      <c r="E125" s="18">
        <v>8000</v>
      </c>
      <c r="F125" s="18" t="s">
        <v>707</v>
      </c>
      <c r="G125" s="92">
        <v>45082</v>
      </c>
      <c r="H125" s="203" t="s">
        <v>1004</v>
      </c>
      <c r="I125" s="102"/>
    </row>
    <row r="126" spans="1:9" s="203" customFormat="1" x14ac:dyDescent="0.25">
      <c r="A126" s="19"/>
      <c r="B126" s="111" t="s">
        <v>562</v>
      </c>
      <c r="C126" s="111" t="s">
        <v>652</v>
      </c>
      <c r="D126" s="111" t="s">
        <v>669</v>
      </c>
      <c r="E126" s="18">
        <v>6000</v>
      </c>
      <c r="F126" s="18" t="s">
        <v>707</v>
      </c>
      <c r="G126" s="92">
        <v>45082</v>
      </c>
      <c r="H126" s="203" t="s">
        <v>1005</v>
      </c>
      <c r="I126" s="102" t="s">
        <v>721</v>
      </c>
    </row>
    <row r="127" spans="1:9" s="203" customFormat="1" x14ac:dyDescent="0.25">
      <c r="A127" s="19"/>
      <c r="B127" s="5" t="s">
        <v>482</v>
      </c>
      <c r="C127" s="203" t="s">
        <v>504</v>
      </c>
      <c r="D127" s="5" t="s">
        <v>608</v>
      </c>
      <c r="E127" s="18">
        <v>8000</v>
      </c>
      <c r="F127" s="18" t="s">
        <v>707</v>
      </c>
      <c r="G127" s="92">
        <v>45082</v>
      </c>
      <c r="H127" s="203" t="s">
        <v>1006</v>
      </c>
      <c r="I127" s="102" t="s">
        <v>721</v>
      </c>
    </row>
    <row r="128" spans="1:9" s="203" customFormat="1" x14ac:dyDescent="0.25">
      <c r="A128" s="19"/>
      <c r="B128" s="167" t="s">
        <v>548</v>
      </c>
      <c r="C128" s="109" t="s">
        <v>1012</v>
      </c>
      <c r="D128" s="204" t="s">
        <v>645</v>
      </c>
      <c r="E128" s="18">
        <v>10000</v>
      </c>
      <c r="F128" s="18" t="s">
        <v>773</v>
      </c>
      <c r="G128" s="92">
        <v>45082</v>
      </c>
      <c r="H128" s="203" t="s">
        <v>1007</v>
      </c>
      <c r="I128" s="102"/>
    </row>
    <row r="129" spans="1:9" s="203" customFormat="1" x14ac:dyDescent="0.25">
      <c r="A129" s="19"/>
      <c r="B129" s="5" t="s">
        <v>568</v>
      </c>
      <c r="C129" s="203" t="s">
        <v>658</v>
      </c>
      <c r="D129" s="203" t="s">
        <v>669</v>
      </c>
      <c r="E129" s="18">
        <v>14000</v>
      </c>
      <c r="F129" s="18" t="s">
        <v>773</v>
      </c>
      <c r="G129" s="92">
        <v>45082</v>
      </c>
      <c r="H129" s="203" t="s">
        <v>1008</v>
      </c>
      <c r="I129" s="102"/>
    </row>
    <row r="130" spans="1:9" x14ac:dyDescent="0.25">
      <c r="B130" s="5" t="s">
        <v>459</v>
      </c>
      <c r="C130" s="5" t="s">
        <v>453</v>
      </c>
      <c r="D130" s="5" t="s">
        <v>703</v>
      </c>
      <c r="E130" s="18">
        <v>3000</v>
      </c>
      <c r="F130" s="18" t="s">
        <v>707</v>
      </c>
      <c r="G130" s="92">
        <v>45083</v>
      </c>
      <c r="H130" s="203" t="s">
        <v>1009</v>
      </c>
      <c r="I130" s="102"/>
    </row>
    <row r="131" spans="1:9" x14ac:dyDescent="0.25">
      <c r="B131" s="5" t="s">
        <v>484</v>
      </c>
      <c r="C131" s="201" t="s">
        <v>506</v>
      </c>
      <c r="D131" s="5" t="s">
        <v>608</v>
      </c>
      <c r="E131" s="18">
        <v>3000</v>
      </c>
      <c r="F131" s="18" t="s">
        <v>707</v>
      </c>
      <c r="G131" s="92">
        <v>45083</v>
      </c>
      <c r="H131" s="203" t="s">
        <v>1010</v>
      </c>
      <c r="I131" s="102" t="s">
        <v>721</v>
      </c>
    </row>
    <row r="132" spans="1:9" s="203" customFormat="1" x14ac:dyDescent="0.25">
      <c r="A132" s="19"/>
      <c r="B132" s="5" t="s">
        <v>556</v>
      </c>
      <c r="C132" s="202" t="s">
        <v>646</v>
      </c>
      <c r="D132" s="202" t="s">
        <v>669</v>
      </c>
      <c r="E132" s="18">
        <v>10000</v>
      </c>
      <c r="F132" s="18" t="s">
        <v>707</v>
      </c>
      <c r="G132" s="92">
        <v>45083</v>
      </c>
      <c r="H132" s="203" t="s">
        <v>1011</v>
      </c>
      <c r="I132" s="102" t="s">
        <v>721</v>
      </c>
    </row>
    <row r="133" spans="1:9" s="203" customFormat="1" x14ac:dyDescent="0.25">
      <c r="A133" s="19"/>
      <c r="B133" s="5" t="s">
        <v>557</v>
      </c>
      <c r="C133" s="202" t="s">
        <v>647</v>
      </c>
      <c r="D133" s="202" t="s">
        <v>669</v>
      </c>
      <c r="E133" s="18">
        <v>10000</v>
      </c>
      <c r="F133" s="18" t="s">
        <v>707</v>
      </c>
      <c r="G133" s="92">
        <v>45083</v>
      </c>
      <c r="H133" s="203" t="s">
        <v>1013</v>
      </c>
      <c r="I133" s="102" t="s">
        <v>721</v>
      </c>
    </row>
    <row r="134" spans="1:9" x14ac:dyDescent="0.25">
      <c r="B134" s="5" t="s">
        <v>543</v>
      </c>
      <c r="C134" s="202" t="s">
        <v>632</v>
      </c>
      <c r="D134" s="202" t="s">
        <v>645</v>
      </c>
      <c r="E134" s="18">
        <v>10000</v>
      </c>
      <c r="F134" s="18" t="s">
        <v>707</v>
      </c>
      <c r="G134" s="92">
        <v>45084</v>
      </c>
      <c r="H134" s="203" t="s">
        <v>1014</v>
      </c>
      <c r="I134" s="102" t="s">
        <v>773</v>
      </c>
    </row>
    <row r="135" spans="1:9" x14ac:dyDescent="0.25">
      <c r="B135" s="139" t="s">
        <v>461</v>
      </c>
      <c r="C135" s="109" t="s">
        <v>455</v>
      </c>
      <c r="D135" s="109" t="s">
        <v>703</v>
      </c>
      <c r="E135" s="110">
        <v>14000</v>
      </c>
      <c r="F135" s="110" t="s">
        <v>707</v>
      </c>
      <c r="G135" s="205">
        <v>45084</v>
      </c>
      <c r="H135" s="109" t="s">
        <v>1015</v>
      </c>
      <c r="I135" s="206" t="s">
        <v>773</v>
      </c>
    </row>
    <row r="136" spans="1:9" x14ac:dyDescent="0.25">
      <c r="B136" s="212" t="s">
        <v>468</v>
      </c>
      <c r="C136" s="211" t="s">
        <v>487</v>
      </c>
      <c r="D136" s="48" t="s">
        <v>489</v>
      </c>
      <c r="E136" s="213">
        <v>14000</v>
      </c>
      <c r="F136" s="213" t="s">
        <v>707</v>
      </c>
      <c r="G136" s="214">
        <v>45084</v>
      </c>
      <c r="H136" s="48" t="s">
        <v>1016</v>
      </c>
      <c r="I136" s="215" t="s">
        <v>773</v>
      </c>
    </row>
    <row r="137" spans="1:9" x14ac:dyDescent="0.25">
      <c r="B137" s="5" t="s">
        <v>766</v>
      </c>
      <c r="C137" s="210" t="s">
        <v>781</v>
      </c>
      <c r="D137" s="210" t="s">
        <v>608</v>
      </c>
      <c r="E137" s="110">
        <v>1000</v>
      </c>
      <c r="F137" s="110" t="s">
        <v>759</v>
      </c>
      <c r="G137" s="214">
        <v>45085</v>
      </c>
      <c r="H137" s="48" t="s">
        <v>1017</v>
      </c>
      <c r="I137" s="206" t="s">
        <v>721</v>
      </c>
    </row>
    <row r="138" spans="1:9" x14ac:dyDescent="0.25">
      <c r="B138" s="5" t="s">
        <v>563</v>
      </c>
      <c r="C138" s="216" t="s">
        <v>653</v>
      </c>
      <c r="D138" s="216" t="s">
        <v>669</v>
      </c>
      <c r="E138" s="18">
        <v>4900</v>
      </c>
      <c r="F138" s="18" t="s">
        <v>707</v>
      </c>
      <c r="G138" s="92">
        <v>45086</v>
      </c>
      <c r="H138" s="48" t="s">
        <v>1018</v>
      </c>
      <c r="I138" s="102" t="s">
        <v>721</v>
      </c>
    </row>
    <row r="139" spans="1:9" x14ac:dyDescent="0.25">
      <c r="B139" s="5" t="s">
        <v>563</v>
      </c>
      <c r="C139" s="216" t="s">
        <v>653</v>
      </c>
      <c r="D139" s="216" t="s">
        <v>669</v>
      </c>
      <c r="E139" s="18">
        <v>100</v>
      </c>
      <c r="F139" s="18" t="s">
        <v>939</v>
      </c>
      <c r="G139" s="92">
        <v>45086</v>
      </c>
      <c r="H139" s="48"/>
      <c r="I139" s="102" t="s">
        <v>721</v>
      </c>
    </row>
    <row r="140" spans="1:9" x14ac:dyDescent="0.25">
      <c r="B140" s="5" t="s">
        <v>892</v>
      </c>
      <c r="C140" s="216" t="s">
        <v>880</v>
      </c>
      <c r="D140" s="216" t="s">
        <v>669</v>
      </c>
      <c r="E140" s="18">
        <v>1000</v>
      </c>
      <c r="F140" s="18" t="s">
        <v>759</v>
      </c>
      <c r="G140" s="92">
        <v>45086</v>
      </c>
      <c r="H140" s="48" t="s">
        <v>1019</v>
      </c>
      <c r="I140" s="102" t="s">
        <v>773</v>
      </c>
    </row>
    <row r="141" spans="1:9" x14ac:dyDescent="0.25">
      <c r="B141" s="5" t="s">
        <v>473</v>
      </c>
      <c r="C141" s="5" t="s">
        <v>494</v>
      </c>
      <c r="D141" s="5" t="s">
        <v>500</v>
      </c>
      <c r="E141" s="18">
        <v>4000</v>
      </c>
      <c r="F141" s="18" t="s">
        <v>707</v>
      </c>
      <c r="G141" s="92">
        <v>45089</v>
      </c>
      <c r="H141" s="48" t="s">
        <v>1020</v>
      </c>
      <c r="I141" s="102" t="s">
        <v>773</v>
      </c>
    </row>
    <row r="142" spans="1:9" x14ac:dyDescent="0.25">
      <c r="B142" s="5" t="s">
        <v>582</v>
      </c>
      <c r="C142" s="217" t="s">
        <v>687</v>
      </c>
      <c r="D142" s="217" t="s">
        <v>55</v>
      </c>
      <c r="E142" s="18">
        <v>7000</v>
      </c>
      <c r="F142" s="18" t="s">
        <v>707</v>
      </c>
      <c r="G142" s="92">
        <v>45089</v>
      </c>
      <c r="H142" s="48" t="s">
        <v>1021</v>
      </c>
      <c r="I142" s="102" t="s">
        <v>721</v>
      </c>
    </row>
    <row r="143" spans="1:9" x14ac:dyDescent="0.25">
      <c r="B143" s="5" t="s">
        <v>587</v>
      </c>
      <c r="C143" s="217" t="s">
        <v>692</v>
      </c>
      <c r="D143" s="217" t="s">
        <v>55</v>
      </c>
      <c r="E143" s="110">
        <v>2000</v>
      </c>
      <c r="F143" s="110" t="s">
        <v>707</v>
      </c>
      <c r="G143" s="205">
        <v>45089</v>
      </c>
      <c r="H143" s="48" t="s">
        <v>1022</v>
      </c>
      <c r="I143" s="206" t="s">
        <v>721</v>
      </c>
    </row>
    <row r="144" spans="1:9" x14ac:dyDescent="0.25">
      <c r="B144" s="5" t="s">
        <v>524</v>
      </c>
      <c r="C144" s="218" t="s">
        <v>613</v>
      </c>
      <c r="D144" s="218" t="s">
        <v>627</v>
      </c>
      <c r="E144" s="18">
        <v>1000</v>
      </c>
      <c r="F144" s="18" t="s">
        <v>759</v>
      </c>
      <c r="G144" s="92">
        <v>45090</v>
      </c>
      <c r="H144" s="48" t="s">
        <v>1023</v>
      </c>
      <c r="I144" s="102" t="s">
        <v>773</v>
      </c>
    </row>
    <row r="145" spans="2:9" x14ac:dyDescent="0.25">
      <c r="B145" s="5" t="s">
        <v>766</v>
      </c>
      <c r="C145" s="220" t="s">
        <v>781</v>
      </c>
      <c r="D145" s="220" t="s">
        <v>608</v>
      </c>
      <c r="E145" s="18">
        <v>2000</v>
      </c>
      <c r="F145" s="18" t="s">
        <v>736</v>
      </c>
      <c r="G145" s="92">
        <v>45090</v>
      </c>
      <c r="H145" s="48" t="s">
        <v>1024</v>
      </c>
      <c r="I145" s="102" t="s">
        <v>721</v>
      </c>
    </row>
    <row r="146" spans="2:9" x14ac:dyDescent="0.25">
      <c r="B146" s="5" t="s">
        <v>545</v>
      </c>
      <c r="C146" s="220" t="s">
        <v>1026</v>
      </c>
      <c r="D146" s="220" t="s">
        <v>645</v>
      </c>
      <c r="E146" s="18">
        <v>10000</v>
      </c>
      <c r="F146" s="18" t="s">
        <v>707</v>
      </c>
      <c r="G146" s="92">
        <v>45090</v>
      </c>
      <c r="H146" s="48" t="s">
        <v>1025</v>
      </c>
      <c r="I146" s="102" t="s">
        <v>773</v>
      </c>
    </row>
    <row r="147" spans="2:9" x14ac:dyDescent="0.25">
      <c r="B147" s="5" t="s">
        <v>585</v>
      </c>
      <c r="C147" s="220" t="s">
        <v>690</v>
      </c>
      <c r="D147" s="220" t="s">
        <v>55</v>
      </c>
      <c r="E147" s="18">
        <v>10000</v>
      </c>
      <c r="F147" s="18" t="s">
        <v>707</v>
      </c>
      <c r="G147" s="92">
        <v>45090</v>
      </c>
      <c r="H147" s="48" t="s">
        <v>1028</v>
      </c>
      <c r="I147" s="102"/>
    </row>
    <row r="148" spans="2:9" x14ac:dyDescent="0.25">
      <c r="B148" s="5" t="s">
        <v>474</v>
      </c>
      <c r="C148" s="5" t="s">
        <v>495</v>
      </c>
      <c r="D148" s="5" t="s">
        <v>500</v>
      </c>
      <c r="E148" s="18">
        <v>6020</v>
      </c>
      <c r="F148" s="18" t="s">
        <v>707</v>
      </c>
      <c r="G148" s="92">
        <v>45090</v>
      </c>
      <c r="H148" s="48" t="s">
        <v>1029</v>
      </c>
      <c r="I148" s="102"/>
    </row>
  </sheetData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4" zoomScaleNormal="100" workbookViewId="0">
      <selection activeCell="B4" sqref="B4:H30"/>
    </sheetView>
  </sheetViews>
  <sheetFormatPr defaultRowHeight="15" zeroHeight="1" x14ac:dyDescent="0.25"/>
  <cols>
    <col min="1" max="1" width="7.7109375" style="8" customWidth="1"/>
    <col min="3" max="3" width="4.140625" customWidth="1"/>
    <col min="4" max="4" width="16" customWidth="1"/>
    <col min="5" max="5" width="9.5703125" customWidth="1"/>
    <col min="6" max="6" width="9.85546875" customWidth="1"/>
    <col min="7" max="7" width="1.140625" customWidth="1"/>
    <col min="8" max="8" width="11.140625" customWidth="1"/>
    <col min="10" max="8412" width="0" hidden="1" customWidth="1"/>
    <col min="8413" max="8413" width="0.140625" customWidth="1"/>
    <col min="8414" max="16384" width="0" hidden="1" customWidth="1"/>
  </cols>
  <sheetData>
    <row r="1" spans="1:10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ht="20.25" customHeight="1" x14ac:dyDescent="0.25">
      <c r="A4" s="16"/>
      <c r="B4" s="230"/>
      <c r="C4" s="230"/>
      <c r="D4" s="230"/>
      <c r="E4" s="230"/>
      <c r="F4" s="230"/>
      <c r="G4" s="230"/>
      <c r="H4" s="230"/>
      <c r="I4" s="16"/>
      <c r="J4" s="16"/>
    </row>
    <row r="5" spans="1:10" ht="18.75" x14ac:dyDescent="0.4">
      <c r="A5" s="16"/>
      <c r="B5" s="246" t="s">
        <v>670</v>
      </c>
      <c r="C5" s="246"/>
      <c r="D5" s="246"/>
      <c r="E5" s="246"/>
      <c r="F5" s="246"/>
      <c r="G5" s="246"/>
      <c r="H5" s="246"/>
      <c r="I5" s="16"/>
      <c r="J5" s="16"/>
    </row>
    <row r="6" spans="1:10" x14ac:dyDescent="0.25">
      <c r="A6" s="16"/>
      <c r="B6" s="247" t="s">
        <v>671</v>
      </c>
      <c r="C6" s="247"/>
      <c r="D6" s="247"/>
      <c r="E6" s="247"/>
      <c r="F6" s="247"/>
      <c r="G6" s="247"/>
      <c r="H6" s="247"/>
      <c r="I6" s="16"/>
      <c r="J6" s="16"/>
    </row>
    <row r="7" spans="1:10" ht="15.75" customHeight="1" x14ac:dyDescent="0.25">
      <c r="A7" s="16"/>
      <c r="B7" s="247" t="s">
        <v>672</v>
      </c>
      <c r="C7" s="247"/>
      <c r="D7" s="247"/>
      <c r="E7" s="247"/>
      <c r="F7" s="247"/>
      <c r="G7" s="247"/>
      <c r="H7" s="247"/>
      <c r="I7" s="16"/>
      <c r="J7" s="16"/>
    </row>
    <row r="8" spans="1:10" ht="11.25" customHeight="1" x14ac:dyDescent="0.25">
      <c r="A8" s="16"/>
      <c r="B8" s="230"/>
      <c r="C8" s="230"/>
      <c r="D8" s="230"/>
      <c r="E8" s="230"/>
      <c r="F8" s="230"/>
      <c r="G8" s="230"/>
      <c r="H8" s="230"/>
      <c r="I8" s="16"/>
      <c r="J8" s="16"/>
    </row>
    <row r="9" spans="1:10" x14ac:dyDescent="0.25">
      <c r="A9" s="16"/>
      <c r="B9" s="230"/>
      <c r="C9" s="230"/>
      <c r="D9" s="230"/>
      <c r="E9" s="230"/>
      <c r="F9" s="230"/>
      <c r="G9" s="230"/>
      <c r="H9" s="230"/>
      <c r="I9" s="16"/>
      <c r="J9" s="16"/>
    </row>
    <row r="10" spans="1:10" x14ac:dyDescent="0.25">
      <c r="A10" s="16"/>
      <c r="B10" s="230"/>
      <c r="C10" s="230"/>
      <c r="D10" s="230"/>
      <c r="E10" s="230"/>
      <c r="F10" s="230"/>
      <c r="G10" s="230"/>
      <c r="H10" s="230"/>
      <c r="I10" s="16"/>
      <c r="J10" s="16"/>
    </row>
    <row r="11" spans="1:10" ht="24" customHeight="1" x14ac:dyDescent="0.25">
      <c r="A11" s="16"/>
      <c r="B11" s="230"/>
      <c r="C11" s="230"/>
      <c r="D11" s="230"/>
      <c r="E11" s="230"/>
      <c r="F11" s="230"/>
      <c r="G11" s="230"/>
      <c r="H11" s="230"/>
      <c r="I11" s="16"/>
      <c r="J11" s="16"/>
    </row>
    <row r="12" spans="1:10" x14ac:dyDescent="0.25">
      <c r="A12" s="16"/>
      <c r="B12" s="233" t="s">
        <v>680</v>
      </c>
      <c r="C12" s="233"/>
      <c r="D12" s="244" t="s">
        <v>1029</v>
      </c>
      <c r="E12" s="245"/>
      <c r="F12" s="24" t="s">
        <v>675</v>
      </c>
      <c r="G12" s="252">
        <f ca="1">TODAY()</f>
        <v>45090</v>
      </c>
      <c r="H12" s="252"/>
      <c r="I12" s="16"/>
      <c r="J12" s="16"/>
    </row>
    <row r="13" spans="1:10" s="7" customFormat="1" x14ac:dyDescent="0.25">
      <c r="A13" s="16"/>
      <c r="B13" s="233" t="s">
        <v>723</v>
      </c>
      <c r="C13" s="233"/>
      <c r="D13" s="245" t="s">
        <v>585</v>
      </c>
      <c r="E13" s="245"/>
      <c r="F13" s="24" t="s">
        <v>678</v>
      </c>
      <c r="G13" s="235" t="s">
        <v>464</v>
      </c>
      <c r="H13" s="235"/>
      <c r="I13" s="16"/>
      <c r="J13" s="16"/>
    </row>
    <row r="14" spans="1:10" x14ac:dyDescent="0.25">
      <c r="A14" s="16"/>
      <c r="B14" s="233" t="s">
        <v>673</v>
      </c>
      <c r="C14" s="233"/>
      <c r="D14" s="244" t="str">
        <f>VLOOKUP(D13,'PAYMENT ENTRIES'!B4:I148,2,0)</f>
        <v>MATHEW GICHANA NYABERI</v>
      </c>
      <c r="E14" s="254"/>
      <c r="G14" s="230"/>
      <c r="H14" s="230"/>
      <c r="I14" s="16"/>
      <c r="J14" s="16"/>
    </row>
    <row r="15" spans="1:10" x14ac:dyDescent="0.25">
      <c r="A15" s="16"/>
      <c r="B15" s="233" t="s">
        <v>674</v>
      </c>
      <c r="C15" s="233"/>
      <c r="D15" s="244" t="str">
        <f>VLOOKUP(D13,'PAYMENT ENTRIES'!B4:I148,3,0)</f>
        <v>PP2</v>
      </c>
      <c r="E15" s="254"/>
      <c r="F15" s="9" t="s">
        <v>724</v>
      </c>
      <c r="G15" s="253" t="s">
        <v>707</v>
      </c>
      <c r="H15" s="253"/>
      <c r="I15" s="16"/>
      <c r="J15" s="16"/>
    </row>
    <row r="16" spans="1:10" ht="27" customHeight="1" x14ac:dyDescent="0.25">
      <c r="A16" s="16"/>
      <c r="B16" s="243"/>
      <c r="C16" s="243"/>
      <c r="D16" s="243"/>
      <c r="E16" s="243"/>
      <c r="F16" s="243"/>
      <c r="G16" s="243"/>
      <c r="H16" s="243"/>
      <c r="I16" s="16"/>
      <c r="J16" s="16"/>
    </row>
    <row r="17" spans="1:10" x14ac:dyDescent="0.25">
      <c r="A17" s="16"/>
      <c r="B17" s="266" t="s">
        <v>676</v>
      </c>
      <c r="C17" s="266"/>
      <c r="D17" s="255"/>
      <c r="E17" s="255"/>
      <c r="F17" s="242" t="s">
        <v>677</v>
      </c>
      <c r="G17" s="242"/>
      <c r="H17" s="11"/>
      <c r="I17" s="16"/>
      <c r="J17" s="16"/>
    </row>
    <row r="18" spans="1:10" x14ac:dyDescent="0.25">
      <c r="A18" s="16"/>
      <c r="B18" s="10"/>
      <c r="C18" s="10"/>
      <c r="D18" s="10"/>
      <c r="E18" s="10"/>
      <c r="F18" s="10"/>
      <c r="G18" s="10"/>
      <c r="H18" s="10"/>
      <c r="I18" s="16"/>
      <c r="J18" s="16"/>
    </row>
    <row r="19" spans="1:10" x14ac:dyDescent="0.25">
      <c r="A19" s="16"/>
      <c r="B19" s="236" t="s">
        <v>757</v>
      </c>
      <c r="C19" s="237"/>
      <c r="D19" s="238"/>
      <c r="E19" s="236" t="s">
        <v>681</v>
      </c>
      <c r="F19" s="237"/>
      <c r="G19" s="237"/>
      <c r="H19" s="238"/>
      <c r="I19" s="16"/>
      <c r="J19" s="16"/>
    </row>
    <row r="20" spans="1:10" ht="18" customHeight="1" x14ac:dyDescent="0.25">
      <c r="A20" s="16"/>
      <c r="B20" s="260" t="s">
        <v>741</v>
      </c>
      <c r="C20" s="261"/>
      <c r="D20" s="262"/>
      <c r="E20" s="239">
        <f>VLOOKUP(D13,'STUDENT REG AND PAYMENT STATUS'!B4:H1048576,5,0)</f>
        <v>16000</v>
      </c>
      <c r="F20" s="240"/>
      <c r="G20" s="240"/>
      <c r="H20" s="241"/>
      <c r="I20" s="16"/>
      <c r="J20" s="16"/>
    </row>
    <row r="21" spans="1:10" ht="18" customHeight="1" x14ac:dyDescent="0.25">
      <c r="A21" s="16"/>
      <c r="B21" s="260" t="s">
        <v>611</v>
      </c>
      <c r="C21" s="261"/>
      <c r="D21" s="262"/>
      <c r="E21" s="239">
        <v>10000</v>
      </c>
      <c r="F21" s="240"/>
      <c r="G21" s="240"/>
      <c r="H21" s="241"/>
      <c r="I21" s="16"/>
      <c r="J21" s="16"/>
    </row>
    <row r="22" spans="1:10" ht="18" customHeight="1" x14ac:dyDescent="0.25">
      <c r="A22" s="16"/>
      <c r="B22" s="263" t="s">
        <v>921</v>
      </c>
      <c r="C22" s="264"/>
      <c r="D22" s="265"/>
      <c r="E22" s="239">
        <f>VLOOKUP(D13,'STUDENT REG AND PAYMENT STATUS'!B4:H1048576,6,0)</f>
        <v>10000</v>
      </c>
      <c r="F22" s="240"/>
      <c r="G22" s="240"/>
      <c r="H22" s="241"/>
      <c r="I22" s="16"/>
      <c r="J22" s="16"/>
    </row>
    <row r="23" spans="1:10" s="28" customFormat="1" ht="18" customHeight="1" x14ac:dyDescent="0.25">
      <c r="A23" s="16"/>
      <c r="B23" s="263" t="s">
        <v>742</v>
      </c>
      <c r="C23" s="264"/>
      <c r="D23" s="265"/>
      <c r="E23" s="239">
        <f>E20-E22</f>
        <v>6000</v>
      </c>
      <c r="F23" s="240"/>
      <c r="G23" s="240"/>
      <c r="H23" s="241"/>
      <c r="I23" s="16"/>
      <c r="J23" s="16"/>
    </row>
    <row r="24" spans="1:10" ht="18.75" customHeight="1" x14ac:dyDescent="0.25">
      <c r="A24" s="16"/>
      <c r="B24" s="248" t="s">
        <v>743</v>
      </c>
      <c r="C24" s="249"/>
      <c r="D24" s="250"/>
      <c r="E24" s="251" t="s">
        <v>736</v>
      </c>
      <c r="F24" s="251"/>
      <c r="H24" s="34"/>
      <c r="I24" s="16"/>
      <c r="J24" s="16"/>
    </row>
    <row r="25" spans="1:10" s="7" customFormat="1" x14ac:dyDescent="0.25">
      <c r="A25" s="16"/>
      <c r="B25" s="35"/>
      <c r="C25" s="36"/>
      <c r="D25" s="37"/>
      <c r="E25" s="57" t="s">
        <v>784</v>
      </c>
      <c r="F25" s="257"/>
      <c r="G25" s="258"/>
      <c r="H25" s="61"/>
      <c r="I25" s="16"/>
      <c r="J25" s="16"/>
    </row>
    <row r="26" spans="1:10" s="29" customFormat="1" x14ac:dyDescent="0.25">
      <c r="A26" s="16"/>
      <c r="B26" s="256"/>
      <c r="C26" s="256"/>
      <c r="D26" s="256"/>
      <c r="E26" s="256"/>
      <c r="F26" s="256"/>
      <c r="G26" s="256"/>
      <c r="H26" s="256"/>
      <c r="I26" s="16"/>
      <c r="J26" s="16"/>
    </row>
    <row r="27" spans="1:10" x14ac:dyDescent="0.25">
      <c r="A27" s="16"/>
      <c r="B27" s="234" t="s">
        <v>722</v>
      </c>
      <c r="C27" s="234"/>
      <c r="D27" s="234"/>
      <c r="E27" s="234"/>
      <c r="F27" s="234"/>
      <c r="G27" s="234"/>
      <c r="H27" s="234"/>
      <c r="I27" s="16"/>
      <c r="J27" s="16"/>
    </row>
    <row r="28" spans="1:10" s="7" customFormat="1" ht="21" customHeight="1" x14ac:dyDescent="0.25">
      <c r="A28" s="16"/>
      <c r="B28" s="259"/>
      <c r="C28" s="259"/>
      <c r="D28" s="259"/>
      <c r="E28" s="234"/>
      <c r="F28" s="234"/>
      <c r="G28" s="234"/>
      <c r="H28" s="234"/>
      <c r="I28" s="16"/>
      <c r="J28" s="16"/>
    </row>
    <row r="29" spans="1:10" x14ac:dyDescent="0.25">
      <c r="A29" s="16"/>
      <c r="B29" s="234"/>
      <c r="C29" s="234"/>
      <c r="D29" s="234"/>
      <c r="E29" s="234"/>
      <c r="F29" s="234"/>
      <c r="G29" s="234"/>
      <c r="H29" s="234"/>
      <c r="I29" s="16"/>
      <c r="J29" s="16"/>
    </row>
    <row r="30" spans="1:10" x14ac:dyDescent="0.25">
      <c r="A30" s="16"/>
      <c r="B30" s="230" t="s">
        <v>682</v>
      </c>
      <c r="C30" s="230"/>
      <c r="D30" s="230"/>
      <c r="E30" s="230"/>
      <c r="F30" s="230"/>
      <c r="G30" s="230"/>
      <c r="H30" s="230"/>
      <c r="I30" s="16"/>
      <c r="J30" s="16"/>
    </row>
    <row r="31" spans="1:10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</row>
    <row r="32" spans="1:10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</row>
    <row r="33" spans="1:10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</row>
    <row r="34" spans="1:10" hidden="1" x14ac:dyDescent="0.25"/>
  </sheetData>
  <mergeCells count="42">
    <mergeCell ref="B7:H7"/>
    <mergeCell ref="B9:H10"/>
    <mergeCell ref="B12:C12"/>
    <mergeCell ref="B26:H26"/>
    <mergeCell ref="E28:H28"/>
    <mergeCell ref="F25:G25"/>
    <mergeCell ref="B28:D28"/>
    <mergeCell ref="B13:C13"/>
    <mergeCell ref="E22:H22"/>
    <mergeCell ref="E23:H23"/>
    <mergeCell ref="B19:D19"/>
    <mergeCell ref="B20:D20"/>
    <mergeCell ref="B21:D21"/>
    <mergeCell ref="B22:D22"/>
    <mergeCell ref="B23:D23"/>
    <mergeCell ref="B17:C17"/>
    <mergeCell ref="E24:F24"/>
    <mergeCell ref="B8:H8"/>
    <mergeCell ref="D13:E13"/>
    <mergeCell ref="B14:C14"/>
    <mergeCell ref="G12:H12"/>
    <mergeCell ref="G14:H14"/>
    <mergeCell ref="G15:H15"/>
    <mergeCell ref="D15:E15"/>
    <mergeCell ref="D17:E17"/>
    <mergeCell ref="D14:E14"/>
    <mergeCell ref="B30:H30"/>
    <mergeCell ref="B15:C15"/>
    <mergeCell ref="B29:H29"/>
    <mergeCell ref="B4:H4"/>
    <mergeCell ref="G13:H13"/>
    <mergeCell ref="E19:H19"/>
    <mergeCell ref="B27:H27"/>
    <mergeCell ref="E20:H20"/>
    <mergeCell ref="E21:H21"/>
    <mergeCell ref="F17:G17"/>
    <mergeCell ref="B11:H11"/>
    <mergeCell ref="B16:H16"/>
    <mergeCell ref="D12:E12"/>
    <mergeCell ref="B5:H5"/>
    <mergeCell ref="B6:H6"/>
    <mergeCell ref="B24:D24"/>
  </mergeCells>
  <pageMargins left="0.39370078740157483" right="0.39370078740157483" top="0.74803149606299213" bottom="0.74803149606299213" header="0.31496062992125984" footer="0.31496062992125984"/>
  <pageSetup paperSize="1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REGISTER</vt:lpstr>
      <vt:lpstr>FEE STRUCTURE</vt:lpstr>
      <vt:lpstr>fee term1</vt:lpstr>
      <vt:lpstr>fee reminder (2)</vt:lpstr>
      <vt:lpstr>fee reminder</vt:lpstr>
      <vt:lpstr>STUDENT REG AND PAYMENT STATUS</vt:lpstr>
      <vt:lpstr>FEE ENTRIES</vt:lpstr>
      <vt:lpstr>PAYMENT ENTRIES</vt:lpstr>
      <vt:lpstr>RECIEPT</vt:lpstr>
      <vt:lpstr>RECIEPT NO ADJ</vt:lpstr>
      <vt:lpstr>RECIEPT(ADJUSTED)</vt:lpstr>
      <vt:lpstr>RECIEPT(DATE)</vt:lpstr>
      <vt:lpstr>CLUBS</vt:lpstr>
      <vt:lpstr>RECIEPT (2)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</dc:creator>
  <cp:lastModifiedBy>Little Sunshine 9</cp:lastModifiedBy>
  <cp:lastPrinted>2023-06-13T12:10:26Z</cp:lastPrinted>
  <dcterms:created xsi:type="dcterms:W3CDTF">2023-04-22T17:36:34Z</dcterms:created>
  <dcterms:modified xsi:type="dcterms:W3CDTF">2023-06-13T12:15:20Z</dcterms:modified>
</cp:coreProperties>
</file>