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definedNames>
    <definedName name="_xlnm._FilterDatabase" localSheetId="0" hidden="1">Sheet1!$A$1:$T$1034</definedName>
  </definedNames>
  <calcPr calcId="144525"/>
</workbook>
</file>

<file path=xl/sharedStrings.xml><?xml version="1.0" encoding="utf-8"?>
<sst xmlns="http://schemas.openxmlformats.org/spreadsheetml/2006/main" count="2780" uniqueCount="1221">
  <si>
    <t>存货名称</t>
  </si>
  <si>
    <t>规格</t>
  </si>
  <si>
    <t>单位</t>
  </si>
  <si>
    <t>期初余额</t>
  </si>
  <si>
    <t>本期发生额</t>
  </si>
  <si>
    <t>期末余额</t>
  </si>
  <si>
    <t>进项税额或者剩余税额</t>
  </si>
  <si>
    <t>销售</t>
  </si>
  <si>
    <t>销售税额</t>
  </si>
  <si>
    <t>数量</t>
  </si>
  <si>
    <t>单价</t>
  </si>
  <si>
    <t>余额</t>
  </si>
  <si>
    <t>入库数量</t>
  </si>
  <si>
    <t>入库单价</t>
  </si>
  <si>
    <t>入库金额</t>
  </si>
  <si>
    <t>出库数量</t>
  </si>
  <si>
    <t>出库单价</t>
  </si>
  <si>
    <t>出库金额</t>
  </si>
  <si>
    <t>总价</t>
  </si>
  <si>
    <t>闪迪（SanDisk)32GB USB3.0 U盘 CZ600酷悠 黑色 USB3.0入门优选 时尚办公必备</t>
  </si>
  <si>
    <t>酷悠3.0USB闪存盘</t>
  </si>
  <si>
    <t>片</t>
  </si>
  <si>
    <t>橘红色表示补过进项</t>
  </si>
  <si>
    <t>南孚（NANFU）7号碱性电池30粒 聚能环2代适用于儿童玩具/血糖仪/挂钟/鼠标键盘/遥控器等</t>
  </si>
  <si>
    <t>南孚LR03AAA</t>
  </si>
  <si>
    <t>个</t>
  </si>
  <si>
    <t>*文具*晨光Eplus彩色长尾夹15mm（筒装）ABS92743</t>
  </si>
  <si>
    <t>ABS92743</t>
  </si>
  <si>
    <t>CAS</t>
  </si>
  <si>
    <t>*文具*晨光中性笔办公K35-02</t>
  </si>
  <si>
    <t>K35A-02</t>
  </si>
  <si>
    <t>PCS</t>
  </si>
  <si>
    <t>*文具*晨光Eplus彩色长尾夹19mm（筒装）ABS92742</t>
  </si>
  <si>
    <t>ABS92742</t>
  </si>
  <si>
    <t>*文具*晨光Eplus彩色长尾夹41mm（筒装）ABS92739</t>
  </si>
  <si>
    <t>ABS92739</t>
  </si>
  <si>
    <t>70gA4-5复印纸</t>
  </si>
  <si>
    <t>箱</t>
  </si>
  <si>
    <t>销售中性笔（黑）</t>
  </si>
  <si>
    <t>K35</t>
  </si>
  <si>
    <t>盒</t>
  </si>
  <si>
    <t>销售中性笔（红）</t>
  </si>
  <si>
    <t>支</t>
  </si>
  <si>
    <t>电话机</t>
  </si>
  <si>
    <t>TD-2816</t>
  </si>
  <si>
    <t>台</t>
  </si>
  <si>
    <t>插座</t>
  </si>
  <si>
    <t>403-3M</t>
  </si>
  <si>
    <t>604-3M</t>
  </si>
  <si>
    <t>*计算机配套产品*硒鼓</t>
  </si>
  <si>
    <t>CF280A</t>
  </si>
  <si>
    <t>*文化办公用设备*得力0489电动订书机</t>
  </si>
  <si>
    <t>*文具*得力5301文件夹</t>
  </si>
  <si>
    <t>只</t>
  </si>
  <si>
    <t>*文具*得力9272铁书立</t>
  </si>
  <si>
    <t>付</t>
  </si>
  <si>
    <t>*印刷品*得力3185笔记本</t>
  </si>
  <si>
    <t>本</t>
  </si>
  <si>
    <t>*绘图测量仪器*得力1654桌面计算器</t>
  </si>
  <si>
    <t>*文具*得力907圆笔筒</t>
  </si>
  <si>
    <t>*金属制品*得力6009剪刀</t>
  </si>
  <si>
    <t>把</t>
  </si>
  <si>
    <t>*文化办公用设备*得力0309订书机</t>
  </si>
  <si>
    <t>*文具*得力0012订书钉12#</t>
  </si>
  <si>
    <t>*纸制品*得力7733百事贴</t>
  </si>
  <si>
    <t>件</t>
  </si>
  <si>
    <t>*文具*得力5505文件袋</t>
  </si>
  <si>
    <t>*文具*得力5715资料袋</t>
  </si>
  <si>
    <t>包</t>
  </si>
  <si>
    <t>*文具*得力5706文件套</t>
  </si>
  <si>
    <t>*文具*得力5536抽杆夹</t>
  </si>
  <si>
    <t>*文具*得力思达6817优逸白板笔</t>
  </si>
  <si>
    <t>*橡胶制品*得力30029胶带</t>
  </si>
  <si>
    <t>筒</t>
  </si>
  <si>
    <t>1个</t>
  </si>
  <si>
    <t>*橡胶制品*得力30325封箱胶带</t>
  </si>
  <si>
    <t>*金属制品*得力2057美工刀</t>
  </si>
  <si>
    <t>*文具*得力8551ES长尾票夹</t>
  </si>
  <si>
    <t>*金属制品*得力2053美工刀</t>
  </si>
  <si>
    <t>*文具*得力9873原子印油</t>
  </si>
  <si>
    <t>瓶</t>
  </si>
  <si>
    <t>*文具*得力33111荧光笔</t>
  </si>
  <si>
    <t>*橡胶制品*得力30412EVA泡棉双面胶带</t>
  </si>
  <si>
    <t>袋</t>
  </si>
  <si>
    <t>*橡胶制品*得力30416-EVA泡棉双面胶带</t>
  </si>
  <si>
    <t>*文具*得力9847Z三联文件框</t>
  </si>
  <si>
    <t>*印刷品*得力7949笔记本</t>
  </si>
  <si>
    <t>*文具*得力5712-11孔资料袋</t>
  </si>
  <si>
    <t>得力7534橡皮擦</t>
  </si>
  <si>
    <t>块</t>
  </si>
  <si>
    <t>*文具*得力5558风琴包</t>
  </si>
  <si>
    <t>*纸制品*得力7653无线本笔记本</t>
  </si>
  <si>
    <t>*文具*得力0018回形针</t>
  </si>
  <si>
    <t>*文具*得力7302Z液体胶</t>
  </si>
  <si>
    <t>*纸制品*得力S618直液式荧光笔</t>
  </si>
  <si>
    <t>*教具*得力6230直尺</t>
  </si>
  <si>
    <t>*纸制品*得力3151活页记事本</t>
  </si>
  <si>
    <t>*绘图测量仪器*得力8217皮卷尺</t>
  </si>
  <si>
    <t>*文具*得力8556ES彩色长尾票夹</t>
  </si>
  <si>
    <t>*纸制品*得力5953牛皮纸档案袋</t>
  </si>
  <si>
    <t>*纸制品*得力5654拉链袋</t>
  </si>
  <si>
    <t>*教具*得力8462钢直尺</t>
  </si>
  <si>
    <t>*文具*得力优酷7382修正液</t>
  </si>
  <si>
    <t>*文具*得力8308文件袋</t>
  </si>
  <si>
    <t>*纸制品*得力33343白板</t>
  </si>
  <si>
    <t>*纸制品*得力5854抽杆夹</t>
  </si>
  <si>
    <t>*纸制品*得力7658无线本笔记本</t>
  </si>
  <si>
    <t>*文具*得力5302文件夹</t>
  </si>
  <si>
    <t>*文具*得力思达S600荧光笔</t>
  </si>
  <si>
    <t>*纸制品*得力9060百事贴</t>
  </si>
  <si>
    <t>*纸制品*得力3692鼠标垫</t>
  </si>
  <si>
    <t>CF400A</t>
  </si>
  <si>
    <t>信发 （TRNFA）9孔B5横线 笔记本内芯 记事本活页替芯80克 米黄色纸芯5本起售</t>
  </si>
  <si>
    <t>9孔B5横线</t>
  </si>
  <si>
    <t>（xEC)V2046B 200抽蓝色经典梦幻维达纸巾（1*3*16）装/箱（新</t>
  </si>
  <si>
    <t>提</t>
  </si>
  <si>
    <t>CZ192A</t>
  </si>
  <si>
    <t>CF210A</t>
  </si>
  <si>
    <t>CE410A</t>
  </si>
  <si>
    <t>CE411-413A</t>
  </si>
  <si>
    <t>CE278A</t>
  </si>
  <si>
    <t>CF500A</t>
  </si>
  <si>
    <t>CF501-503A</t>
  </si>
  <si>
    <t>80A</t>
  </si>
  <si>
    <t>CF401-403A</t>
  </si>
  <si>
    <t>W1002YC</t>
  </si>
  <si>
    <t>罗技MXMaster2S鼠标</t>
  </si>
  <si>
    <t>罗技C270摄像头</t>
  </si>
  <si>
    <t>绿联（UGREEN）USB3.0分线器 高速4口USB扩展坞HUB集线器笔记本电脑一拖四多接口转换</t>
  </si>
  <si>
    <t>绿联 手机无线投屏器 4K高清hdmi音视频同屏传输器 适用苹果安卓华为手机电脑接电视显</t>
  </si>
  <si>
    <t>绿联 HDMI转VGA线转换器带音频接口 高清视频转接头电脑笔记本机顶盒连电视显示</t>
  </si>
  <si>
    <t>条</t>
  </si>
  <si>
    <t>Cmon 素色全自动伞 自开自收自动雨伞大号防风加大加固三折男士商务折叠伞58.5cm*8骨</t>
  </si>
  <si>
    <t>素色全自动伞</t>
  </si>
  <si>
    <t>齐心（Comix）5个装 彩色抽干夹/A4报告夹/文件夹/拉杆夹A856 办公文具</t>
  </si>
  <si>
    <t>A856</t>
  </si>
  <si>
    <t>齐心（Comix）10个装 30mm A4纯浆竖式牛皮纸档案袋/文件袋/资料袋AP-118办公文具</t>
  </si>
  <si>
    <t>AP-118</t>
  </si>
  <si>
    <t>罗技（Logitech）K270 键盘无线键盘 办公键盘 优联 笔记本键盘 全尺寸 黑色自</t>
  </si>
  <si>
    <t>K270</t>
  </si>
  <si>
    <t>宜适酷（EXCO)黑色舒适商务鼠标垫护腕 超大号 加厚大尺寸办公游戏腕垫17006-</t>
  </si>
  <si>
    <t>17006-1</t>
  </si>
  <si>
    <t>川宇USB3.0分线器高速扩展坞延长线 4口HUB集线器 笔记本台式电脑一拖四多接口转换器</t>
  </si>
  <si>
    <t>H302-30</t>
  </si>
  <si>
    <r>
      <rPr>
        <sz val="11"/>
        <color theme="1"/>
        <rFont val="宋体"/>
        <charset val="134"/>
        <scheme val="minor"/>
      </rPr>
      <t>秋叶原（CHOSTAL)原装超五类网线【工程版0.5</t>
    </r>
    <r>
      <rPr>
        <sz val="11"/>
        <color theme="1"/>
        <rFont val="Calibri"/>
        <charset val="134"/>
      </rPr>
      <t>±</t>
    </r>
    <r>
      <rPr>
        <sz val="11"/>
        <color theme="1"/>
        <rFont val="宋体"/>
        <charset val="134"/>
        <scheme val="minor"/>
      </rPr>
      <t>0.01mm】CAT5e纯铜线芯 非屏蔽网络线灰色</t>
    </r>
  </si>
  <si>
    <t>QS2608AT305</t>
  </si>
  <si>
    <t>*文具*晨光中性替芯G-5 0.5 AGR67T02</t>
  </si>
  <si>
    <t>G-5A</t>
  </si>
  <si>
    <t>*文具*晨光拉链袋柔质透气双层ADM94879</t>
  </si>
  <si>
    <t>ADM94879</t>
  </si>
  <si>
    <t>*文具*晨光A4拉边袋PVC透明ADM94504</t>
  </si>
  <si>
    <t>ADM94504</t>
  </si>
  <si>
    <t>销售硒鼓</t>
  </si>
  <si>
    <t>销售中性笔</t>
  </si>
  <si>
    <t>CF280A/80A</t>
  </si>
  <si>
    <t>CE320A</t>
  </si>
  <si>
    <t>销售笔芯</t>
  </si>
  <si>
    <t>G-5</t>
  </si>
  <si>
    <t>销售斜切档案袋</t>
  </si>
  <si>
    <t>普通</t>
  </si>
  <si>
    <t>加厚</t>
  </si>
  <si>
    <t>销售笔记本支架</t>
  </si>
  <si>
    <t>X6</t>
  </si>
  <si>
    <t>销售文件册</t>
  </si>
  <si>
    <t>销售笔记本（蓝）</t>
  </si>
  <si>
    <t>销售剪刀</t>
  </si>
  <si>
    <t>销售长线耳机</t>
  </si>
  <si>
    <t>2米</t>
  </si>
  <si>
    <t>销售胶带固定贴</t>
  </si>
  <si>
    <t>销售长尾夹</t>
  </si>
  <si>
    <t>销售便利贴</t>
  </si>
  <si>
    <t>D6018</t>
  </si>
  <si>
    <t>销售裁纸刀</t>
  </si>
  <si>
    <t>CH092213</t>
  </si>
  <si>
    <t>销售文件收纳盒</t>
  </si>
  <si>
    <t>4层</t>
  </si>
  <si>
    <t>销售墨盒</t>
  </si>
  <si>
    <t>NPG-50</t>
  </si>
  <si>
    <t>威露士（Valch)泡沫洗手液 青柠盈润 5L 有效抑菌99.9%</t>
  </si>
  <si>
    <t>洗手液</t>
  </si>
  <si>
    <t>*计算机外部设备*罗技（Logitech）C505e 高清720P网络摄像头 3米拾音，3年质保</t>
  </si>
  <si>
    <t>C505e</t>
  </si>
  <si>
    <t>南孚（NANFU）7号碱性电池40粒 聚能环3代适用于儿童玩具/血糖仪/挂钟/鼠标键盘/遥控器等</t>
  </si>
  <si>
    <t>LR03AAA</t>
  </si>
  <si>
    <t>原电池*南孚(NANFU)5号碱性电池40粒 聚能环3代 适用于儿童玩具/血压计/血糖仪/电子门锁/鼠标/遥</t>
  </si>
  <si>
    <t>LR6 AA</t>
  </si>
  <si>
    <t>粒</t>
  </si>
  <si>
    <t>销售板夹</t>
  </si>
  <si>
    <t>A725</t>
  </si>
  <si>
    <t>A724</t>
  </si>
  <si>
    <t>销售照片纸</t>
  </si>
  <si>
    <t>A4,110g</t>
  </si>
  <si>
    <t>销售复印纸</t>
  </si>
  <si>
    <t>A4,100g</t>
  </si>
  <si>
    <t>销售垃圾桶</t>
  </si>
  <si>
    <t>14L</t>
  </si>
  <si>
    <t>销售柜台笔</t>
  </si>
  <si>
    <t>AGPY3901</t>
  </si>
  <si>
    <t>销售鼠标垫</t>
  </si>
  <si>
    <t>A3</t>
  </si>
  <si>
    <t>销售皮面本</t>
  </si>
  <si>
    <t>B5、10316</t>
  </si>
  <si>
    <t>销售磁钉</t>
  </si>
  <si>
    <t>ASC99399</t>
  </si>
  <si>
    <t>板</t>
  </si>
  <si>
    <t>销售空白光盘</t>
  </si>
  <si>
    <t>16速，4.7GB</t>
  </si>
  <si>
    <t>桶</t>
  </si>
  <si>
    <t>销售单强力夹</t>
  </si>
  <si>
    <t>NPG-50/2535</t>
  </si>
  <si>
    <t>A3,70g</t>
  </si>
  <si>
    <t>销售U盘</t>
  </si>
  <si>
    <t>CZ600酷悠，64G</t>
  </si>
  <si>
    <t>销售光盘盒</t>
  </si>
  <si>
    <t>透明</t>
  </si>
  <si>
    <t>GB1081</t>
  </si>
  <si>
    <t>销售罗技C270摄像头</t>
  </si>
  <si>
    <t>销售测距仪</t>
  </si>
  <si>
    <t>销售维达抽纸</t>
  </si>
  <si>
    <t>销售罗技MXMaster2S鼠标</t>
  </si>
  <si>
    <t>销售得力5953牛皮纸档案袋</t>
  </si>
  <si>
    <t>销售得力33111荧光笔</t>
  </si>
  <si>
    <t>销售得力9779文件柜</t>
  </si>
  <si>
    <t>销售得力8308文件袋</t>
  </si>
  <si>
    <t>销售得力6916中性笔芯0.5mm子弹头</t>
  </si>
  <si>
    <t>销售得力5854抽杆夹</t>
  </si>
  <si>
    <t>销售得力5302文件夹</t>
  </si>
  <si>
    <t>销售绿植底托</t>
  </si>
  <si>
    <t>销售移动硬盘</t>
  </si>
  <si>
    <t>STJL1000400</t>
  </si>
  <si>
    <t>销售键鼠套装</t>
  </si>
  <si>
    <t>MK345</t>
  </si>
  <si>
    <t>销售挂钩</t>
  </si>
  <si>
    <t>small</t>
  </si>
  <si>
    <t>销售分线器</t>
  </si>
  <si>
    <t>销售收纳筐</t>
  </si>
  <si>
    <t>ADM95083</t>
  </si>
  <si>
    <t>销售过滤网</t>
  </si>
  <si>
    <t>FY3137</t>
  </si>
  <si>
    <t>销售鼠标</t>
  </si>
  <si>
    <t>M275</t>
  </si>
  <si>
    <t>销售路由器</t>
  </si>
  <si>
    <t>AC1200GU</t>
  </si>
  <si>
    <t>销售纽扣电池</t>
  </si>
  <si>
    <t>CR-2032/5BC</t>
  </si>
  <si>
    <t>卡</t>
  </si>
  <si>
    <t>销售酒精湿巾</t>
  </si>
  <si>
    <t>酒精湿巾</t>
  </si>
  <si>
    <t>销售湿纸巾</t>
  </si>
  <si>
    <t>湿巾</t>
  </si>
  <si>
    <t>面巾</t>
  </si>
  <si>
    <t>销售可爱多酒精湿巾</t>
  </si>
  <si>
    <t>KG4001-4L</t>
  </si>
  <si>
    <t>张小泉</t>
  </si>
  <si>
    <t>销售洗手液</t>
  </si>
  <si>
    <t>销售自动铅笔</t>
  </si>
  <si>
    <t>MP1001A</t>
  </si>
  <si>
    <t>销售彩色长尾夹</t>
  </si>
  <si>
    <t>销售圆珠笔</t>
  </si>
  <si>
    <t>BP8106B</t>
  </si>
  <si>
    <t>销售替芯</t>
  </si>
  <si>
    <t>APY9G457</t>
  </si>
  <si>
    <t>销售透明拉链袋</t>
  </si>
  <si>
    <t>销售马克笔</t>
  </si>
  <si>
    <t>ZPMV140611</t>
  </si>
  <si>
    <t>销售台历</t>
  </si>
  <si>
    <t>LG-TL-20629</t>
  </si>
  <si>
    <t>销售文件收纳袋</t>
  </si>
  <si>
    <t>PF60AK</t>
  </si>
  <si>
    <t>EK35</t>
  </si>
  <si>
    <t>销售彩色资料册</t>
  </si>
  <si>
    <t>销售天王星挂钟</t>
  </si>
  <si>
    <t>挂钟</t>
  </si>
  <si>
    <t>销售一次性手套</t>
  </si>
  <si>
    <t>N217M-00</t>
  </si>
  <si>
    <t>销售摄像头</t>
  </si>
  <si>
    <t>M220 无线静音鼠标</t>
  </si>
  <si>
    <t>酒精棉片</t>
  </si>
  <si>
    <t>销售雪奥胶水</t>
  </si>
  <si>
    <t>销售无线网卡</t>
  </si>
  <si>
    <t>CF-927BF</t>
  </si>
  <si>
    <t>销售笔筒</t>
  </si>
  <si>
    <t>TN-605</t>
  </si>
  <si>
    <t>DataTraveler 100</t>
  </si>
  <si>
    <t>销售档案盒黑色</t>
  </si>
  <si>
    <t>HC-55</t>
  </si>
  <si>
    <t>销售档案盒蓝色</t>
  </si>
  <si>
    <t>销售插座</t>
  </si>
  <si>
    <t>403-10M</t>
  </si>
  <si>
    <t>销售罗技鼠标</t>
  </si>
  <si>
    <t>m337</t>
  </si>
  <si>
    <t>销售国誉替芯</t>
  </si>
  <si>
    <t>WCN-CLL1110</t>
  </si>
  <si>
    <t>包(4本）</t>
  </si>
  <si>
    <t>销售电话机</t>
  </si>
  <si>
    <t>CORD026</t>
  </si>
  <si>
    <t>销售床垫</t>
  </si>
  <si>
    <t>1.2*2m</t>
  </si>
  <si>
    <t>销售信发替芯</t>
  </si>
  <si>
    <t>销售床</t>
  </si>
  <si>
    <t>销售行军床</t>
  </si>
  <si>
    <t>1.2*1.87m</t>
  </si>
  <si>
    <t>销售喷壶</t>
  </si>
  <si>
    <t>销售文件柜铁皮</t>
  </si>
  <si>
    <t>销售板材副台</t>
  </si>
  <si>
    <t>销售板材书桌</t>
  </si>
  <si>
    <t>销售过滤网配件组合</t>
  </si>
  <si>
    <t>FZ-WF50EH</t>
  </si>
  <si>
    <t>套</t>
  </si>
  <si>
    <t>CE321-323A</t>
  </si>
  <si>
    <t>销售Double A复印纸</t>
  </si>
  <si>
    <t>A4,70g</t>
  </si>
  <si>
    <t>销售过滤网滤芯</t>
  </si>
  <si>
    <t>AC4924 AC4926</t>
  </si>
  <si>
    <t>销售滤芯</t>
  </si>
  <si>
    <t>AC4086</t>
  </si>
  <si>
    <t>AC4924</t>
  </si>
  <si>
    <t>销售旋转式加湿过滤网</t>
  </si>
  <si>
    <t>销售键盘</t>
  </si>
  <si>
    <t>K120</t>
  </si>
  <si>
    <t>销售电池</t>
  </si>
  <si>
    <t>销售固态硬盘</t>
  </si>
  <si>
    <t>MZ-76P256B</t>
  </si>
  <si>
    <t>销售网线</t>
  </si>
  <si>
    <t>销售切割垫</t>
  </si>
  <si>
    <t>9Z401双面绿色</t>
  </si>
  <si>
    <t>销售交换机</t>
  </si>
  <si>
    <t>S1205V</t>
  </si>
  <si>
    <t>MZ-76E250B</t>
  </si>
  <si>
    <t>DCTG167</t>
  </si>
  <si>
    <t>CZ600</t>
  </si>
  <si>
    <t>销售硬盘数据线</t>
  </si>
  <si>
    <t>ZDZ05</t>
  </si>
  <si>
    <t>销售转换器</t>
  </si>
  <si>
    <t>座机支架</t>
  </si>
  <si>
    <t>A5</t>
  </si>
  <si>
    <t xml:space="preserve">美容护肤品*威露士（Walch）泡沫洗手液 青柠盈润 5L 有效抑菌99.9% </t>
  </si>
  <si>
    <t>*计算机配套产品*罗技（Logitech）K120 键盘 有线键盘 办公键盘 全尺寸 黑色 U口</t>
  </si>
  <si>
    <r>
      <rPr>
        <sz val="12"/>
        <rFont val="宋体"/>
        <charset val="134"/>
      </rPr>
      <t>联想</t>
    </r>
    <r>
      <rPr>
        <sz val="12"/>
        <rFont val="Calibri"/>
        <charset val="134"/>
      </rPr>
      <t>(Lenovo)</t>
    </r>
    <r>
      <rPr>
        <sz val="12"/>
        <rFont val="宋体"/>
        <charset val="134"/>
      </rPr>
      <t>电脑包</t>
    </r>
    <r>
      <rPr>
        <sz val="12"/>
        <rFont val="Calibri"/>
        <charset val="134"/>
      </rPr>
      <t>15.6</t>
    </r>
    <r>
      <rPr>
        <sz val="12"/>
        <rFont val="宋体"/>
        <charset val="134"/>
      </rPr>
      <t>英寸手提公文包商务超薄</t>
    </r>
    <r>
      <rPr>
        <sz val="12"/>
        <rFont val="Calibri"/>
        <charset val="134"/>
      </rPr>
      <t>14-15.6</t>
    </r>
    <r>
      <rPr>
        <sz val="12"/>
        <rFont val="宋体"/>
        <charset val="134"/>
      </rPr>
      <t>英寸男女苹果华硕小新戴</t>
    </r>
  </si>
  <si>
    <r>
      <rPr>
        <sz val="12"/>
        <rFont val="Calibri"/>
        <charset val="134"/>
      </rPr>
      <t>DarrenBM</t>
    </r>
    <r>
      <rPr>
        <sz val="12"/>
        <rFont val="宋体"/>
        <charset val="134"/>
      </rPr>
      <t>电脑包</t>
    </r>
  </si>
  <si>
    <r>
      <rPr>
        <sz val="12"/>
        <rFont val="Calibri"/>
        <charset val="134"/>
      </rPr>
      <t>*</t>
    </r>
    <r>
      <rPr>
        <sz val="12"/>
        <rFont val="宋体"/>
        <charset val="134"/>
      </rPr>
      <t>电线电缆</t>
    </r>
    <r>
      <rPr>
        <sz val="12"/>
        <rFont val="Calibri"/>
        <charset val="134"/>
      </rPr>
      <t>*</t>
    </r>
    <r>
      <rPr>
        <sz val="12"/>
        <rFont val="宋体"/>
        <charset val="134"/>
      </rPr>
      <t>绿联（</t>
    </r>
    <r>
      <rPr>
        <sz val="12"/>
        <rFont val="Calibri"/>
        <charset val="134"/>
      </rPr>
      <t>UGREEN</t>
    </r>
    <r>
      <rPr>
        <sz val="12"/>
        <rFont val="宋体"/>
        <charset val="134"/>
      </rPr>
      <t>）高速</t>
    </r>
    <r>
      <rPr>
        <sz val="12"/>
        <rFont val="Calibri"/>
        <charset val="134"/>
      </rPr>
      <t>SATA3.0</t>
    </r>
    <r>
      <rPr>
        <sz val="12"/>
        <rFont val="宋体"/>
        <charset val="134"/>
      </rPr>
      <t>硬盘数据线连接线</t>
    </r>
    <r>
      <rPr>
        <sz val="12"/>
        <rFont val="Calibri"/>
        <charset val="134"/>
      </rPr>
      <t xml:space="preserve"> </t>
    </r>
    <r>
      <rPr>
        <sz val="12"/>
        <rFont val="宋体"/>
        <charset val="134"/>
      </rPr>
      <t>外接固态机械硬盘光驱串口线电源双通道转</t>
    </r>
  </si>
  <si>
    <r>
      <rPr>
        <sz val="12"/>
        <rFont val="宋体"/>
        <charset val="134"/>
      </rPr>
      <t>计算机外部设备</t>
    </r>
    <r>
      <rPr>
        <sz val="12"/>
        <rFont val="Calibri"/>
        <charset val="134"/>
      </rPr>
      <t>*</t>
    </r>
    <r>
      <rPr>
        <sz val="12"/>
        <rFont val="宋体"/>
        <charset val="134"/>
      </rPr>
      <t>三星（</t>
    </r>
    <r>
      <rPr>
        <sz val="12"/>
        <rFont val="Calibri"/>
        <charset val="134"/>
      </rPr>
      <t>SAMSUNG</t>
    </r>
    <r>
      <rPr>
        <sz val="12"/>
        <rFont val="宋体"/>
        <charset val="134"/>
      </rPr>
      <t>）</t>
    </r>
    <r>
      <rPr>
        <sz val="12"/>
        <rFont val="Calibri"/>
        <charset val="134"/>
      </rPr>
      <t>250GB SSD</t>
    </r>
    <r>
      <rPr>
        <sz val="12"/>
        <rFont val="宋体"/>
        <charset val="134"/>
      </rPr>
      <t>固态硬盘</t>
    </r>
    <r>
      <rPr>
        <sz val="12"/>
        <rFont val="Calibri"/>
        <charset val="134"/>
      </rPr>
      <t xml:space="preserve"> SATA3.0</t>
    </r>
    <r>
      <rPr>
        <sz val="12"/>
        <rFont val="宋体"/>
        <charset val="134"/>
      </rPr>
      <t>接口</t>
    </r>
    <r>
      <rPr>
        <sz val="12"/>
        <rFont val="Calibri"/>
        <charset val="134"/>
      </rPr>
      <t xml:space="preserve"> 860 PRO</t>
    </r>
    <r>
      <rPr>
        <sz val="12"/>
        <rFont val="宋体"/>
        <charset val="134"/>
      </rPr>
      <t>（</t>
    </r>
    <r>
      <rPr>
        <sz val="12"/>
        <rFont val="Calibri"/>
        <charset val="134"/>
      </rPr>
      <t>MZ-76P256B</t>
    </r>
    <r>
      <rPr>
        <sz val="12"/>
        <rFont val="宋体"/>
        <charset val="134"/>
      </rPr>
      <t>）</t>
    </r>
  </si>
  <si>
    <r>
      <rPr>
        <sz val="12"/>
        <rFont val="宋体"/>
        <charset val="134"/>
      </rPr>
      <t>绿联</t>
    </r>
    <r>
      <rPr>
        <sz val="12"/>
        <rFont val="Calibri"/>
        <charset val="134"/>
      </rPr>
      <t xml:space="preserve"> Type-C</t>
    </r>
    <r>
      <rPr>
        <sz val="12"/>
        <rFont val="宋体"/>
        <charset val="134"/>
      </rPr>
      <t>扩展坞通用苹果</t>
    </r>
    <r>
      <rPr>
        <sz val="12"/>
        <rFont val="Calibri"/>
        <charset val="134"/>
      </rPr>
      <t>MacBookPro</t>
    </r>
    <r>
      <rPr>
        <sz val="12"/>
        <rFont val="宋体"/>
        <charset val="134"/>
      </rPr>
      <t>华为笔记本电脑</t>
    </r>
    <r>
      <rPr>
        <sz val="12"/>
        <rFont val="Calibri"/>
        <charset val="134"/>
      </rPr>
      <t>USB-C</t>
    </r>
    <r>
      <rPr>
        <sz val="12"/>
        <rFont val="宋体"/>
        <charset val="134"/>
      </rPr>
      <t>转</t>
    </r>
    <r>
      <rPr>
        <sz val="12"/>
        <rFont val="Calibri"/>
        <charset val="134"/>
      </rPr>
      <t>HDMI</t>
    </r>
    <r>
      <rPr>
        <sz val="12"/>
        <rFont val="宋体"/>
        <charset val="134"/>
      </rPr>
      <t>线转换器</t>
    </r>
    <r>
      <rPr>
        <sz val="12"/>
        <rFont val="Calibri"/>
        <charset val="134"/>
      </rPr>
      <t>4K</t>
    </r>
    <r>
      <rPr>
        <sz val="12"/>
        <rFont val="宋体"/>
        <charset val="134"/>
      </rPr>
      <t>投屏</t>
    </r>
    <r>
      <rPr>
        <sz val="12"/>
        <rFont val="Calibri"/>
        <charset val="134"/>
      </rPr>
      <t>VGA</t>
    </r>
    <r>
      <rPr>
        <sz val="12"/>
        <rFont val="宋体"/>
        <charset val="134"/>
      </rPr>
      <t>拓</t>
    </r>
  </si>
  <si>
    <r>
      <rPr>
        <sz val="12"/>
        <rFont val="宋体"/>
        <charset val="134"/>
      </rPr>
      <t>闪迪（</t>
    </r>
    <r>
      <rPr>
        <sz val="12"/>
        <rFont val="Calibri"/>
        <charset val="134"/>
      </rPr>
      <t>SanDisk)1280B USB3.0 U</t>
    </r>
    <r>
      <rPr>
        <sz val="12"/>
        <rFont val="宋体"/>
        <charset val="134"/>
      </rPr>
      <t>盘</t>
    </r>
    <r>
      <rPr>
        <sz val="12"/>
        <rFont val="Calibri"/>
        <charset val="134"/>
      </rPr>
      <t xml:space="preserve"> CZ73</t>
    </r>
    <r>
      <rPr>
        <sz val="12"/>
        <rFont val="宋体"/>
        <charset val="134"/>
      </rPr>
      <t>酷铄</t>
    </r>
    <r>
      <rPr>
        <sz val="12"/>
        <rFont val="Calibri"/>
        <charset val="134"/>
      </rPr>
      <t xml:space="preserve"> </t>
    </r>
    <r>
      <rPr>
        <sz val="12"/>
        <rFont val="宋体"/>
        <charset val="134"/>
      </rPr>
      <t>银色</t>
    </r>
    <r>
      <rPr>
        <sz val="12"/>
        <rFont val="Calibri"/>
        <charset val="134"/>
      </rPr>
      <t xml:space="preserve"> </t>
    </r>
    <r>
      <rPr>
        <sz val="12"/>
        <rFont val="宋体"/>
        <charset val="134"/>
      </rPr>
      <t>读速</t>
    </r>
    <r>
      <rPr>
        <sz val="12"/>
        <rFont val="Calibri"/>
        <charset val="134"/>
      </rPr>
      <t xml:space="preserve">150MB/s </t>
    </r>
    <r>
      <rPr>
        <sz val="12"/>
        <rFont val="宋体"/>
        <charset val="134"/>
      </rPr>
      <t>金属外壳</t>
    </r>
    <r>
      <rPr>
        <sz val="12"/>
        <rFont val="Calibri"/>
        <charset val="134"/>
      </rPr>
      <t xml:space="preserve"> </t>
    </r>
    <r>
      <rPr>
        <sz val="12"/>
        <rFont val="宋体"/>
        <charset val="134"/>
      </rPr>
      <t>内含安全</t>
    </r>
  </si>
  <si>
    <r>
      <rPr>
        <sz val="12"/>
        <rFont val="宋体"/>
        <charset val="134"/>
      </rPr>
      <t>酷铄（</t>
    </r>
    <r>
      <rPr>
        <sz val="12"/>
        <rFont val="Calibri"/>
        <charset val="134"/>
      </rPr>
      <t>CZ73)</t>
    </r>
  </si>
  <si>
    <r>
      <rPr>
        <sz val="12"/>
        <rFont val="宋体"/>
        <charset val="134"/>
      </rPr>
      <t>心相印湿巾</t>
    </r>
    <r>
      <rPr>
        <sz val="12"/>
        <rFont val="Calibri"/>
        <charset val="134"/>
      </rPr>
      <t xml:space="preserve"> </t>
    </r>
    <r>
      <rPr>
        <sz val="12"/>
        <rFont val="宋体"/>
        <charset val="134"/>
      </rPr>
      <t>卫生</t>
    </r>
    <r>
      <rPr>
        <sz val="12"/>
        <rFont val="Calibri"/>
        <charset val="134"/>
      </rPr>
      <t>99.9%</t>
    </r>
    <r>
      <rPr>
        <sz val="12"/>
        <rFont val="宋体"/>
        <charset val="134"/>
      </rPr>
      <t>杀菌湿巾</t>
    </r>
    <r>
      <rPr>
        <sz val="12"/>
        <rFont val="Calibri"/>
        <charset val="134"/>
      </rPr>
      <t>10</t>
    </r>
    <r>
      <rPr>
        <sz val="12"/>
        <rFont val="宋体"/>
        <charset val="134"/>
      </rPr>
      <t>片独立装</t>
    </r>
    <r>
      <rPr>
        <sz val="12"/>
        <rFont val="Calibri"/>
        <charset val="134"/>
      </rPr>
      <t>*12</t>
    </r>
    <r>
      <rPr>
        <sz val="12"/>
        <rFont val="宋体"/>
        <charset val="134"/>
      </rPr>
      <t>包（量贩装）</t>
    </r>
    <r>
      <rPr>
        <sz val="12"/>
        <rFont val="Calibri"/>
        <charset val="134"/>
      </rPr>
      <t>120</t>
    </r>
    <r>
      <rPr>
        <sz val="12"/>
        <rFont val="宋体"/>
        <charset val="134"/>
      </rPr>
      <t>片便携湿巾</t>
    </r>
  </si>
  <si>
    <t>卫生湿巾</t>
  </si>
  <si>
    <r>
      <rPr>
        <sz val="12"/>
        <rFont val="宋体"/>
        <charset val="134"/>
      </rPr>
      <t>心相印湿巾</t>
    </r>
    <r>
      <rPr>
        <sz val="12"/>
        <rFont val="Calibri"/>
        <charset val="134"/>
      </rPr>
      <t xml:space="preserve"> </t>
    </r>
    <r>
      <rPr>
        <sz val="12"/>
        <rFont val="宋体"/>
        <charset val="134"/>
      </rPr>
      <t>杀菌卫生</t>
    </r>
    <r>
      <rPr>
        <sz val="12"/>
        <rFont val="Calibri"/>
        <charset val="134"/>
      </rPr>
      <t xml:space="preserve"> </t>
    </r>
    <r>
      <rPr>
        <sz val="12"/>
        <rFont val="宋体"/>
        <charset val="134"/>
      </rPr>
      <t>带盖抽取</t>
    </r>
    <r>
      <rPr>
        <sz val="12"/>
        <rFont val="Calibri"/>
        <charset val="134"/>
      </rPr>
      <t xml:space="preserve"> 80</t>
    </r>
    <r>
      <rPr>
        <sz val="12"/>
        <rFont val="宋体"/>
        <charset val="134"/>
      </rPr>
      <t>抽装（分量足超值装，新老包装随机发货）</t>
    </r>
  </si>
  <si>
    <t>可得优 切割垫 A3双面美工防滑雕刻切割板 手工裁纸学生书写垫板 9Z401-绿色</t>
  </si>
  <si>
    <r>
      <rPr>
        <sz val="12"/>
        <rFont val="Calibri"/>
        <charset val="134"/>
      </rPr>
      <t>9Z401</t>
    </r>
    <r>
      <rPr>
        <sz val="12"/>
        <rFont val="宋体"/>
        <charset val="134"/>
      </rPr>
      <t>双面绿色</t>
    </r>
  </si>
  <si>
    <t>飞利浦（PHILIPS)数字无绳电话机 无线座机 子母机 办公家用 信号覆盖广 屏幕白色</t>
  </si>
  <si>
    <t>闪迪（SanDisk)128GB USB3.0 U盘 CZ600酷悠 黑色 USB3.0入门优选 时尚办公必备</t>
  </si>
  <si>
    <t>奥尼（aoni）C33电脑摄像头1080P高清网络主播直播 网课教育USB台式机笔记本 内</t>
  </si>
  <si>
    <t>C33HD1080P</t>
  </si>
  <si>
    <t>罗技（Logitech）C270 高清网络摄像头 网络课程 远程教育 视频通话 c270</t>
  </si>
  <si>
    <t>C270</t>
  </si>
  <si>
    <t>希捷（seagate)移动硬盘1TB USB3.0简 2.5英寸 高速 轻薄 便携 兼容Mac PS4 ST</t>
  </si>
  <si>
    <t>纽曼Newsmy AI智能录音笔XD01终身免费转写 中英文同声翻译 声文速记 专业级降噪 一键</t>
  </si>
  <si>
    <t>XD01</t>
  </si>
  <si>
    <t>罗技（Logitech）MK345无线键鼠套装 防泼溅 时尚高效</t>
  </si>
  <si>
    <t>3M高曼 无痕月历挂钩 经典月历相框创意挂钩免打孔不伤墙 小号</t>
  </si>
  <si>
    <t>TP-LINK 5口千兆交换机 企业级交换器 监控网络网线分线器 分流器 金属机身 TL-S</t>
  </si>
  <si>
    <t>TL-SG1005D</t>
  </si>
  <si>
    <t>华硕（ASUS）8倍速 外置DVD刻录机 移动光驱支持USB/Type-c接口 （兼容苹果系统/S</t>
  </si>
  <si>
    <t>DRW-08U9M-U</t>
  </si>
  <si>
    <t>晨光（M&amp;G）ADM95083 收纳筐 A4蜂窝形不带盖文件框 5个装</t>
  </si>
  <si>
    <t>酷睿冰尊（ICE COOREL）A9黑色笔记本散热器（电脑支架/笔记本散热架/散热垫/可</t>
  </si>
  <si>
    <t>A9黑色带调速</t>
  </si>
  <si>
    <t>晟旎尚品 衣架 实木晾衣架凹槽衣服架子挂无痕晒衣架成人儿童衣服撑子 原木色 10支装</t>
  </si>
  <si>
    <t>衣架</t>
  </si>
  <si>
    <t>思博润（SBREL)配飞利浦空气净化器滤网FY3137配AC3260/3252/4924/4926/3254/3256滤芯</t>
  </si>
  <si>
    <t>华硕（ASUS）RT-AC1200GU高速路由/5G无线路由器/穿墙利器【家用全千兆|双频120</t>
  </si>
  <si>
    <t>罗技（Logitech）K835机械键盘 有线键盘 游戏办公键盘 84键 黑色 TTC轴 红轴</t>
  </si>
  <si>
    <t>K835</t>
  </si>
  <si>
    <t>英科医疗 一次性丁晴手套 蓝色 50只/盒 中号M码</t>
  </si>
  <si>
    <t>一次性多用途PVC手套</t>
  </si>
  <si>
    <t>滴露Dettol卫生湿巾50片 杀菌99% 除菌湿纸巾</t>
  </si>
  <si>
    <t>维达（Vinda)湿巾纸巾 杀菌洁肤卫生湿巾 80片*3包 细菌杀灭率达99.9%（家庭量贩装）</t>
  </si>
  <si>
    <t>可爱多75%酒精湿巾40片*4包消毒湿巾 卫生湿巾 湿纸巾 清洁湿巾 杀菌酒精棉片</t>
  </si>
  <si>
    <t>张小泉 办公剪刀 不锈钢家用剪子 手工剪纸学生美工小剪刀 SS-125</t>
  </si>
  <si>
    <t>办公剪刀不锈钢家用剪子</t>
  </si>
  <si>
    <t>心相印抽纸 茶语系列盒抽2层200抽面巾纸*3盒</t>
  </si>
  <si>
    <t>抽纸</t>
  </si>
  <si>
    <t>硒鼓</t>
  </si>
  <si>
    <t>HP W2040A黑色打印硒鼓</t>
  </si>
  <si>
    <t>HP W2041A青色打印硒鼓</t>
  </si>
  <si>
    <t>HP W2042A黄色打印硒鼓</t>
  </si>
  <si>
    <t>HP W2043A红色打印硒鼓</t>
  </si>
  <si>
    <t>惠普（HP)CE410A 黑色硒鼓 305A（适用M351a/M451dn/M451nw/M375nw/M475dn)</t>
  </si>
  <si>
    <t>*文具*晨光速干签字笔ARP57501</t>
  </si>
  <si>
    <t>ARP57501A</t>
  </si>
  <si>
    <t>*印刷品*晨光B5 26孔活页芯100页经典办公5 APY9G457</t>
  </si>
  <si>
    <t>*文具*晨光中性台笔经典T01 AGPY3901</t>
  </si>
  <si>
    <t>*教具*晨光28mm桶装磁粒（48粒装）ASC99398</t>
  </si>
  <si>
    <t>ASC99398</t>
  </si>
  <si>
    <t>朗捷 台历 2021年日历简约牛年月历大格子书写计划本式年历办公桌面摆件日历记事本桌历可定</t>
  </si>
  <si>
    <t>京东京造 家庭医药箱三层 大号 透明可视透明 家用药箱 药品收纳盒</t>
  </si>
  <si>
    <t>家庭医药箱三层（大）</t>
  </si>
  <si>
    <t>晟旎尚品 衣架 不锈钢衣架加粗加大实心晾衣架衣服挂成人衣架子防滑衣撑带凹槽衣服撑子</t>
  </si>
  <si>
    <t>不锈钢衣架</t>
  </si>
  <si>
    <t>得力（deli）亮彩4只A4/40页彩色资料册套装 文件收纳册 活页插袋文件夹 办公用品27015</t>
  </si>
  <si>
    <t>天王星（Telesonic)挂钟 客厅创意钟表现代简约静音钟时尚个性3D立体时钟卧室石英钟圆形挂</t>
  </si>
  <si>
    <t xml:space="preserve">英科医疗 一次性手套 丁腈检查防护手套  蓝色小号S码 100只/盒 </t>
  </si>
  <si>
    <t>西玛（SIMAA)银行收讫高清光敏印章 通用财务章 财务科目会计通用印章19946</t>
  </si>
  <si>
    <t>西玛（SIMAA)银行收讫高清光敏印章 通用财务章 财务科目会计通用印章19951</t>
  </si>
  <si>
    <t>西玛（SIMAA)银行收讫高清光敏印章 通用财务章 财务科目会计通用印章19947</t>
  </si>
  <si>
    <t>金士顿（kingston）128GB USB3.0 U盘DT100G3 读速130MB/s黑色 滑盖 设计 时尚</t>
  </si>
  <si>
    <t>罗技（Logitech)M220鼠标 无线鼠标 办公鼠标  静音鼠标 对称鼠标 灰黑色 带无右手鼠标黑色 带无线2.4G</t>
  </si>
  <si>
    <t>海氏海诺 75%消毒湿巾棉片 酒精棉片 120片装 6*6CM</t>
  </si>
  <si>
    <t>雪奥 50瓶装小圆瓶液体胶 高粘度学习办公通用胶水 带刷头 50ml 办公用品 1127</t>
  </si>
  <si>
    <t>COMFAST CF-927BF 1300M双频 USB无线网卡 蓝牙4.2适配器 随身WIFI接收器 台式机</t>
  </si>
  <si>
    <t>索爱（soaiy)A2有线耳机入耳式 笔记本电脑耳机 通用苹果华为小米手机 网课办公麦克</t>
  </si>
  <si>
    <t>A2</t>
  </si>
  <si>
    <t>公牛（BULL）魔方智能USB插座插线板/插排/排插/接线板/拖线板 GN-U303UW白色无</t>
  </si>
  <si>
    <t>GN-U303UW</t>
  </si>
  <si>
    <t>*配电控制设备*公牛（BULL) 魔方智能USB插座 插线板/插排/排插/接线板/拖线板 GN-U303UW 白色无</t>
  </si>
  <si>
    <t>销售日历</t>
  </si>
  <si>
    <t>国学经典,7.5cm孔距</t>
  </si>
  <si>
    <t>销售保密铁皮柜</t>
  </si>
  <si>
    <t>1850*900*420</t>
  </si>
  <si>
    <t>销售白乳胶</t>
  </si>
  <si>
    <t>450ml</t>
  </si>
  <si>
    <t>销售笔记本键盘</t>
  </si>
  <si>
    <t>T540P</t>
  </si>
  <si>
    <t>销售荧光笔</t>
  </si>
  <si>
    <t>三丽鸥</t>
  </si>
  <si>
    <t>销售会议桌</t>
  </si>
  <si>
    <t>2.1*1.2</t>
  </si>
  <si>
    <t>M330</t>
  </si>
  <si>
    <t>A5,20孔</t>
  </si>
  <si>
    <t>销售直尺</t>
  </si>
  <si>
    <t>1m，有机玻璃</t>
  </si>
  <si>
    <t>销售胶棒</t>
  </si>
  <si>
    <t>15g</t>
  </si>
  <si>
    <t>销售一次性纸杯</t>
  </si>
  <si>
    <t>200ml</t>
  </si>
  <si>
    <t>销售文件框（4格）</t>
  </si>
  <si>
    <t>销售四层文件柜</t>
  </si>
  <si>
    <t>M220</t>
  </si>
  <si>
    <t>M185</t>
  </si>
  <si>
    <t>销售大喷壶</t>
  </si>
  <si>
    <t>500ml</t>
  </si>
  <si>
    <t>销售大橡皮</t>
  </si>
  <si>
    <t>4B，200A</t>
  </si>
  <si>
    <t>销售文件保护套</t>
  </si>
  <si>
    <t>E310</t>
  </si>
  <si>
    <t>128g，CZ880</t>
  </si>
  <si>
    <t>销售衣帽架</t>
  </si>
  <si>
    <t>旗舰版圆柱白</t>
  </si>
  <si>
    <t>销售修正带</t>
  </si>
  <si>
    <t>猫爪</t>
  </si>
  <si>
    <t>甜系</t>
  </si>
  <si>
    <t>销售笔袋</t>
  </si>
  <si>
    <t>透明无印</t>
  </si>
  <si>
    <t>12色</t>
  </si>
  <si>
    <t>销售钢尺</t>
  </si>
  <si>
    <t>销售铅笔</t>
  </si>
  <si>
    <t>2H</t>
  </si>
  <si>
    <t>销售彩色铅笔</t>
  </si>
  <si>
    <t>6300（12色）</t>
  </si>
  <si>
    <t>销售转笔刀</t>
  </si>
  <si>
    <t>0610B</t>
  </si>
  <si>
    <t>销售杀虫剂</t>
  </si>
  <si>
    <t>600ml</t>
  </si>
  <si>
    <t>销售乳液泵</t>
  </si>
  <si>
    <t>30ml</t>
  </si>
  <si>
    <t>销售洗手凝露</t>
  </si>
  <si>
    <t>销售餐柜</t>
  </si>
  <si>
    <t>销售会议椅</t>
  </si>
  <si>
    <t>销售座机支架</t>
  </si>
  <si>
    <t>销售一次性水杯</t>
  </si>
  <si>
    <t>U303UM</t>
  </si>
  <si>
    <t>217-5M</t>
  </si>
  <si>
    <t>*文具*得力5002-20页资料册</t>
  </si>
  <si>
    <t>*教具*得力7837白板擦</t>
  </si>
  <si>
    <t>*文具*得力9863快干印台</t>
  </si>
  <si>
    <t>*文具*得力9874快干清洁印泥油</t>
  </si>
  <si>
    <t>*文具*得力0013厚层订书钉</t>
  </si>
  <si>
    <t>*纸制品*得力25904索引标签</t>
  </si>
  <si>
    <t>*纸制品*得力6916中性笔芯0.5mm子弹头</t>
  </si>
  <si>
    <t>*文具*票夹8555彩色长尾票夹</t>
  </si>
  <si>
    <t>*印刷品*高级记事本</t>
  </si>
  <si>
    <t>*纸制品*得力5603档案盒</t>
  </si>
  <si>
    <t>*文具*得力8553ES彩色长尾票夹</t>
  </si>
  <si>
    <t>*纸制品*得力3186商务办公笔记本</t>
  </si>
  <si>
    <t>*纸制品*得力5683档案盒</t>
  </si>
  <si>
    <t>*纸制品*得力5681档案盒</t>
  </si>
  <si>
    <t>*文具*得力0019大头针</t>
  </si>
  <si>
    <t>*文具*得力0037回形针</t>
  </si>
  <si>
    <t>*绘图测量仪器*得力1541A语音计算器</t>
  </si>
  <si>
    <t>博世（BOSCH)家用多功能五金工具套装（108件套）手动工具箱</t>
  </si>
  <si>
    <t>家用套装</t>
  </si>
  <si>
    <t>罗技优联接收器</t>
  </si>
  <si>
    <t>USB</t>
  </si>
  <si>
    <t>罗技摄像头</t>
  </si>
  <si>
    <t>C310</t>
  </si>
  <si>
    <t>罗技鼠标</t>
  </si>
  <si>
    <t>C270i</t>
  </si>
  <si>
    <t>齐心 HC-55-X 办公必备PP档案盒 A4 55MM 绯蓝</t>
  </si>
  <si>
    <t>齐心 HC-55-X 办公必备PP档案盒 A4 55MM 黑</t>
  </si>
  <si>
    <r>
      <rPr>
        <sz val="12"/>
        <rFont val="宋体"/>
        <charset val="134"/>
      </rPr>
      <t>计算机外部设备</t>
    </r>
    <r>
      <rPr>
        <sz val="12"/>
        <rFont val="Calibri"/>
        <charset val="134"/>
      </rPr>
      <t>*</t>
    </r>
    <r>
      <rPr>
        <sz val="12"/>
        <rFont val="宋体"/>
        <charset val="134"/>
      </rPr>
      <t>三星（</t>
    </r>
    <r>
      <rPr>
        <sz val="12"/>
        <rFont val="Calibri"/>
        <charset val="134"/>
      </rPr>
      <t>SAMSUNG</t>
    </r>
    <r>
      <rPr>
        <sz val="12"/>
        <rFont val="宋体"/>
        <charset val="134"/>
      </rPr>
      <t>）</t>
    </r>
    <r>
      <rPr>
        <sz val="12"/>
        <rFont val="Calibri"/>
        <charset val="134"/>
      </rPr>
      <t>250GB SSD</t>
    </r>
    <r>
      <rPr>
        <sz val="12"/>
        <rFont val="宋体"/>
        <charset val="134"/>
      </rPr>
      <t>固态硬盘</t>
    </r>
    <r>
      <rPr>
        <sz val="12"/>
        <rFont val="Calibri"/>
        <charset val="134"/>
      </rPr>
      <t xml:space="preserve"> SATA3.0</t>
    </r>
    <r>
      <rPr>
        <sz val="12"/>
        <rFont val="宋体"/>
        <charset val="134"/>
      </rPr>
      <t>接口</t>
    </r>
    <r>
      <rPr>
        <sz val="12"/>
        <rFont val="Calibri"/>
        <charset val="134"/>
      </rPr>
      <t xml:space="preserve"> 860 PRO</t>
    </r>
    <r>
      <rPr>
        <sz val="12"/>
        <rFont val="宋体"/>
        <charset val="134"/>
      </rPr>
      <t>（</t>
    </r>
    <r>
      <rPr>
        <sz val="12"/>
        <rFont val="Calibri"/>
        <charset val="134"/>
      </rPr>
      <t>MZ-76E250B</t>
    </r>
    <r>
      <rPr>
        <sz val="12"/>
        <rFont val="宋体"/>
        <charset val="134"/>
      </rPr>
      <t>）</t>
    </r>
  </si>
  <si>
    <t>齐心（Comix）60页资料册/资料夹/插袋文件册/活页文件夹/文件收纳袋/档案活页收纳夹 办公用</t>
  </si>
  <si>
    <t>CF410A</t>
  </si>
  <si>
    <t>华三（H3C）5口千兆企业级交换机二层非管网网络交换器网线分线器S1205V</t>
  </si>
  <si>
    <t>乳胶枕</t>
  </si>
  <si>
    <t>毛巾</t>
  </si>
  <si>
    <t>被子</t>
  </si>
  <si>
    <t>四件套</t>
  </si>
  <si>
    <t>洗漱用品</t>
  </si>
  <si>
    <t>齐心（Comix）55mm 加厚型粘扣档案盒/A4文件盒/资料盒 HC-55蓝色 办公文具</t>
  </si>
  <si>
    <t>齐心（Comix）10个装 55mm 加厚型PP档案盒/资料盒A4 HC-55-10黑色</t>
  </si>
  <si>
    <t>HC-55-10</t>
  </si>
  <si>
    <t>罗技（Logitech）C270 高清网络摄像头 网络课程 远程教育 视频通话 麦克风台式机</t>
  </si>
  <si>
    <t>绿联USB蓝牙适配器4.0发射器兼容5.0蓝牙音频接收器免驱 PC台式机笔记本电脑接手机无线</t>
  </si>
  <si>
    <t>漫步者（EDIFIER)T26T 2.0 电脑音箱 多媒体音箱 音响 电脑音箱 铁灰色</t>
  </si>
  <si>
    <t>R26T铁灰色</t>
  </si>
  <si>
    <t>十八子作 整木切割乌檀木切菜板 家用 加厚防霉 大号砧板 （40*27*2.5cm)ZBL005</t>
  </si>
  <si>
    <t>ZBL005</t>
  </si>
  <si>
    <t>得力（deli）纤维柄羊角锤铁锤子多用起钉锤铁榔头16oz DL5002</t>
  </si>
  <si>
    <t>DL5002</t>
  </si>
  <si>
    <t>不锈钢医用屏风医院诊所移动式折屏加厚防透防风隔断屏风带轮 加厚四折屏风</t>
  </si>
  <si>
    <t>屏风</t>
  </si>
  <si>
    <t>期末数字未发生变化</t>
  </si>
  <si>
    <t>153057/G2000(黑色）漫步者蓝牙电竞音箱</t>
  </si>
  <si>
    <t>加品惠 垃圾袋 加厚45*50CM*150只装小号全新料无异味塑料袋子 分类纸篓袋白色 JQ-0601</t>
  </si>
  <si>
    <t>垃圾袋</t>
  </si>
  <si>
    <t>佳佰 喷壶浇花家用园艺植物气压式喷雾瓶器小型浇水壶2L压力洒水壶喷水壶</t>
  </si>
  <si>
    <t>JB8842</t>
  </si>
  <si>
    <t>希捷（Seagate)移动硬盘 2TB USB3.0睿翼 2.5英寸 商务黑钻 兼容Mac</t>
  </si>
  <si>
    <t>Expansion</t>
  </si>
  <si>
    <t>*电线电缆*绿联（UGREEN）USB3.0分线器 高速4口USB扩展坞HUB集线器 笔记本电脑一拖四多接</t>
  </si>
  <si>
    <t>三星（SAMSUNG）500GB SSD固态硬盘 SATA3.0接口 870 EVO(MZ-77E500B)</t>
  </si>
  <si>
    <t>870 EV0</t>
  </si>
  <si>
    <t>得力（deli）90*120cm实心纤维板芯白板 磁性办公教学会议小白板悬挂式写字板黑板白板 赠白板</t>
  </si>
  <si>
    <t>得力（deli）17mm强磁力玻璃白板专用磁钉/磁粒白板配件7821</t>
  </si>
  <si>
    <t>得力（deli）20mm混色白板黑板写字板磁钉12支/卡7824</t>
  </si>
  <si>
    <t>得力（deli）白板笔 色泽明亮可擦易擦 红色10支/盒6817 办公用品</t>
  </si>
  <si>
    <t>得力（deli）白板笔 色泽明亮可擦易擦 蓝色10支/盒6817 办公用品</t>
  </si>
  <si>
    <t>金号毛巾家纺 纯棉强吸水加大加厚洗脸毛巾两条装 115g/条 72*35cm 紫色+蓝色</t>
  </si>
  <si>
    <t>GA1223</t>
  </si>
  <si>
    <t>金号毛巾家纺 A类纯棉3层纱布毛巾国风印章款3条装</t>
  </si>
  <si>
    <t>金号 毛巾家纺A类纯棉厚实洗脸毛巾树叶提缎毛巾 两条装 灰/粽 105g/条 70*34cm</t>
  </si>
  <si>
    <t>GA1315</t>
  </si>
  <si>
    <t>稳纳 衣帽架 衣架落地实木挂衣架 阳台卧室衣服架 立式简易晒衣置衣架 原木色三角款3176</t>
  </si>
  <si>
    <t>衣帽架</t>
  </si>
  <si>
    <t>齐心（Comix）0.5mm 黑色子弹头按动中性笔办公签字笔水笔 12支/盒 书写工具 EK35</t>
  </si>
  <si>
    <t>*电线电缆*绿联（UGREEN）USB3.0延长线公对母 高速传输数据连接线 电脑U盘鼠标键盘打印机充电器</t>
  </si>
  <si>
    <t>美的（Midea)饮水机家用桶装水立式外置烧水壶自动加水安全铜锁 MYR827S-W</t>
  </si>
  <si>
    <t>MYR827S-W</t>
  </si>
  <si>
    <t>希捷（Seagate)移动硬盘 2TB USB3.0简 2.5英寸 高速 轻薄 便携 兼容Mac PS4</t>
  </si>
  <si>
    <t>STJL2000400</t>
  </si>
  <si>
    <t>安泰免钉胶40ml 环保无异味玻璃胶粘剂瓷砖背胶金属木材镜子玻璃强力胶水</t>
  </si>
  <si>
    <t>强力免钉胶40ml</t>
  </si>
  <si>
    <t>立白柠檬洗洁精1kg/瓶（清新柠檬）果蔬清洗餐洗净 洗洁精 洗涤灵 快速去油 不伤手</t>
  </si>
  <si>
    <t>洗洁精</t>
  </si>
  <si>
    <t>振德（ZHENDE）口罩一次性医用口罩男女无纺布内里口罩防尘防柳絮防花粉骑行透气50只/盒 浅</t>
  </si>
  <si>
    <t>医用口罩 50只/盒</t>
  </si>
  <si>
    <t>振德（ZHENDE）口罩一次性医用口罩男女无纺布内里口罩防尘防柳絮防花粉骑行透气51只/盒 浅</t>
  </si>
  <si>
    <t>医用口罩 51只/盒</t>
  </si>
  <si>
    <t>三利速干毛巾3条装带挂绳洗脸面巾柔软吸水不掉毛干发巾 35*70cm 蓝*1 咖*1 灰*1</t>
  </si>
  <si>
    <t>心相印擦手纸200抽20包3折干手纸抹手纸抽取式纸巾 卫生间抽手纸洗手间酒店厨房吸油用纸定</t>
  </si>
  <si>
    <t>擦手纸</t>
  </si>
  <si>
    <t>心相印抽纸 茶语丝享系列3层150抽面巾纸*24包纸巾（M plus码 母婴可用 整箱销售）（新老</t>
  </si>
  <si>
    <t>【防滑升级】鱼跃（YUWELL)双拐YU860A 拐杖腋下助行器 医用病人骨折老人手杖铝合金</t>
  </si>
  <si>
    <t>YU860A</t>
  </si>
  <si>
    <t>*日用杂品*达福芮马桶刷套装橡胶头软毛厕所刷 加长手柄卫生间马桶清洁刷子（欧式 落地款）</t>
  </si>
  <si>
    <t>马桶刷</t>
  </si>
  <si>
    <t>*洗涤剂*蓝月亮 84消毒液 1.2kg/瓶 消毒水 杀菌率99.999% 家庭果蔬玩具宠物用品等多用途可用 漂</t>
  </si>
  <si>
    <t>消毒液</t>
  </si>
  <si>
    <t>*橡胶制品*妙洁 清洁洗衣洗碗家务做饭橡胶手套 防水防滑皮厨房洗碗 中号（灵巧型）</t>
  </si>
  <si>
    <t>手套</t>
  </si>
  <si>
    <t>*洗涤剂*立白柠檬洗洁精1kg/瓶 （清新柠檬）果蔬清洗餐洗净 洗洁精 洗涤灵 快速去油 不伤手</t>
  </si>
  <si>
    <t>*洗涤剂*奥妙 深层洁净 洗衣粉 2.8KG 源自天然酵素</t>
  </si>
  <si>
    <t>洗衣粉</t>
  </si>
  <si>
    <t>*洗涤剂*威猛先生 洁厕剂 750g*2瓶 薄荷香 洁厕啫喱 洁厕灵 洁厕液 洁厕宝 厕所 卫生间 马桶 除</t>
  </si>
  <si>
    <t>威猛先生深层净力洁厕啫哩 清爽薄荷</t>
  </si>
  <si>
    <t>绿之源 强力加大粘鼠板5片装家用室内外老鼠粘胶驱灭鼠板捕鼠神器捉老鼠夹耗子硬纸板可</t>
  </si>
  <si>
    <t>粘鼠板</t>
  </si>
  <si>
    <t>柯诺老鼠药灭鼠药耗子药强力灭鼠剂颗粒家用养殖场一锅端 体验装老鼠药1袋15g</t>
  </si>
  <si>
    <t>老鼠药</t>
  </si>
  <si>
    <t>希捷（Seagate)移动硬盘 4TB USB3.0简 2.5英寸 高速便携 兼容Mac苹果PS4 STJL4</t>
  </si>
  <si>
    <t>STJL4000400</t>
  </si>
  <si>
    <t>吉意欧GEO醇品 系列蓝山风味咖啡豆500g 精选阿拉比卡 中度烘焙 纯黑咖啡</t>
  </si>
  <si>
    <t>咖啡豆</t>
  </si>
  <si>
    <t>唐丰功夫茶具套装家用整套自动石磨流水茶盘陶瓷茶杯茶壶办公会客现代简约茶台</t>
  </si>
  <si>
    <t>曲流茶盘+暗香自助茶具配件</t>
  </si>
  <si>
    <t>移动空调</t>
  </si>
  <si>
    <t>日本三菱（Uni_办公用圆珠笔顺滑原子笔中油笔SA-S蓝色0.7mm10支笔</t>
  </si>
  <si>
    <t>SA-S</t>
  </si>
  <si>
    <t>胜为（shengwei）HDMI转VGA线转换器 高清视频转接头适配器 笔记本电脑机顶盒连接电视</t>
  </si>
  <si>
    <t>HV-602</t>
  </si>
  <si>
    <t xml:space="preserve">绿联MFi认证 苹果数据线快充通用iphone12/11Pro/XsMax/XR/X/SE2/8/7/6/ipad手机 </t>
  </si>
  <si>
    <t>江中食疗江中猴姑无糖酥性饼干 无蔗糖饼干960g（40包）20天装 盒装 早餐猴头菇饼干蛋</t>
  </si>
  <si>
    <t>无糖饼干20天装</t>
  </si>
  <si>
    <t>士力架 花生夹心巧克力（全家桶）糖果 休闲零食 生日礼物460g（新旧包装随机发放）</t>
  </si>
  <si>
    <t>巧克力</t>
  </si>
  <si>
    <t>思朗纤麸 木糖醇粗粮消化饼干1020g不添加蔗糖 早餐下午茶休闲零食点心饱腹（新旧包装</t>
  </si>
  <si>
    <t>思朗纤麸 无添糖粗粮消化饼干102</t>
  </si>
  <si>
    <t>怡力 全麦蔬菜饼干孕妇零食无添加蔗糖健康粗粮代餐饼干 消化饼干 原味216g/盒</t>
  </si>
  <si>
    <t>怡力 全麦蔬菜饼干原味216g</t>
  </si>
  <si>
    <t>家逸四脚实木小凳子布艺素颜方墩茶几矮凳换鞋凳沙发凳</t>
  </si>
  <si>
    <t>矮凳</t>
  </si>
  <si>
    <t>葡记 黄油原味曲奇饼干1000g整箱礼盒装 奶香营养代餐糕点心 下午茶酥饼小吃 儿童休闲</t>
  </si>
  <si>
    <t>黄油曲奇饼1000g</t>
  </si>
  <si>
    <t>雀巢（Nestle）速溶咖啡1+2原味 微研磨 冲调饮品 100条1500g蔡徐坤同款（新老包装交替</t>
  </si>
  <si>
    <t>原味咖啡</t>
  </si>
  <si>
    <t>达利园法式软面包香奶味3斤箱装早餐手撕面包饼干蛋糕零食大礼包早餐食品点心礼盒</t>
  </si>
  <si>
    <t>软面包</t>
  </si>
  <si>
    <r>
      <rPr>
        <sz val="11"/>
        <color theme="1"/>
        <rFont val="宋体"/>
        <charset val="134"/>
        <scheme val="minor"/>
      </rPr>
      <t>五月花9L中号分类金属网垃圾桶 厨房卫生间家用清洁桶 办公环保纸篓</t>
    </r>
    <r>
      <rPr>
        <sz val="11"/>
        <color theme="1"/>
        <rFont val="宋体"/>
        <charset val="134"/>
      </rPr>
      <t>Φ</t>
    </r>
    <r>
      <rPr>
        <sz val="11"/>
        <color theme="1"/>
        <rFont val="宋体"/>
        <charset val="134"/>
        <scheme val="minor"/>
      </rPr>
      <t>240mm TS102</t>
    </r>
  </si>
  <si>
    <t>240mm</t>
  </si>
  <si>
    <t>红牛维生素功能饮料250ml*24罐 整箱</t>
  </si>
  <si>
    <t>饮料</t>
  </si>
  <si>
    <t>日本国誉（KOKUYO)Gambol渡边替换活页本子/活页纸替换芯7mm*24行 20孔 A5/100页 1本装WC</t>
  </si>
  <si>
    <t>20孔活页本芯</t>
  </si>
  <si>
    <t>农夫山泉 饮用水 饮用天然水380ml 1*24瓶 整箱装</t>
  </si>
  <si>
    <t>饮用水</t>
  </si>
  <si>
    <t>罗技（Logitech）K270 键盘 无线键盘 办公键盘 优联 笔记本键盘 全尺寸 黑色 自</t>
  </si>
  <si>
    <t>日本TANOSEE 自动铅笔不易断便携活动铅笔学生绘图铅笔 0.5mm黑色1支 TS-DG05-BK</t>
  </si>
  <si>
    <t>TS-DG05-BK</t>
  </si>
  <si>
    <t>原电池*南孚(NANFU)5号碱性电池40粒 聚能环2代 适用于儿童玩具/血压计/血糖仪/电子门锁/鼠标/遥</t>
  </si>
  <si>
    <t>*文具*晨光铁杆自动铅笔MP1001</t>
  </si>
  <si>
    <t>销售签字笔</t>
  </si>
  <si>
    <t>GP-1212</t>
  </si>
  <si>
    <t>32G，100G3</t>
  </si>
  <si>
    <t>K35（蓝色）</t>
  </si>
  <si>
    <t>K35（黑色）</t>
  </si>
  <si>
    <t>*金属制品*得力77757剪刀</t>
  </si>
  <si>
    <t>*橡胶制品*得力30411EVA泡棉双面胶带</t>
  </si>
  <si>
    <t>*文具*得力5004-40页资料册</t>
  </si>
  <si>
    <t>*文具*得力5005-60页资料册</t>
  </si>
  <si>
    <t>*文具*得力5006-80页资料册</t>
  </si>
  <si>
    <t>*文化办公用设备*得力优酷0594卷笔刀</t>
  </si>
  <si>
    <t>*文具*得力7902皮面笔记本</t>
  </si>
  <si>
    <t>*文具*得力9531-1#山形铁票夹</t>
  </si>
  <si>
    <t>*文具*得力7003自动铅笔</t>
  </si>
  <si>
    <t>*文具*得力0429订书机</t>
  </si>
  <si>
    <t>*文具*得力S331金属活动铅笔</t>
  </si>
  <si>
    <t>*文具*得力7004活动铅芯</t>
  </si>
  <si>
    <t>*橡胶制品*得力30400双面胶带</t>
  </si>
  <si>
    <t>*文具*得力5655拉链袋</t>
  </si>
  <si>
    <t>*文具*得力30401绵纸双面胶带</t>
  </si>
  <si>
    <t>*文化办公用设备*得力0368省力订书机</t>
  </si>
  <si>
    <t>*文具*得力7304液体胶</t>
  </si>
  <si>
    <t>*纸制品*得力5952牛皮档案袋</t>
  </si>
  <si>
    <t>*文具*得力S332金属活动铅笔</t>
  </si>
  <si>
    <t>*文具*得力5230-30页资料册</t>
  </si>
  <si>
    <t>*文具*得力5260-60页资料册</t>
  </si>
  <si>
    <t>*金属制品*得力2012小号美工刀片</t>
  </si>
  <si>
    <t>闪迪（SanDisk)16GB USB3.0 U盘 CZ600酷悠 黑色 USB3.0入门优选 时尚办公必备</t>
  </si>
  <si>
    <t>记事贴</t>
  </si>
  <si>
    <t>得力3603签字笔替换芯</t>
  </si>
  <si>
    <t>思达6824记号笔</t>
  </si>
  <si>
    <t>30014文具胶带</t>
  </si>
  <si>
    <t>捆</t>
  </si>
  <si>
    <t>30323封箱胶带</t>
  </si>
  <si>
    <t>闪迪（SanDisk)64GB USB2.0 U盘 CZ33酷豆 黑色 车载优选 多容量选择</t>
  </si>
  <si>
    <t>酷豆（CZ33)</t>
  </si>
  <si>
    <t>齐心（Comix）B5/74张简约系列皮面笔记本子/记事本/日记本C4611</t>
  </si>
  <si>
    <t>C4611</t>
  </si>
  <si>
    <t>铁书立书栏书靠 卡通金属书栏书架挡板 桌面办公书立 2片/付 9267</t>
  </si>
  <si>
    <t>*电线电缆*绿联（UGREEN）六类RJ45水晶头 6类千兆工程级网络连接器Cat6带屏蔽电脑8p8c网线接头分线器 高速4口USB扩展坞HUB集线器 笔记本电脑一拖四多接口转换</t>
  </si>
  <si>
    <t>华为HUAWEI 原装线充套装（充电器+Type C原装数据线）Max 22.5W SE超级快充 白色C</t>
  </si>
  <si>
    <t>HW-100225C00</t>
  </si>
  <si>
    <t>闪迪（SanDisk)32GB TP(MicroSD)存储卡 行车记录仪&amp;安防监控专用内存卡 高度</t>
  </si>
  <si>
    <t>SDSQQNR-032G-ZN6I</t>
  </si>
  <si>
    <t>博世（BOSCH)机抽滤清器/机滤/机油滤芯0986AF0161(大众迈腾/朗逸/速腾/高尔夫/奥迪）</t>
  </si>
  <si>
    <t>0986AF0161</t>
  </si>
  <si>
    <t>*文具*晨光中性笔办公K35黑0.5</t>
  </si>
  <si>
    <t>K35A</t>
  </si>
  <si>
    <t>*文具*晨光Eplus彩色长尾夹</t>
  </si>
  <si>
    <t>*文具*晨光中性笔办公K35</t>
  </si>
  <si>
    <t>K35B</t>
  </si>
  <si>
    <t>K35C</t>
  </si>
  <si>
    <t>*文具*晨光蜂窝形收纳筐A4 ADM95083</t>
  </si>
  <si>
    <t>*文具*晨光中性替芯G-5 AGR67T02</t>
  </si>
  <si>
    <t>G-5C</t>
  </si>
  <si>
    <t>*文具*晨光中性笔灵智GP12128</t>
  </si>
  <si>
    <t>GP1212A</t>
  </si>
  <si>
    <t>*文具*晨光MGA四角杆马克笔</t>
  </si>
  <si>
    <t>*教具*晨光微笑磁粒ASC99399</t>
  </si>
  <si>
    <t>KA</t>
  </si>
  <si>
    <t>*文具*晨光Eplus彩色长尾夹32mm（筒装）ABS92740</t>
  </si>
  <si>
    <t>ABS92740</t>
  </si>
  <si>
    <t>音响</t>
  </si>
  <si>
    <t>*电线电缆*绿联（UGREEN）2.5英寸移动硬盘包多功能数码配件收纳盒 数据线移动电源充电宝器</t>
  </si>
  <si>
    <t>洁比世 挂钩强力粘钩 无痕钩6个装</t>
  </si>
  <si>
    <t>挂钩</t>
  </si>
  <si>
    <t>日本三菱（Uni)UB-150中性笔直液式走珠笔签字笔0.5mm耐水考试财务用笔黑色 10支/盒 原装</t>
  </si>
  <si>
    <t>UB-150</t>
  </si>
  <si>
    <t>卡西欧（CASIO）FX-991CN X中文函数科学计算器 物理化学竞赛 大学生 考研</t>
  </si>
  <si>
    <t>FX-991CN X-SU-DH</t>
  </si>
  <si>
    <t>三星（SAMSUNG）1TB SSD固态硬盘 SATA3.0接口870 QVO(MZ-77Q1T0B)</t>
  </si>
  <si>
    <t>870QVO 1TBMZ-</t>
  </si>
  <si>
    <t>闪迪（SanDisk)64GB USB3.0 U盘 CZ600酷悠 黑色 USB3.0入门优选 时尚办公必备</t>
  </si>
  <si>
    <t>皮革毛皮制品*BUBM电线收纳扣魔术贴电脑固定整理充电绕集绑束扎线带数据线理线器TLXD-</t>
  </si>
  <si>
    <t>TLXD-A T型理线带</t>
  </si>
  <si>
    <t>闪迪（SanDisk)256GB USB3.2至尊超级速固态U盘CZ880 读速高达420MB/s写380MB/s</t>
  </si>
  <si>
    <t>至尊超极速（CZ880)</t>
  </si>
  <si>
    <t>齐心（Comix）35mm 加厚档案盒/A4文件盒/粘扣塑料资料盒 办公用品 灰蓝A1257</t>
  </si>
  <si>
    <t>A1257</t>
  </si>
  <si>
    <t>笔记本</t>
  </si>
  <si>
    <t>风琴包</t>
  </si>
  <si>
    <t>佳佰丽 GaBree 天然麂皮巾洗车毛巾强力溪水玻璃擦车抹布不掉毛多功能擦巾大号30*55两</t>
  </si>
  <si>
    <t>天然麂皮巾30*55两条装</t>
  </si>
  <si>
    <t>CZ192A/93A</t>
  </si>
  <si>
    <t>ABS92741</t>
  </si>
  <si>
    <t>销售便签纸</t>
  </si>
  <si>
    <t>K35(</t>
  </si>
  <si>
    <t>1600*1000</t>
  </si>
  <si>
    <t>张</t>
  </si>
  <si>
    <t>销售书法纸</t>
  </si>
  <si>
    <t>300张</t>
  </si>
  <si>
    <t>振德（ZHENDE)口罩一次性医用口罩男女无纺布内里口罩防尘防柳絮防花粉骑行透气50只/盒 浅</t>
  </si>
  <si>
    <t>齐心（Comix）HC-55 55mm加厚型粘扣档案盒/文件盒/资料盒A4 黑色</t>
  </si>
  <si>
    <t>沃尔森 Warsun 防爆手电筒带防爆证led强光可充电超亮多功能户外专用巡逻隔爆加油站化</t>
  </si>
  <si>
    <t>防爆手电筒</t>
  </si>
  <si>
    <t>米家 小米智能破壁料理机 研磨碎冰榨汁机 高硼硅玻璃 精钢刀片 OLED旋钮操控米</t>
  </si>
  <si>
    <t>MPBJ001ACM</t>
  </si>
  <si>
    <t>得力（deli）10m全包胶自锁钢卷尺 精准测量便携尺子 黑色</t>
  </si>
  <si>
    <t>雯萱 塑料水桶 家用手提加厚耐磨大号桶 宿舍洗澡洗衣桶 19L</t>
  </si>
  <si>
    <t>塑料水桶</t>
  </si>
  <si>
    <t>武洁 VUJEEN 95%酒精消毒液2500ml医用酒精高纯度乙醇消毒液</t>
  </si>
  <si>
    <t>95%酒精消毒液2500ml</t>
  </si>
  <si>
    <t>博世（BOSCH)金属麻花钻头套装（13件套）HSSR（不同长度）</t>
  </si>
  <si>
    <t>HSSR</t>
  </si>
  <si>
    <t>希捷（Seagate)移动硬盘 2TB USB3.0简2.5英寸 高速 轻薄 便携 兼容MacPS4</t>
  </si>
  <si>
    <t>*配电控制设备*公牛（BULL) 86型转换插头/插座/转换插座/电源转换器一转四转换插头 4位分控插座</t>
  </si>
  <si>
    <t>GN-93223</t>
  </si>
  <si>
    <t>*配电控制设备*公牛（BULL) 新国标机械定时器插座/转换器 通断电 24小时循环 电热水器适用/手机</t>
  </si>
  <si>
    <t>GND-2</t>
  </si>
  <si>
    <t>奥美优 新中式多肉花盆中国风紫砂复古创意个性文竹发财树植物绿植家用办公桌</t>
  </si>
  <si>
    <t>花盆</t>
  </si>
  <si>
    <t>罗技（Logitech）MK545无线键鼠套装 游戏办公键鼠套装 防泼溅设计 优联接收器</t>
  </si>
  <si>
    <t>MK545</t>
  </si>
  <si>
    <t>耐维 Niceway 折叠床办公午休床午睡床家用陪护单人床四折海绵木板床拆叠简易行军床便携户</t>
  </si>
  <si>
    <t>折叠床</t>
  </si>
  <si>
    <t>*计算机配套产品*联想（Lenovo）A601 USB分线器 高速3.0接口转换器 4口USB扩展坞 转接头 HUB集线</t>
  </si>
  <si>
    <t>A601 3.0 0.25</t>
  </si>
  <si>
    <t>*计算机配套产品*联想（Lenovo）LX1815 USB蓝牙适配器 5.0蓝牙接收器 台式机笔记本音频发射器 手</t>
  </si>
  <si>
    <t>LX1815</t>
  </si>
  <si>
    <t>*电线电缆*绿联（UGREEN）电话分线器 电话线一分二延长器 RJ11直通三通头分支分线器 1分2转接盒</t>
  </si>
  <si>
    <t>*计算机配套产品*罗技（Logitech）M546(M545) 鼠标 无线鼠标 办公鼠标 对称鼠标 优联 双轴滚轮</t>
  </si>
  <si>
    <t>M546无线鼠标</t>
  </si>
  <si>
    <t>*塑料制品*清野の木 搬家纸箱【有扣手 60*40*50cm五个装大号】 加厚加硬收纳箱储物箱整理箱装书</t>
  </si>
  <si>
    <t>搬家箱</t>
  </si>
  <si>
    <t>*电线电缆*山泽(SAMZHE)电话线 4芯多股6P4C纯铜语音跳线 座机延长线连接线 成品电话线带水晶头 3</t>
  </si>
  <si>
    <t>DH-4003L</t>
  </si>
  <si>
    <t>洁丽雅（Grace)冷感运动毛巾健身房男女成人速干冰感吸汗跑步手腕面巾单条装 灰色 100</t>
  </si>
  <si>
    <t>毛巾家纺</t>
  </si>
  <si>
    <t>洁丽雅（Grace)冷感运动毛巾健身房男女成人速干冰感吸汗跑步手腕面巾单条装 蓝色 100</t>
  </si>
  <si>
    <t>运动毛巾</t>
  </si>
  <si>
    <t>金号毛巾 提缎加厚纯棉毛巾 A类标准蓝/灰 2条装 72*36cm 125g/条</t>
  </si>
  <si>
    <t xml:space="preserve">毛巾套装 </t>
  </si>
  <si>
    <t>三利 长绒棉干发帽 A类标准 纯棉擦头发速干包头毛巾 140克 强吸水干发加厚浴帽 灰色</t>
  </si>
  <si>
    <t>干发帽</t>
  </si>
  <si>
    <t>金号毛巾 提缎加厚纯棉毛巾 A类标准蓝/灰 3条装 72*36cm 125g/条</t>
  </si>
  <si>
    <t>卡饰社 (CarSetCity)洗车毛巾擦车抹布 3条装30*70cm 超细纤维吸水毛巾洗车布擦玻璃布</t>
  </si>
  <si>
    <t>CS-28547</t>
  </si>
  <si>
    <t>罗技（Logitech）M280（M275)鼠标 无线键鼠 家用商务办公鼠标 右手鼠标 企业采</t>
  </si>
  <si>
    <t>M280</t>
  </si>
  <si>
    <t>销售口罩</t>
  </si>
  <si>
    <t>一次性医用，独立包装</t>
  </si>
  <si>
    <t>销售矿泉水</t>
  </si>
  <si>
    <t>380ml</t>
  </si>
  <si>
    <t>销售扑克牌</t>
  </si>
  <si>
    <r>
      <rPr>
        <sz val="12"/>
        <rFont val="宋体"/>
        <charset val="134"/>
      </rPr>
      <t>酒</t>
    </r>
    <r>
      <rPr>
        <sz val="12"/>
        <rFont val="Calibri"/>
        <charset val="134"/>
      </rPr>
      <t>*</t>
    </r>
    <r>
      <rPr>
        <sz val="12"/>
        <rFont val="宋体"/>
        <charset val="134"/>
      </rPr>
      <t>【赠品勿拍】茅台集团</t>
    </r>
    <r>
      <rPr>
        <sz val="12"/>
        <rFont val="Calibri"/>
        <charset val="134"/>
      </rPr>
      <t xml:space="preserve"> </t>
    </r>
    <r>
      <rPr>
        <sz val="12"/>
        <rFont val="宋体"/>
        <charset val="134"/>
      </rPr>
      <t>贵州习酒</t>
    </r>
    <r>
      <rPr>
        <sz val="12"/>
        <rFont val="Calibri"/>
        <charset val="134"/>
      </rPr>
      <t xml:space="preserve"> 53</t>
    </r>
    <r>
      <rPr>
        <sz val="12"/>
        <rFont val="宋体"/>
        <charset val="134"/>
      </rPr>
      <t>度窖藏</t>
    </r>
    <r>
      <rPr>
        <sz val="12"/>
        <rFont val="Calibri"/>
        <charset val="134"/>
      </rPr>
      <t>1988</t>
    </r>
    <r>
      <rPr>
        <sz val="12"/>
        <rFont val="宋体"/>
        <charset val="134"/>
      </rPr>
      <t>小酒</t>
    </r>
    <r>
      <rPr>
        <sz val="12"/>
        <rFont val="Calibri"/>
        <charset val="134"/>
      </rPr>
      <t xml:space="preserve"> 8100</t>
    </r>
    <r>
      <rPr>
        <sz val="12"/>
        <rFont val="宋体"/>
        <charset val="134"/>
      </rPr>
      <t>（</t>
    </r>
    <r>
      <rPr>
        <sz val="12"/>
        <rFont val="Calibri"/>
        <charset val="134"/>
      </rPr>
      <t>100ml</t>
    </r>
    <r>
      <rPr>
        <sz val="12"/>
        <rFont val="宋体"/>
        <charset val="134"/>
      </rPr>
      <t>）单支装</t>
    </r>
  </si>
  <si>
    <r>
      <rPr>
        <sz val="12"/>
        <rFont val="宋体"/>
        <charset val="134"/>
      </rPr>
      <t>窖藏</t>
    </r>
    <r>
      <rPr>
        <sz val="12"/>
        <rFont val="Calibri"/>
        <charset val="134"/>
      </rPr>
      <t>8100</t>
    </r>
  </si>
  <si>
    <t xml:space="preserve">非金属矿物制品*佳佰 茶壶玻璃茶具 大容量过滤煮茶器办公养生泡茶壶 家用加厚耐热烧水壶700ml </t>
  </si>
  <si>
    <t>玻璃茶壶</t>
  </si>
  <si>
    <t>美容护肤品*美源（Bigen）发采快速黑发霜 80g（天然黑 881）日本进口 深色系 男女兼用 专业遮白 快速染发</t>
  </si>
  <si>
    <t>染发剂</t>
  </si>
  <si>
    <r>
      <rPr>
        <sz val="12"/>
        <rFont val="宋体"/>
        <charset val="134"/>
      </rPr>
      <t>乳制品</t>
    </r>
    <r>
      <rPr>
        <sz val="12"/>
        <rFont val="Calibri"/>
        <charset val="134"/>
      </rPr>
      <t>*</t>
    </r>
    <r>
      <rPr>
        <sz val="12"/>
        <rFont val="宋体"/>
        <charset val="134"/>
      </rPr>
      <t>蒙牛</t>
    </r>
    <r>
      <rPr>
        <sz val="12"/>
        <rFont val="Calibri"/>
        <charset val="134"/>
      </rPr>
      <t xml:space="preserve"> </t>
    </r>
    <r>
      <rPr>
        <sz val="12"/>
        <rFont val="宋体"/>
        <charset val="134"/>
      </rPr>
      <t>纯甄</t>
    </r>
    <r>
      <rPr>
        <sz val="12"/>
        <rFont val="Calibri"/>
        <charset val="134"/>
      </rPr>
      <t xml:space="preserve"> </t>
    </r>
    <r>
      <rPr>
        <sz val="12"/>
        <rFont val="宋体"/>
        <charset val="134"/>
      </rPr>
      <t>常温风味酸牛奶</t>
    </r>
    <r>
      <rPr>
        <sz val="12"/>
        <rFont val="Calibri"/>
        <charset val="134"/>
      </rPr>
      <t xml:space="preserve"> </t>
    </r>
    <r>
      <rPr>
        <sz val="12"/>
        <rFont val="宋体"/>
        <charset val="134"/>
      </rPr>
      <t>芒果百香果口味</t>
    </r>
    <r>
      <rPr>
        <sz val="12"/>
        <rFont val="Calibri"/>
        <charset val="134"/>
      </rPr>
      <t xml:space="preserve">200g*16 </t>
    </r>
    <r>
      <rPr>
        <sz val="12"/>
        <rFont val="宋体"/>
        <charset val="134"/>
      </rPr>
      <t>礼盒装</t>
    </r>
  </si>
  <si>
    <t>牛奶</t>
  </si>
  <si>
    <t xml:space="preserve">日用杂品*晟旎尚品 透明挂钩贴20只装 免打孔强力无痕粘钩 厨房卫生间置物架浴室挂毛巾架门后衣柜挂衣钩 </t>
  </si>
  <si>
    <t>浴室粘钩</t>
  </si>
  <si>
    <t xml:space="preserve">日用杂品*ARS安速 杀蟑螂药蟑螂屋蟑螂贴全窝端 日本进口小强恢恢10枚/盒 </t>
  </si>
  <si>
    <t>蟑螂屋</t>
  </si>
  <si>
    <t xml:space="preserve">塑料制品*JEKO 塑料箱透明衣服收纳箱 100L 1只装 玩具收纳箱特大号 衣物整理箱 搬家箱打包箱 箱子 被子储物箱【蓝盖】 </t>
  </si>
  <si>
    <t>收纳箱</t>
  </si>
  <si>
    <t xml:space="preserve">茶*贡苑 2020新茶上市 茶叶绿茶 明前龙井茶 浓香西湖嫩芽 250克（125g*2罐） </t>
  </si>
  <si>
    <t>贡苑绿茶</t>
  </si>
  <si>
    <t>罐</t>
  </si>
  <si>
    <r>
      <rPr>
        <sz val="12"/>
        <rFont val="宋体"/>
        <charset val="134"/>
      </rPr>
      <t>雀巢（</t>
    </r>
    <r>
      <rPr>
        <sz val="12"/>
        <rFont val="Calibri"/>
        <charset val="134"/>
      </rPr>
      <t>Nestle)</t>
    </r>
    <r>
      <rPr>
        <sz val="12"/>
        <rFont val="宋体"/>
        <charset val="134"/>
      </rPr>
      <t>咖啡速溶</t>
    </r>
    <r>
      <rPr>
        <sz val="12"/>
        <rFont val="Calibri"/>
        <charset val="134"/>
      </rPr>
      <t>1+2</t>
    </r>
    <r>
      <rPr>
        <sz val="12"/>
        <rFont val="宋体"/>
        <charset val="134"/>
      </rPr>
      <t>特浓</t>
    </r>
    <r>
      <rPr>
        <sz val="12"/>
        <rFont val="Calibri"/>
        <charset val="134"/>
      </rPr>
      <t xml:space="preserve"> </t>
    </r>
    <r>
      <rPr>
        <sz val="12"/>
        <rFont val="宋体"/>
        <charset val="134"/>
      </rPr>
      <t>微研磨</t>
    </r>
    <r>
      <rPr>
        <sz val="12"/>
        <rFont val="Calibri"/>
        <charset val="134"/>
      </rPr>
      <t xml:space="preserve"> </t>
    </r>
    <r>
      <rPr>
        <sz val="12"/>
        <rFont val="宋体"/>
        <charset val="134"/>
      </rPr>
      <t>冲调饮品</t>
    </r>
    <r>
      <rPr>
        <sz val="12"/>
        <rFont val="Calibri"/>
        <charset val="134"/>
      </rPr>
      <t>90</t>
    </r>
    <r>
      <rPr>
        <sz val="12"/>
        <rFont val="宋体"/>
        <charset val="134"/>
      </rPr>
      <t>条</t>
    </r>
    <r>
      <rPr>
        <sz val="12"/>
        <rFont val="Calibri"/>
        <charset val="134"/>
      </rPr>
      <t>1170g</t>
    </r>
  </si>
  <si>
    <r>
      <rPr>
        <sz val="12"/>
        <rFont val="宋体"/>
        <charset val="134"/>
      </rPr>
      <t>咖啡</t>
    </r>
    <r>
      <rPr>
        <sz val="12"/>
        <rFont val="Calibri"/>
        <charset val="134"/>
      </rPr>
      <t>1+2</t>
    </r>
    <r>
      <rPr>
        <sz val="12"/>
        <rFont val="宋体"/>
        <charset val="134"/>
      </rPr>
      <t>特浓</t>
    </r>
    <r>
      <rPr>
        <sz val="12"/>
        <rFont val="Calibri"/>
        <charset val="134"/>
      </rPr>
      <t>90</t>
    </r>
    <r>
      <rPr>
        <sz val="12"/>
        <rFont val="宋体"/>
        <charset val="134"/>
      </rPr>
      <t>条</t>
    </r>
  </si>
  <si>
    <r>
      <rPr>
        <sz val="12"/>
        <rFont val="宋体"/>
        <charset val="134"/>
      </rPr>
      <t>调味品</t>
    </r>
    <r>
      <rPr>
        <sz val="12"/>
        <rFont val="Calibri"/>
        <charset val="134"/>
      </rPr>
      <t>*</t>
    </r>
    <r>
      <rPr>
        <sz val="12"/>
        <rFont val="宋体"/>
        <charset val="134"/>
      </rPr>
      <t>海天</t>
    </r>
    <r>
      <rPr>
        <sz val="12"/>
        <rFont val="Calibri"/>
        <charset val="134"/>
      </rPr>
      <t xml:space="preserve"> </t>
    </r>
    <r>
      <rPr>
        <sz val="12"/>
        <rFont val="宋体"/>
        <charset val="134"/>
      </rPr>
      <t>酱油蚝油</t>
    </r>
    <r>
      <rPr>
        <sz val="12"/>
        <rFont val="Calibri"/>
        <charset val="134"/>
      </rPr>
      <t xml:space="preserve"> </t>
    </r>
    <r>
      <rPr>
        <sz val="12"/>
        <rFont val="宋体"/>
        <charset val="134"/>
      </rPr>
      <t>金标生抽</t>
    </r>
    <r>
      <rPr>
        <sz val="12"/>
        <rFont val="Calibri"/>
        <charset val="134"/>
      </rPr>
      <t>1.9L+</t>
    </r>
    <r>
      <rPr>
        <sz val="12"/>
        <rFont val="宋体"/>
        <charset val="134"/>
      </rPr>
      <t>上等蚝油</t>
    </r>
    <r>
      <rPr>
        <sz val="12"/>
        <rFont val="Calibri"/>
        <charset val="134"/>
      </rPr>
      <t xml:space="preserve"> </t>
    </r>
    <r>
      <rPr>
        <sz val="12"/>
        <rFont val="宋体"/>
        <charset val="134"/>
      </rPr>
      <t>烧烤火锅蘸料</t>
    </r>
    <r>
      <rPr>
        <sz val="12"/>
        <rFont val="Calibri"/>
        <charset val="134"/>
      </rPr>
      <t>700g</t>
    </r>
  </si>
  <si>
    <r>
      <rPr>
        <sz val="12"/>
        <rFont val="宋体"/>
        <charset val="134"/>
      </rPr>
      <t>金标生抽</t>
    </r>
    <r>
      <rPr>
        <sz val="12"/>
        <rFont val="Calibri"/>
        <charset val="134"/>
      </rPr>
      <t>1.8L+</t>
    </r>
    <r>
      <rPr>
        <sz val="12"/>
        <rFont val="宋体"/>
        <charset val="134"/>
      </rPr>
      <t>海天上等蚝油</t>
    </r>
    <r>
      <rPr>
        <sz val="12"/>
        <rFont val="Calibri"/>
        <charset val="134"/>
      </rPr>
      <t>700g</t>
    </r>
  </si>
  <si>
    <r>
      <rPr>
        <b/>
        <sz val="12"/>
        <rFont val="宋体"/>
        <charset val="134"/>
      </rPr>
      <t>乳制品</t>
    </r>
    <r>
      <rPr>
        <b/>
        <sz val="12"/>
        <rFont val="Arial"/>
        <charset val="134"/>
      </rPr>
      <t>*</t>
    </r>
    <r>
      <rPr>
        <b/>
        <sz val="12"/>
        <rFont val="宋体"/>
        <charset val="134"/>
      </rPr>
      <t>蒙牛</t>
    </r>
    <r>
      <rPr>
        <b/>
        <sz val="12"/>
        <rFont val="Arial"/>
        <charset val="134"/>
      </rPr>
      <t xml:space="preserve"> </t>
    </r>
    <r>
      <rPr>
        <b/>
        <sz val="12"/>
        <rFont val="宋体"/>
        <charset val="134"/>
      </rPr>
      <t>纯甄小蛮腰轻酪乳芒果芝士味风味酸牛乳</t>
    </r>
    <r>
      <rPr>
        <b/>
        <sz val="12"/>
        <rFont val="Arial"/>
        <charset val="134"/>
      </rPr>
      <t>PET</t>
    </r>
    <r>
      <rPr>
        <b/>
        <sz val="12"/>
        <rFont val="宋体"/>
        <charset val="134"/>
      </rPr>
      <t>瓶</t>
    </r>
    <r>
      <rPr>
        <b/>
        <sz val="12"/>
        <rFont val="Arial"/>
        <charset val="134"/>
      </rPr>
      <t>230g×10</t>
    </r>
    <r>
      <rPr>
        <b/>
        <sz val="12"/>
        <rFont val="宋体"/>
        <charset val="134"/>
      </rPr>
      <t>瓶（礼盒装）（新老包装随机发货）</t>
    </r>
  </si>
  <si>
    <t>酸奶</t>
  </si>
  <si>
    <t xml:space="preserve">洗涤剂*老管家 水垢清除剂柠檬酸洁净饮水机电水壶清洁剂238g*3盒 </t>
  </si>
  <si>
    <r>
      <rPr>
        <sz val="12"/>
        <rFont val="Calibri"/>
        <charset val="134"/>
      </rPr>
      <t>3</t>
    </r>
    <r>
      <rPr>
        <sz val="12"/>
        <rFont val="宋体"/>
        <charset val="134"/>
      </rPr>
      <t>盒</t>
    </r>
  </si>
  <si>
    <t>束</t>
  </si>
  <si>
    <t xml:space="preserve">非金属矿物质制品*言艺茶盘茶台茶托盘竹制密胺功夫茶盘 悟然长方 </t>
  </si>
  <si>
    <t>茶盘</t>
  </si>
  <si>
    <t xml:space="preserve">纺织产品*粒米袜子男船袜夏季短袜隐形袜排汗休闲透气防掉跟浅口袜4双装 黑色+蓝色+中灰+浅灰(隐形船袜) 均码 </t>
  </si>
  <si>
    <t>CW62A</t>
  </si>
  <si>
    <t xml:space="preserve">洗涤剂*橙乐工坊 鞋子运动鞋除臭剂260ml*2 去鞋臭除脚臭鞋袜除臭杀菌喷雾 净化除味消臭剂 </t>
  </si>
  <si>
    <t>除臭喷雾</t>
  </si>
  <si>
    <t>医药*振德（ZHENDE)口罩一次性医用口罩男女无纺布内里口罩防尘防柳絮防花粉骑行透气50只/盒 浅蓝独立装</t>
  </si>
  <si>
    <r>
      <rPr>
        <sz val="12"/>
        <rFont val="宋体"/>
        <charset val="134"/>
      </rPr>
      <t>医用口罩</t>
    </r>
    <r>
      <rPr>
        <sz val="12"/>
        <rFont val="Calibri"/>
        <charset val="134"/>
      </rPr>
      <t>50</t>
    </r>
    <r>
      <rPr>
        <sz val="12"/>
        <rFont val="宋体"/>
        <charset val="134"/>
      </rPr>
      <t>只</t>
    </r>
    <r>
      <rPr>
        <sz val="12"/>
        <rFont val="Calibri"/>
        <charset val="134"/>
      </rPr>
      <t>/</t>
    </r>
    <r>
      <rPr>
        <sz val="12"/>
        <rFont val="宋体"/>
        <charset val="134"/>
      </rPr>
      <t>盒</t>
    </r>
  </si>
  <si>
    <r>
      <rPr>
        <sz val="12"/>
        <rFont val="宋体"/>
        <charset val="134"/>
      </rPr>
      <t>交通运输设备</t>
    </r>
    <r>
      <rPr>
        <sz val="12"/>
        <rFont val="Calibri"/>
        <charset val="134"/>
      </rPr>
      <t>*</t>
    </r>
    <r>
      <rPr>
        <sz val="12"/>
        <rFont val="宋体"/>
        <charset val="134"/>
      </rPr>
      <t>配件</t>
    </r>
  </si>
  <si>
    <t xml:space="preserve">非金属矿物制品*华帝 VATTI 保温壶2L大容量家用暖壶304不锈钢水壶热水瓶开水瓶保温瓶保暖壶 </t>
  </si>
  <si>
    <t>保温壶</t>
  </si>
  <si>
    <t xml:space="preserve">家用厨房电器具*美的（Midea）电水壶热水壶电热水壶304不锈钢1.7L容量暖水壶烧水壶开水壶WHJ1705b </t>
  </si>
  <si>
    <t xml:space="preserve">WHJ1705b </t>
  </si>
  <si>
    <r>
      <rPr>
        <sz val="12"/>
        <rFont val="宋体"/>
        <charset val="134"/>
      </rPr>
      <t>家用厨房电器具</t>
    </r>
    <r>
      <rPr>
        <sz val="12"/>
        <rFont val="Calibri"/>
        <charset val="134"/>
      </rPr>
      <t>*</t>
    </r>
    <r>
      <rPr>
        <sz val="12"/>
        <rFont val="宋体"/>
        <charset val="134"/>
      </rPr>
      <t>格兰仕微波炉</t>
    </r>
  </si>
  <si>
    <t>G90F23CN3PV-BM1(S2)</t>
  </si>
  <si>
    <r>
      <rPr>
        <sz val="12"/>
        <rFont val="宋体"/>
        <charset val="134"/>
      </rPr>
      <t>家具</t>
    </r>
    <r>
      <rPr>
        <sz val="12"/>
        <rFont val="Calibri"/>
        <charset val="134"/>
      </rPr>
      <t>*</t>
    </r>
    <r>
      <rPr>
        <sz val="12"/>
        <rFont val="宋体"/>
        <charset val="134"/>
      </rPr>
      <t>家乐铭品</t>
    </r>
    <r>
      <rPr>
        <sz val="12"/>
        <rFont val="Calibri"/>
        <charset val="134"/>
      </rPr>
      <t xml:space="preserve"> </t>
    </r>
    <r>
      <rPr>
        <sz val="12"/>
        <rFont val="宋体"/>
        <charset val="134"/>
      </rPr>
      <t>换鞋凳鞋柜穿鞋凳多层</t>
    </r>
    <r>
      <rPr>
        <sz val="12"/>
        <rFont val="Calibri"/>
        <charset val="134"/>
      </rPr>
      <t>80cm</t>
    </r>
    <r>
      <rPr>
        <sz val="12"/>
        <rFont val="宋体"/>
        <charset val="134"/>
      </rPr>
      <t>加宽加固翻斗多功能防尘进门收纳储物柜现代简约木质鞋</t>
    </r>
  </si>
  <si>
    <t>换鞋凳</t>
  </si>
  <si>
    <r>
      <rPr>
        <sz val="12"/>
        <rFont val="宋体"/>
        <charset val="134"/>
      </rPr>
      <t>纺织产品</t>
    </r>
    <r>
      <rPr>
        <sz val="12"/>
        <rFont val="Calibri"/>
        <charset val="134"/>
      </rPr>
      <t>*</t>
    </r>
    <r>
      <rPr>
        <sz val="12"/>
        <rFont val="宋体"/>
        <charset val="134"/>
      </rPr>
      <t>南极人NanJiren 保暖被子秋冬被芯 米黄 150*200cm 4斤 被褥家纺棉被单人学生被芯春秋</t>
    </r>
  </si>
  <si>
    <t>床上用品</t>
  </si>
  <si>
    <r>
      <rPr>
        <sz val="12"/>
        <rFont val="宋体"/>
        <charset val="134"/>
      </rPr>
      <t>纺织产品</t>
    </r>
    <r>
      <rPr>
        <sz val="9"/>
        <rFont val="Tahoma"/>
        <charset val="134"/>
      </rPr>
      <t>*LOVO</t>
    </r>
    <r>
      <rPr>
        <sz val="9"/>
        <rFont val="宋体"/>
        <charset val="134"/>
      </rPr>
      <t>乐蜗罗莱生活出品</t>
    </r>
    <r>
      <rPr>
        <sz val="9"/>
        <rFont val="Tahoma"/>
        <charset val="134"/>
      </rPr>
      <t> </t>
    </r>
    <r>
      <rPr>
        <sz val="9"/>
        <rFont val="宋体"/>
        <charset val="134"/>
      </rPr>
      <t>儿童用枕头熊兜兜防螨纤维枕芯</t>
    </r>
    <r>
      <rPr>
        <sz val="9"/>
        <rFont val="Tahoma"/>
        <charset val="134"/>
      </rPr>
      <t xml:space="preserve"> 47*73cm</t>
    </r>
  </si>
  <si>
    <t>枕芯</t>
  </si>
  <si>
    <r>
      <rPr>
        <sz val="12"/>
        <rFont val="宋体"/>
        <charset val="134"/>
      </rPr>
      <t>医药</t>
    </r>
    <r>
      <rPr>
        <sz val="12"/>
        <rFont val="Calibri"/>
        <charset val="134"/>
      </rPr>
      <t>*DPP</t>
    </r>
    <r>
      <rPr>
        <sz val="12"/>
        <rFont val="宋体"/>
        <charset val="134"/>
      </rPr>
      <t>艾滋病检测试纸</t>
    </r>
    <r>
      <rPr>
        <sz val="12"/>
        <rFont val="Calibri"/>
        <charset val="134"/>
      </rPr>
      <t>hiv</t>
    </r>
    <r>
      <rPr>
        <sz val="12"/>
        <rFont val="宋体"/>
        <charset val="134"/>
      </rPr>
      <t>艾滋试纸</t>
    </r>
    <r>
      <rPr>
        <sz val="12"/>
        <rFont val="Calibri"/>
        <charset val="134"/>
      </rPr>
      <t xml:space="preserve"> </t>
    </r>
    <r>
      <rPr>
        <sz val="12"/>
        <rFont val="宋体"/>
        <charset val="134"/>
      </rPr>
      <t>唾液检测试纸</t>
    </r>
    <r>
      <rPr>
        <sz val="12"/>
        <rFont val="Calibri"/>
        <charset val="134"/>
      </rPr>
      <t>1</t>
    </r>
    <r>
      <rPr>
        <sz val="12"/>
        <rFont val="宋体"/>
        <charset val="134"/>
      </rPr>
      <t>支装</t>
    </r>
  </si>
  <si>
    <r>
      <rPr>
        <sz val="12"/>
        <rFont val="Calibri"/>
        <charset val="134"/>
      </rPr>
      <t>1</t>
    </r>
    <r>
      <rPr>
        <sz val="12"/>
        <rFont val="宋体"/>
        <charset val="134"/>
      </rPr>
      <t>人份</t>
    </r>
    <r>
      <rPr>
        <sz val="12"/>
        <rFont val="Calibri"/>
        <charset val="134"/>
      </rPr>
      <t>*1</t>
    </r>
    <r>
      <rPr>
        <sz val="12"/>
        <rFont val="宋体"/>
        <charset val="134"/>
      </rPr>
      <t>盒</t>
    </r>
  </si>
  <si>
    <r>
      <rPr>
        <sz val="12"/>
        <rFont val="宋体"/>
        <charset val="134"/>
      </rPr>
      <t>非金属矿物制品</t>
    </r>
    <r>
      <rPr>
        <sz val="12"/>
        <rFont val="Calibri"/>
        <charset val="134"/>
      </rPr>
      <t>*</t>
    </r>
    <r>
      <rPr>
        <sz val="12"/>
        <rFont val="宋体"/>
        <charset val="134"/>
      </rPr>
      <t>富光？保温壶？</t>
    </r>
    <r>
      <rPr>
        <sz val="12"/>
        <rFont val="Calibri"/>
        <charset val="134"/>
      </rPr>
      <t>2.2L</t>
    </r>
    <r>
      <rPr>
        <sz val="12"/>
        <rFont val="宋体"/>
        <charset val="134"/>
      </rPr>
      <t>大容量内外</t>
    </r>
    <r>
      <rPr>
        <sz val="12"/>
        <rFont val="Calibri"/>
        <charset val="134"/>
      </rPr>
      <t>304</t>
    </r>
    <r>
      <rPr>
        <sz val="12"/>
        <rFont val="宋体"/>
        <charset val="134"/>
      </rPr>
      <t>不锈钢保温杯易清洗？家用暖壶按压式热水壶开水瓶</t>
    </r>
  </si>
  <si>
    <r>
      <rPr>
        <sz val="12"/>
        <rFont val="宋体"/>
        <charset val="134"/>
      </rPr>
      <t>家用电热电力器</t>
    </r>
    <r>
      <rPr>
        <sz val="12"/>
        <rFont val="Calibri"/>
        <charset val="134"/>
      </rPr>
      <t>*</t>
    </r>
    <r>
      <rPr>
        <sz val="12"/>
        <rFont val="宋体"/>
        <charset val="134"/>
      </rPr>
      <t>美的(</t>
    </r>
    <r>
      <rPr>
        <sz val="12"/>
        <rFont val="Calibri"/>
        <charset val="134"/>
      </rPr>
      <t>Midea</t>
    </r>
    <r>
      <rPr>
        <sz val="12"/>
        <rFont val="宋体"/>
        <charset val="134"/>
      </rPr>
      <t>）取暖器电暖器家用办公电暖气片静音节能取暖电器加湿烘衣13片大面</t>
    </r>
  </si>
  <si>
    <t>HYX22N</t>
  </si>
  <si>
    <t>金旗舰复印纸</t>
  </si>
  <si>
    <t>70gA4-5</t>
  </si>
  <si>
    <r>
      <rPr>
        <sz val="12"/>
        <rFont val="宋体"/>
        <charset val="134"/>
      </rPr>
      <t>酒</t>
    </r>
    <r>
      <rPr>
        <sz val="12"/>
        <rFont val="Calibri"/>
        <charset val="134"/>
      </rPr>
      <t>*</t>
    </r>
    <r>
      <rPr>
        <sz val="12"/>
        <rFont val="宋体"/>
        <charset val="134"/>
      </rPr>
      <t>杰卡斯（</t>
    </r>
    <r>
      <rPr>
        <sz val="12"/>
        <rFont val="Calibri"/>
        <charset val="134"/>
      </rPr>
      <t>Jacob's Creek</t>
    </r>
    <r>
      <rPr>
        <sz val="12"/>
        <rFont val="宋体"/>
        <charset val="134"/>
      </rPr>
      <t>）经典梅洛干红葡萄酒</t>
    </r>
    <r>
      <rPr>
        <sz val="12"/>
        <rFont val="Calibri"/>
        <charset val="134"/>
      </rPr>
      <t>750ml*6</t>
    </r>
    <r>
      <rPr>
        <sz val="12"/>
        <rFont val="宋体"/>
        <charset val="134"/>
      </rPr>
      <t>整箱装</t>
    </r>
    <r>
      <rPr>
        <sz val="12"/>
        <rFont val="Calibri"/>
        <charset val="134"/>
      </rPr>
      <t xml:space="preserve"> </t>
    </r>
    <r>
      <rPr>
        <sz val="12"/>
        <rFont val="宋体"/>
        <charset val="134"/>
      </rPr>
      <t>澳大利亚进口红</t>
    </r>
  </si>
  <si>
    <t>葡萄酒</t>
  </si>
  <si>
    <r>
      <rPr>
        <sz val="12"/>
        <rFont val="宋体"/>
        <charset val="134"/>
      </rPr>
      <t>雀巢（</t>
    </r>
    <r>
      <rPr>
        <sz val="12"/>
        <rFont val="Calibri"/>
        <charset val="134"/>
      </rPr>
      <t>Nestle</t>
    </r>
    <r>
      <rPr>
        <sz val="12"/>
        <rFont val="宋体"/>
        <charset val="134"/>
      </rPr>
      <t>）咖啡速溶</t>
    </r>
    <r>
      <rPr>
        <sz val="12"/>
        <rFont val="Calibri"/>
        <charset val="134"/>
      </rPr>
      <t>1+2</t>
    </r>
    <r>
      <rPr>
        <sz val="12"/>
        <rFont val="宋体"/>
        <charset val="134"/>
      </rPr>
      <t>原味</t>
    </r>
    <r>
      <rPr>
        <sz val="12"/>
        <rFont val="Calibri"/>
        <charset val="134"/>
      </rPr>
      <t xml:space="preserve"> </t>
    </r>
    <r>
      <rPr>
        <sz val="12"/>
        <rFont val="宋体"/>
        <charset val="134"/>
      </rPr>
      <t>微研磨</t>
    </r>
    <r>
      <rPr>
        <sz val="12"/>
        <rFont val="Calibri"/>
        <charset val="134"/>
      </rPr>
      <t xml:space="preserve"> </t>
    </r>
    <r>
      <rPr>
        <sz val="12"/>
        <rFont val="宋体"/>
        <charset val="134"/>
      </rPr>
      <t>冲调饮品</t>
    </r>
    <r>
      <rPr>
        <sz val="12"/>
        <rFont val="Calibri"/>
        <charset val="134"/>
      </rPr>
      <t>100</t>
    </r>
    <r>
      <rPr>
        <sz val="12"/>
        <rFont val="宋体"/>
        <charset val="134"/>
      </rPr>
      <t>条</t>
    </r>
    <r>
      <rPr>
        <sz val="12"/>
        <rFont val="Calibri"/>
        <charset val="134"/>
      </rPr>
      <t>1500g</t>
    </r>
    <r>
      <rPr>
        <sz val="12"/>
        <rFont val="宋体"/>
        <charset val="134"/>
      </rPr>
      <t>蔡徐坤同款（新老包装交</t>
    </r>
  </si>
  <si>
    <r>
      <rPr>
        <sz val="12"/>
        <rFont val="宋体"/>
        <charset val="134"/>
      </rPr>
      <t>蓝月亮</t>
    </r>
    <r>
      <rPr>
        <sz val="12"/>
        <rFont val="Calibri"/>
        <charset val="134"/>
      </rPr>
      <t>84</t>
    </r>
    <r>
      <rPr>
        <sz val="12"/>
        <rFont val="宋体"/>
        <charset val="134"/>
      </rPr>
      <t>消毒液</t>
    </r>
    <r>
      <rPr>
        <sz val="12"/>
        <rFont val="Calibri"/>
        <charset val="134"/>
      </rPr>
      <t>1.2kg/</t>
    </r>
    <r>
      <rPr>
        <sz val="12"/>
        <rFont val="宋体"/>
        <charset val="134"/>
      </rPr>
      <t>瓶</t>
    </r>
    <r>
      <rPr>
        <sz val="12"/>
        <rFont val="Calibri"/>
        <charset val="134"/>
      </rPr>
      <t>*4</t>
    </r>
    <r>
      <rPr>
        <sz val="12"/>
        <rFont val="宋体"/>
        <charset val="134"/>
      </rPr>
      <t>消毒水</t>
    </r>
    <r>
      <rPr>
        <sz val="12"/>
        <rFont val="Calibri"/>
        <charset val="134"/>
      </rPr>
      <t xml:space="preserve"> </t>
    </r>
    <r>
      <rPr>
        <sz val="12"/>
        <rFont val="宋体"/>
        <charset val="134"/>
      </rPr>
      <t>杀菌率</t>
    </r>
    <r>
      <rPr>
        <sz val="12"/>
        <rFont val="Calibri"/>
        <charset val="134"/>
      </rPr>
      <t>99.999%</t>
    </r>
    <r>
      <rPr>
        <sz val="12"/>
        <rFont val="宋体"/>
        <charset val="134"/>
      </rPr>
      <t>家庭果蔬玩具宠物等多用途可用漂白</t>
    </r>
  </si>
  <si>
    <r>
      <rPr>
        <sz val="12"/>
        <rFont val="宋体"/>
        <charset val="134"/>
      </rPr>
      <t>雀巢（</t>
    </r>
    <r>
      <rPr>
        <sz val="12"/>
        <rFont val="Calibri"/>
        <charset val="134"/>
      </rPr>
      <t>Nestle</t>
    </r>
    <r>
      <rPr>
        <sz val="12"/>
        <rFont val="宋体"/>
        <charset val="134"/>
      </rPr>
      <t>）咖啡奶茶伴侣</t>
    </r>
    <r>
      <rPr>
        <sz val="12"/>
        <rFont val="Calibri"/>
        <charset val="134"/>
      </rPr>
      <t xml:space="preserve"> </t>
    </r>
    <r>
      <rPr>
        <sz val="12"/>
        <rFont val="宋体"/>
        <charset val="134"/>
      </rPr>
      <t>植脂末</t>
    </r>
    <r>
      <rPr>
        <sz val="12"/>
        <rFont val="Calibri"/>
        <charset val="134"/>
      </rPr>
      <t xml:space="preserve"> </t>
    </r>
    <r>
      <rPr>
        <sz val="12"/>
        <rFont val="宋体"/>
        <charset val="134"/>
      </rPr>
      <t>奶精粉</t>
    </r>
    <r>
      <rPr>
        <sz val="12"/>
        <rFont val="Calibri"/>
        <charset val="134"/>
      </rPr>
      <t xml:space="preserve"> </t>
    </r>
    <r>
      <rPr>
        <sz val="12"/>
        <rFont val="宋体"/>
        <charset val="134"/>
      </rPr>
      <t>瓶装</t>
    </r>
    <r>
      <rPr>
        <sz val="12"/>
        <rFont val="Calibri"/>
        <charset val="134"/>
      </rPr>
      <t>400g</t>
    </r>
  </si>
  <si>
    <t>咖啡伴侣</t>
  </si>
  <si>
    <r>
      <rPr>
        <sz val="12"/>
        <rFont val="宋体"/>
        <charset val="134"/>
      </rPr>
      <t>绿之源</t>
    </r>
    <r>
      <rPr>
        <sz val="12"/>
        <rFont val="Calibri"/>
        <charset val="134"/>
      </rPr>
      <t xml:space="preserve"> </t>
    </r>
    <r>
      <rPr>
        <sz val="12"/>
        <rFont val="宋体"/>
        <charset val="134"/>
      </rPr>
      <t>空气清新剂</t>
    </r>
    <r>
      <rPr>
        <sz val="12"/>
        <rFont val="Calibri"/>
        <charset val="134"/>
      </rPr>
      <t>370ml(</t>
    </r>
    <r>
      <rPr>
        <sz val="12"/>
        <rFont val="宋体"/>
        <charset val="134"/>
      </rPr>
      <t>复合玫瑰香）清香去味家居室内卧室新车除异味芳香剂卫生巾厕</t>
    </r>
  </si>
  <si>
    <t>芳香剂</t>
  </si>
  <si>
    <r>
      <rPr>
        <sz val="12"/>
        <rFont val="宋体"/>
        <charset val="134"/>
      </rPr>
      <t>医药</t>
    </r>
    <r>
      <rPr>
        <sz val="12"/>
        <rFont val="Calibri"/>
        <charset val="134"/>
      </rPr>
      <t>*</t>
    </r>
    <r>
      <rPr>
        <sz val="12"/>
        <rFont val="宋体"/>
        <charset val="134"/>
      </rPr>
      <t>振德（</t>
    </r>
    <r>
      <rPr>
        <sz val="12"/>
        <rFont val="Calibri"/>
        <charset val="134"/>
      </rPr>
      <t>ZHENDE)</t>
    </r>
    <r>
      <rPr>
        <sz val="12"/>
        <rFont val="宋体"/>
        <charset val="134"/>
      </rPr>
      <t>口罩一次性医用口罩男女无纺布内里口罩防尘防柳絮防花粉骑行透气</t>
    </r>
    <r>
      <rPr>
        <sz val="12"/>
        <rFont val="Calibri"/>
        <charset val="134"/>
      </rPr>
      <t>50</t>
    </r>
    <r>
      <rPr>
        <sz val="12"/>
        <rFont val="宋体"/>
        <charset val="134"/>
      </rPr>
      <t>只</t>
    </r>
    <r>
      <rPr>
        <sz val="12"/>
        <rFont val="Calibri"/>
        <charset val="134"/>
      </rPr>
      <t>/</t>
    </r>
    <r>
      <rPr>
        <sz val="12"/>
        <rFont val="宋体"/>
        <charset val="134"/>
      </rPr>
      <t>盒</t>
    </r>
    <r>
      <rPr>
        <sz val="12"/>
        <rFont val="Calibri"/>
        <charset val="134"/>
      </rPr>
      <t xml:space="preserve"> </t>
    </r>
    <r>
      <rPr>
        <sz val="12"/>
        <rFont val="宋体"/>
        <charset val="134"/>
      </rPr>
      <t>浅蓝独立装</t>
    </r>
  </si>
  <si>
    <r>
      <rPr>
        <sz val="12"/>
        <rFont val="宋体"/>
        <charset val="134"/>
      </rPr>
      <t>洗涤剂</t>
    </r>
    <r>
      <rPr>
        <sz val="12"/>
        <rFont val="Calibri"/>
        <charset val="134"/>
      </rPr>
      <t>*</t>
    </r>
    <r>
      <rPr>
        <sz val="12"/>
        <rFont val="宋体"/>
        <charset val="134"/>
      </rPr>
      <t>武洁</t>
    </r>
    <r>
      <rPr>
        <sz val="12"/>
        <rFont val="Calibri"/>
        <charset val="134"/>
      </rPr>
      <t>VUJBBN 95%</t>
    </r>
    <r>
      <rPr>
        <sz val="12"/>
        <rFont val="宋体"/>
        <charset val="134"/>
      </rPr>
      <t>酒精消毒液</t>
    </r>
    <r>
      <rPr>
        <sz val="12"/>
        <rFont val="Calibri"/>
        <charset val="134"/>
      </rPr>
      <t>2500ml</t>
    </r>
    <r>
      <rPr>
        <sz val="12"/>
        <rFont val="宋体"/>
        <charset val="134"/>
      </rPr>
      <t>医用酒精高纯度乙醇消毒液</t>
    </r>
  </si>
  <si>
    <r>
      <rPr>
        <sz val="12"/>
        <rFont val="Calibri"/>
        <charset val="134"/>
      </rPr>
      <t>95%</t>
    </r>
    <r>
      <rPr>
        <sz val="12"/>
        <rFont val="宋体"/>
        <charset val="134"/>
      </rPr>
      <t>酒精消毒液</t>
    </r>
    <r>
      <rPr>
        <sz val="12"/>
        <rFont val="Calibri"/>
        <charset val="134"/>
      </rPr>
      <t>2500ml</t>
    </r>
  </si>
  <si>
    <r>
      <rPr>
        <sz val="12"/>
        <rFont val="宋体"/>
        <charset val="134"/>
      </rPr>
      <t>农夫山泉</t>
    </r>
    <r>
      <rPr>
        <sz val="12"/>
        <rFont val="Calibri"/>
        <charset val="134"/>
      </rPr>
      <t xml:space="preserve"> </t>
    </r>
    <r>
      <rPr>
        <sz val="12"/>
        <rFont val="宋体"/>
        <charset val="134"/>
      </rPr>
      <t>饮用水</t>
    </r>
    <r>
      <rPr>
        <sz val="12"/>
        <rFont val="Calibri"/>
        <charset val="134"/>
      </rPr>
      <t xml:space="preserve"> </t>
    </r>
    <r>
      <rPr>
        <sz val="12"/>
        <rFont val="宋体"/>
        <charset val="134"/>
      </rPr>
      <t>引用天然水</t>
    </r>
    <r>
      <rPr>
        <sz val="12"/>
        <rFont val="Calibri"/>
        <charset val="134"/>
      </rPr>
      <t>380ml 1*24</t>
    </r>
    <r>
      <rPr>
        <sz val="12"/>
        <rFont val="宋体"/>
        <charset val="134"/>
      </rPr>
      <t>罐</t>
    </r>
    <r>
      <rPr>
        <sz val="12"/>
        <rFont val="Calibri"/>
        <charset val="134"/>
      </rPr>
      <t xml:space="preserve"> </t>
    </r>
    <r>
      <rPr>
        <sz val="12"/>
        <rFont val="宋体"/>
        <charset val="134"/>
      </rPr>
      <t>整箱装</t>
    </r>
  </si>
  <si>
    <r>
      <rPr>
        <sz val="12"/>
        <rFont val="宋体"/>
        <charset val="134"/>
      </rPr>
      <t>农夫山泉</t>
    </r>
    <r>
      <rPr>
        <sz val="12"/>
        <rFont val="Calibri"/>
        <charset val="134"/>
      </rPr>
      <t xml:space="preserve"> </t>
    </r>
    <r>
      <rPr>
        <sz val="12"/>
        <rFont val="宋体"/>
        <charset val="134"/>
      </rPr>
      <t>饮用水</t>
    </r>
    <r>
      <rPr>
        <sz val="12"/>
        <rFont val="Calibri"/>
        <charset val="134"/>
      </rPr>
      <t xml:space="preserve"> </t>
    </r>
    <r>
      <rPr>
        <sz val="12"/>
        <rFont val="宋体"/>
        <charset val="134"/>
      </rPr>
      <t>饮用天然水</t>
    </r>
    <r>
      <rPr>
        <sz val="12"/>
        <rFont val="Calibri"/>
        <charset val="134"/>
      </rPr>
      <t>380</t>
    </r>
  </si>
  <si>
    <r>
      <rPr>
        <sz val="12"/>
        <rFont val="宋体"/>
        <charset val="134"/>
      </rPr>
      <t>福临门</t>
    </r>
    <r>
      <rPr>
        <sz val="12"/>
        <rFont val="Calibri"/>
        <charset val="134"/>
      </rPr>
      <t xml:space="preserve"> </t>
    </r>
    <r>
      <rPr>
        <sz val="12"/>
        <rFont val="宋体"/>
        <charset val="134"/>
      </rPr>
      <t>食用油</t>
    </r>
    <r>
      <rPr>
        <sz val="12"/>
        <rFont val="Calibri"/>
        <charset val="134"/>
      </rPr>
      <t xml:space="preserve"> </t>
    </r>
    <r>
      <rPr>
        <sz val="12"/>
        <rFont val="宋体"/>
        <charset val="134"/>
      </rPr>
      <t>浓香压榨一级</t>
    </r>
    <r>
      <rPr>
        <sz val="12"/>
        <rFont val="Calibri"/>
        <charset val="134"/>
      </rPr>
      <t xml:space="preserve"> </t>
    </r>
    <r>
      <rPr>
        <sz val="12"/>
        <rFont val="宋体"/>
        <charset val="134"/>
      </rPr>
      <t>花生油</t>
    </r>
    <r>
      <rPr>
        <sz val="12"/>
        <rFont val="Calibri"/>
        <charset val="134"/>
      </rPr>
      <t xml:space="preserve">6.18L </t>
    </r>
    <r>
      <rPr>
        <sz val="12"/>
        <rFont val="宋体"/>
        <charset val="134"/>
      </rPr>
      <t>京东秒杀定制款</t>
    </r>
    <r>
      <rPr>
        <sz val="12"/>
        <rFont val="Calibri"/>
        <charset val="134"/>
      </rPr>
      <t xml:space="preserve"> </t>
    </r>
    <r>
      <rPr>
        <sz val="12"/>
        <rFont val="宋体"/>
        <charset val="134"/>
      </rPr>
      <t>中粮出品</t>
    </r>
  </si>
  <si>
    <t>花生油</t>
  </si>
  <si>
    <r>
      <rPr>
        <sz val="12"/>
        <rFont val="Calibri"/>
        <charset val="134"/>
      </rPr>
      <t>ARS</t>
    </r>
    <r>
      <rPr>
        <sz val="12"/>
        <rFont val="宋体"/>
        <charset val="134"/>
      </rPr>
      <t>安速</t>
    </r>
    <r>
      <rPr>
        <sz val="12"/>
        <rFont val="Calibri"/>
        <charset val="134"/>
      </rPr>
      <t xml:space="preserve"> </t>
    </r>
    <r>
      <rPr>
        <sz val="12"/>
        <rFont val="宋体"/>
        <charset val="134"/>
      </rPr>
      <t>杀蟑螂药</t>
    </r>
    <r>
      <rPr>
        <sz val="12"/>
        <rFont val="Calibri"/>
        <charset val="134"/>
      </rPr>
      <t xml:space="preserve"> </t>
    </r>
    <r>
      <rPr>
        <sz val="12"/>
        <rFont val="宋体"/>
        <charset val="134"/>
      </rPr>
      <t>杀虫剂</t>
    </r>
    <r>
      <rPr>
        <sz val="12"/>
        <rFont val="Calibri"/>
        <charset val="134"/>
      </rPr>
      <t xml:space="preserve"> </t>
    </r>
    <r>
      <rPr>
        <sz val="12"/>
        <rFont val="宋体"/>
        <charset val="134"/>
      </rPr>
      <t>灭蟑</t>
    </r>
    <r>
      <rPr>
        <sz val="12"/>
        <rFont val="Calibri"/>
        <charset val="134"/>
      </rPr>
      <t xml:space="preserve"> </t>
    </r>
    <r>
      <rPr>
        <sz val="12"/>
        <rFont val="宋体"/>
        <charset val="134"/>
      </rPr>
      <t>杀小强</t>
    </r>
    <r>
      <rPr>
        <sz val="12"/>
        <rFont val="Calibri"/>
        <charset val="134"/>
      </rPr>
      <t xml:space="preserve"> </t>
    </r>
    <r>
      <rPr>
        <sz val="12"/>
        <rFont val="宋体"/>
        <charset val="134"/>
      </rPr>
      <t>蟑螂屋</t>
    </r>
    <r>
      <rPr>
        <sz val="12"/>
        <rFont val="Calibri"/>
        <charset val="134"/>
      </rPr>
      <t xml:space="preserve"> </t>
    </r>
    <r>
      <rPr>
        <sz val="12"/>
        <rFont val="宋体"/>
        <charset val="134"/>
      </rPr>
      <t>除蟑螂器</t>
    </r>
    <r>
      <rPr>
        <sz val="12"/>
        <rFont val="Calibri"/>
        <charset val="134"/>
      </rPr>
      <t xml:space="preserve"> </t>
    </r>
    <r>
      <rPr>
        <sz val="12"/>
        <rFont val="宋体"/>
        <charset val="134"/>
      </rPr>
      <t>蟑螂克星</t>
    </r>
    <r>
      <rPr>
        <sz val="12"/>
        <rFont val="Calibri"/>
        <charset val="134"/>
      </rPr>
      <t xml:space="preserve"> </t>
    </r>
    <r>
      <rPr>
        <sz val="12"/>
        <rFont val="宋体"/>
        <charset val="134"/>
      </rPr>
      <t>杀蟑螂耳剂</t>
    </r>
    <r>
      <rPr>
        <sz val="12"/>
        <rFont val="Calibri"/>
        <charset val="134"/>
      </rPr>
      <t xml:space="preserve"> </t>
    </r>
    <r>
      <rPr>
        <sz val="12"/>
        <rFont val="宋体"/>
        <charset val="134"/>
      </rPr>
      <t>特惠装</t>
    </r>
    <r>
      <rPr>
        <sz val="12"/>
        <rFont val="Calibri"/>
        <charset val="134"/>
      </rPr>
      <t>12</t>
    </r>
  </si>
  <si>
    <t>蟑螂饵剂</t>
  </si>
  <si>
    <r>
      <rPr>
        <sz val="12"/>
        <rFont val="宋体"/>
        <charset val="134"/>
      </rPr>
      <t>诺基亚</t>
    </r>
    <r>
      <rPr>
        <sz val="12"/>
        <rFont val="Calibri"/>
        <charset val="134"/>
      </rPr>
      <t xml:space="preserve"> NOKIA 225 4G</t>
    </r>
    <r>
      <rPr>
        <sz val="12"/>
        <rFont val="宋体"/>
        <charset val="134"/>
      </rPr>
      <t>移动联通电信三网</t>
    </r>
    <r>
      <rPr>
        <sz val="12"/>
        <rFont val="Calibri"/>
        <charset val="134"/>
      </rPr>
      <t>4G</t>
    </r>
    <r>
      <rPr>
        <sz val="12"/>
        <rFont val="宋体"/>
        <charset val="134"/>
      </rPr>
      <t>黑色</t>
    </r>
    <r>
      <rPr>
        <sz val="12"/>
        <rFont val="Calibri"/>
        <charset val="134"/>
      </rPr>
      <t xml:space="preserve"> </t>
    </r>
    <r>
      <rPr>
        <sz val="12"/>
        <rFont val="宋体"/>
        <charset val="134"/>
      </rPr>
      <t>直板按键</t>
    </r>
    <r>
      <rPr>
        <sz val="12"/>
        <rFont val="Calibri"/>
        <charset val="134"/>
      </rPr>
      <t xml:space="preserve"> </t>
    </r>
    <r>
      <rPr>
        <sz val="12"/>
        <rFont val="宋体"/>
        <charset val="134"/>
      </rPr>
      <t>双卡双待</t>
    </r>
    <r>
      <rPr>
        <sz val="12"/>
        <rFont val="Calibri"/>
        <charset val="134"/>
      </rPr>
      <t xml:space="preserve"> </t>
    </r>
    <r>
      <rPr>
        <sz val="12"/>
        <rFont val="宋体"/>
        <charset val="134"/>
      </rPr>
      <t>备用功能机</t>
    </r>
    <r>
      <rPr>
        <sz val="12"/>
        <rFont val="Calibri"/>
        <charset val="134"/>
      </rPr>
      <t xml:space="preserve"> </t>
    </r>
    <r>
      <rPr>
        <sz val="12"/>
        <rFont val="宋体"/>
        <charset val="134"/>
      </rPr>
      <t>老</t>
    </r>
  </si>
  <si>
    <r>
      <rPr>
        <sz val="12"/>
        <rFont val="宋体"/>
        <charset val="134"/>
      </rPr>
      <t>科密（</t>
    </r>
    <r>
      <rPr>
        <sz val="12"/>
        <rFont val="Calibri"/>
        <charset val="134"/>
      </rPr>
      <t>comet)</t>
    </r>
    <r>
      <rPr>
        <sz val="12"/>
        <rFont val="宋体"/>
        <charset val="134"/>
      </rPr>
      <t>碎纸机</t>
    </r>
    <r>
      <rPr>
        <sz val="12"/>
        <rFont val="Calibri"/>
        <charset val="134"/>
      </rPr>
      <t xml:space="preserve"> </t>
    </r>
    <r>
      <rPr>
        <sz val="12"/>
        <rFont val="宋体"/>
        <charset val="134"/>
      </rPr>
      <t>德国</t>
    </r>
    <r>
      <rPr>
        <sz val="12"/>
        <rFont val="Calibri"/>
        <charset val="134"/>
      </rPr>
      <t>5</t>
    </r>
    <r>
      <rPr>
        <sz val="12"/>
        <rFont val="宋体"/>
        <charset val="134"/>
      </rPr>
      <t>级高保密减震静音办公商用家用纸张文件粉碎机</t>
    </r>
    <r>
      <rPr>
        <sz val="12"/>
        <rFont val="Calibri"/>
        <charset val="134"/>
      </rPr>
      <t>C-838H</t>
    </r>
  </si>
  <si>
    <t>C-838H</t>
  </si>
  <si>
    <t>乐歌（Loctek)显示器支架 双屏拼接显示器设计电脑架 桌面底座旋转升降双屏支架</t>
  </si>
  <si>
    <t>DLB502-D</t>
  </si>
  <si>
    <r>
      <rPr>
        <sz val="12"/>
        <rFont val="宋体"/>
        <charset val="134"/>
      </rPr>
      <t>甘汁园</t>
    </r>
    <r>
      <rPr>
        <sz val="12"/>
        <rFont val="Calibri"/>
        <charset val="134"/>
      </rPr>
      <t xml:space="preserve"> </t>
    </r>
    <r>
      <rPr>
        <sz val="12"/>
        <rFont val="宋体"/>
        <charset val="134"/>
      </rPr>
      <t>红糖姜茶</t>
    </r>
    <r>
      <rPr>
        <sz val="12"/>
        <rFont val="Calibri"/>
        <charset val="134"/>
      </rPr>
      <t xml:space="preserve"> </t>
    </r>
    <r>
      <rPr>
        <sz val="12"/>
        <rFont val="宋体"/>
        <charset val="134"/>
      </rPr>
      <t>驱寒速溶</t>
    </r>
    <r>
      <rPr>
        <sz val="12"/>
        <rFont val="Calibri"/>
        <charset val="134"/>
      </rPr>
      <t xml:space="preserve"> </t>
    </r>
    <r>
      <rPr>
        <sz val="12"/>
        <rFont val="宋体"/>
        <charset val="134"/>
      </rPr>
      <t>特浓型</t>
    </r>
    <r>
      <rPr>
        <sz val="12"/>
        <rFont val="Calibri"/>
        <charset val="134"/>
      </rPr>
      <t xml:space="preserve"> 240g</t>
    </r>
    <r>
      <rPr>
        <sz val="12"/>
        <rFont val="宋体"/>
        <charset val="134"/>
      </rPr>
      <t>（</t>
    </r>
    <r>
      <rPr>
        <sz val="12"/>
        <rFont val="Calibri"/>
        <charset val="134"/>
      </rPr>
      <t>20g*12</t>
    </r>
    <r>
      <rPr>
        <sz val="12"/>
        <rFont val="宋体"/>
        <charset val="134"/>
      </rPr>
      <t>包）</t>
    </r>
  </si>
  <si>
    <r>
      <rPr>
        <sz val="12"/>
        <rFont val="宋体"/>
        <charset val="134"/>
      </rPr>
      <t>驱寒姜汤特浓型</t>
    </r>
    <r>
      <rPr>
        <sz val="12"/>
        <rFont val="Calibri"/>
        <charset val="134"/>
      </rPr>
      <t>240g</t>
    </r>
  </si>
  <si>
    <r>
      <rPr>
        <sz val="12"/>
        <rFont val="宋体"/>
        <charset val="134"/>
      </rPr>
      <t>雷达</t>
    </r>
    <r>
      <rPr>
        <sz val="12"/>
        <rFont val="Calibri"/>
        <charset val="134"/>
      </rPr>
      <t xml:space="preserve"> </t>
    </r>
    <r>
      <rPr>
        <sz val="12"/>
        <rFont val="宋体"/>
        <charset val="134"/>
      </rPr>
      <t>佳儿护</t>
    </r>
    <r>
      <rPr>
        <sz val="12"/>
        <rFont val="Calibri"/>
        <charset val="134"/>
      </rPr>
      <t xml:space="preserve"> </t>
    </r>
    <r>
      <rPr>
        <sz val="12"/>
        <rFont val="宋体"/>
        <charset val="134"/>
      </rPr>
      <t>杀虫剂喷雾</t>
    </r>
    <r>
      <rPr>
        <sz val="12"/>
        <rFont val="Calibri"/>
        <charset val="134"/>
      </rPr>
      <t xml:space="preserve"> </t>
    </r>
    <r>
      <rPr>
        <sz val="12"/>
        <rFont val="宋体"/>
        <charset val="134"/>
      </rPr>
      <t>杀蟑螂</t>
    </r>
    <r>
      <rPr>
        <sz val="12"/>
        <rFont val="Calibri"/>
        <charset val="134"/>
      </rPr>
      <t xml:space="preserve"> 600ml</t>
    </r>
    <r>
      <rPr>
        <sz val="12"/>
        <rFont val="宋体"/>
        <charset val="134"/>
      </rPr>
      <t>水基灭蟑了</t>
    </r>
    <r>
      <rPr>
        <sz val="12"/>
        <rFont val="Calibri"/>
        <charset val="134"/>
      </rPr>
      <t xml:space="preserve"> </t>
    </r>
    <r>
      <rPr>
        <sz val="12"/>
        <rFont val="宋体"/>
        <charset val="134"/>
      </rPr>
      <t>蟑螂屋</t>
    </r>
    <r>
      <rPr>
        <sz val="12"/>
        <rFont val="Calibri"/>
        <charset val="134"/>
      </rPr>
      <t xml:space="preserve"> </t>
    </r>
    <r>
      <rPr>
        <sz val="12"/>
        <rFont val="宋体"/>
        <charset val="134"/>
      </rPr>
      <t>杀虫剂</t>
    </r>
    <r>
      <rPr>
        <sz val="12"/>
        <rFont val="Calibri"/>
        <charset val="134"/>
      </rPr>
      <t xml:space="preserve"> </t>
    </r>
    <r>
      <rPr>
        <sz val="12"/>
        <rFont val="宋体"/>
        <charset val="134"/>
      </rPr>
      <t>灭小强</t>
    </r>
    <r>
      <rPr>
        <sz val="12"/>
        <rFont val="Calibri"/>
        <charset val="134"/>
      </rPr>
      <t xml:space="preserve"> </t>
    </r>
    <r>
      <rPr>
        <sz val="12"/>
        <rFont val="宋体"/>
        <charset val="134"/>
      </rPr>
      <t>杀蟑饵剂</t>
    </r>
    <r>
      <rPr>
        <sz val="12"/>
        <rFont val="Calibri"/>
        <charset val="134"/>
      </rPr>
      <t xml:space="preserve"> </t>
    </r>
    <r>
      <rPr>
        <sz val="12"/>
        <rFont val="宋体"/>
        <charset val="134"/>
      </rPr>
      <t>全</t>
    </r>
  </si>
  <si>
    <r>
      <rPr>
        <sz val="12"/>
        <rFont val="宋体"/>
        <charset val="134"/>
      </rPr>
      <t>杀虫气雾剂水基香味</t>
    </r>
    <r>
      <rPr>
        <sz val="12"/>
        <rFont val="Calibri"/>
        <charset val="134"/>
      </rPr>
      <t xml:space="preserve"> </t>
    </r>
    <r>
      <rPr>
        <sz val="12"/>
        <rFont val="宋体"/>
        <charset val="134"/>
      </rPr>
      <t>婴幼儿</t>
    </r>
    <r>
      <rPr>
        <sz val="12"/>
        <rFont val="Calibri"/>
        <charset val="134"/>
      </rPr>
      <t xml:space="preserve"> </t>
    </r>
    <r>
      <rPr>
        <sz val="12"/>
        <rFont val="宋体"/>
        <charset val="134"/>
      </rPr>
      <t>宝宝</t>
    </r>
  </si>
  <si>
    <r>
      <rPr>
        <sz val="12"/>
        <rFont val="宋体"/>
        <charset val="134"/>
      </rPr>
      <t>太古（</t>
    </r>
    <r>
      <rPr>
        <sz val="12"/>
        <rFont val="Calibri"/>
        <charset val="134"/>
      </rPr>
      <t>taitoo</t>
    </r>
    <r>
      <rPr>
        <sz val="12"/>
        <rFont val="宋体"/>
        <charset val="134"/>
      </rPr>
      <t>）食糖咖啡糖</t>
    </r>
    <r>
      <rPr>
        <sz val="12"/>
        <rFont val="Calibri"/>
        <charset val="134"/>
      </rPr>
      <t xml:space="preserve"> </t>
    </r>
    <r>
      <rPr>
        <sz val="12"/>
        <rFont val="宋体"/>
        <charset val="134"/>
      </rPr>
      <t>优级方糖454g 白糖 咖啡奶茶伴侣 白砂糖 百年品牌太古出品</t>
    </r>
  </si>
  <si>
    <r>
      <rPr>
        <sz val="12"/>
        <rFont val="宋体"/>
        <charset val="134"/>
      </rPr>
      <t>优级方糖</t>
    </r>
    <r>
      <rPr>
        <sz val="12"/>
        <rFont val="Calibri"/>
        <charset val="134"/>
      </rPr>
      <t>454g</t>
    </r>
  </si>
  <si>
    <r>
      <rPr>
        <sz val="12"/>
        <rFont val="宋体"/>
        <charset val="134"/>
      </rPr>
      <t>稳纳</t>
    </r>
    <r>
      <rPr>
        <sz val="12"/>
        <rFont val="Calibri"/>
        <charset val="134"/>
      </rPr>
      <t xml:space="preserve"> </t>
    </r>
    <r>
      <rPr>
        <sz val="12"/>
        <rFont val="宋体"/>
        <charset val="134"/>
      </rPr>
      <t>衣帽架</t>
    </r>
    <r>
      <rPr>
        <sz val="12"/>
        <rFont val="Calibri"/>
        <charset val="134"/>
      </rPr>
      <t xml:space="preserve"> </t>
    </r>
    <r>
      <rPr>
        <sz val="12"/>
        <rFont val="宋体"/>
        <charset val="134"/>
      </rPr>
      <t>衣架落地实木挂衣架</t>
    </r>
    <r>
      <rPr>
        <sz val="12"/>
        <rFont val="Calibri"/>
        <charset val="134"/>
      </rPr>
      <t xml:space="preserve"> </t>
    </r>
    <r>
      <rPr>
        <sz val="12"/>
        <rFont val="宋体"/>
        <charset val="134"/>
      </rPr>
      <t>阳台卧室衣服架</t>
    </r>
    <r>
      <rPr>
        <sz val="12"/>
        <rFont val="Calibri"/>
        <charset val="134"/>
      </rPr>
      <t xml:space="preserve"> </t>
    </r>
    <r>
      <rPr>
        <sz val="12"/>
        <rFont val="宋体"/>
        <charset val="134"/>
      </rPr>
      <t>立式简易晒衣制衣架</t>
    </r>
    <r>
      <rPr>
        <sz val="12"/>
        <rFont val="Calibri"/>
        <charset val="134"/>
      </rPr>
      <t xml:space="preserve"> </t>
    </r>
    <r>
      <rPr>
        <sz val="12"/>
        <rFont val="宋体"/>
        <charset val="134"/>
      </rPr>
      <t>原木色三角款</t>
    </r>
    <r>
      <rPr>
        <sz val="12"/>
        <rFont val="Calibri"/>
        <charset val="134"/>
      </rPr>
      <t>3176</t>
    </r>
  </si>
  <si>
    <t>文件夹</t>
  </si>
  <si>
    <t>纸制品*纸制品*维达(Vinda) 抽纸 超韧3层130抽软抽*24包纸巾（真S码）整箱销售 湿水不易破</t>
  </si>
  <si>
    <r>
      <rPr>
        <sz val="12"/>
        <rFont val="Calibri"/>
        <charset val="134"/>
      </rPr>
      <t>3</t>
    </r>
    <r>
      <rPr>
        <sz val="12"/>
        <rFont val="宋体"/>
        <charset val="134"/>
      </rPr>
      <t>层</t>
    </r>
    <r>
      <rPr>
        <sz val="12"/>
        <rFont val="Calibri"/>
        <charset val="134"/>
      </rPr>
      <t>130</t>
    </r>
    <r>
      <rPr>
        <sz val="12"/>
        <rFont val="宋体"/>
        <charset val="134"/>
      </rPr>
      <t>抽</t>
    </r>
  </si>
  <si>
    <t>小米空气净化器2S 家用除甲醛除烟味PM2.5静音设计 智能互联AC-M4-AA 29</t>
  </si>
  <si>
    <r>
      <rPr>
        <sz val="12"/>
        <rFont val="宋体"/>
        <charset val="134"/>
      </rPr>
      <t>米家空气净化器</t>
    </r>
    <r>
      <rPr>
        <sz val="12"/>
        <rFont val="Calibri"/>
        <charset val="134"/>
      </rPr>
      <t>2S</t>
    </r>
  </si>
  <si>
    <t>张一元 一级高山绿茶300绿茶茶叶</t>
  </si>
  <si>
    <t>高山绿茶</t>
  </si>
  <si>
    <t>睿米吸尘器 家用无线手持大功率吸湿拖两用一体机除螨床上地毯大吸力蓝牙轻量强续</t>
  </si>
  <si>
    <t>XCQ06RM</t>
  </si>
  <si>
    <t>蝴蝶（Butterfly)八星乒乓球拍直拍8星双面反胶芳碳底板进口套胶蝴蝶王TBC802单拍 直拍</t>
  </si>
  <si>
    <t>蝴蝶802</t>
  </si>
  <si>
    <t>三诺安稳+免调码检测血糖试纸条100支瓶装（不含仪器）</t>
  </si>
  <si>
    <t>血糖仪家用测试仪 安稳+通用100</t>
  </si>
  <si>
    <t>欧姆龙（OMRON)医用家用上臂式智能电子血压计U10L高血压测量仪</t>
  </si>
  <si>
    <t>U10L</t>
  </si>
  <si>
    <t>【药店同款】三诺血糖仪家用安稳+医用级100支瓶装免调码血糖仪试纸测试仪</t>
  </si>
  <si>
    <t>血糖仪家用安稳+</t>
  </si>
  <si>
    <t>海氏海诺 75%酒精湿巾消毒棉片 独立包装100片便携大号一次性卫生清洁消毒湿巾15*</t>
  </si>
  <si>
    <t>稳健（Winner)医用外科口罩 日用防护防细菌50只/盒</t>
  </si>
  <si>
    <t>604-007666</t>
  </si>
  <si>
    <t>振德（ZHENDE）口罩 一次性 医用口罩男女无纺布内里口罩防尘防柳絮防花粉骑行透气50只/盒 浅</t>
  </si>
  <si>
    <t>威露士（Walch)泡沫洗手液 青柠盈润 5L有效抑菌99.9%</t>
  </si>
  <si>
    <t>伊利 安慕希希腊风味常温酸奶原味205g*16盒/箱（礼盒装）</t>
  </si>
  <si>
    <t>阿尔发 无糖食品 年货礼盒 早餐代餐饼干 粗粮饼干 1250g 礼盒箱装 糖尿病人适用</t>
  </si>
  <si>
    <t>粗粮曲奇饼干1250g/箱</t>
  </si>
  <si>
    <t>全麦蔬菜饼干 孕妇零食无添加蔗糖健康粗粮代餐饼干 消化饼干 原味216g/盒</t>
  </si>
  <si>
    <t>DGI饼干 无添加蔗糖 粗粮饼干 零食小吃 原味180g/盒</t>
  </si>
  <si>
    <t>DGI饼干原味180g</t>
  </si>
  <si>
    <t>江中猴姑 四神方酥性饼干144g 椰蓉牛奶口味 猴头菇制成 无糖饼干</t>
  </si>
  <si>
    <t>椰蓉牛奶饼干</t>
  </si>
  <si>
    <t>思朗纤麸 木糖醇粗粮消化饼干1020g 不添加蔗糖 早餐下午茶休闲零食点心饱腹（新旧包装</t>
  </si>
  <si>
    <t>思朗纤麸 木糖醇粗粮消化饼干102</t>
  </si>
  <si>
    <t>稳健（Winner)医用外科口罩 一次性医用口罩防细菌成人口罩医用10只/袋</t>
  </si>
  <si>
    <t>604-007665</t>
  </si>
  <si>
    <t>维达（Vinda)抽纸 超韧3层130抽盒抽*3盒纸巾</t>
  </si>
  <si>
    <t>雀巢（Nestle)咖啡速溶 1+2 原味 微研磨 冲调饮品 100条1500g蔡徐坤同款（新老包装交</t>
  </si>
  <si>
    <t>挂历2021年牛年挂墙家用创意手撕福字日历公司月历个性过年节庆用品中国风春节挂价装饰</t>
  </si>
  <si>
    <t>挂历</t>
  </si>
  <si>
    <t>治疗仪</t>
  </si>
  <si>
    <t>LD-5</t>
  </si>
  <si>
    <t>LD-20B软体穿戴</t>
  </si>
  <si>
    <t>飞利浦剃须刀</t>
  </si>
  <si>
    <t>S9041</t>
  </si>
  <si>
    <t>小熊（Bear）养生壶煮茶器燕窝盅炖盅热水壶烧水壶玻璃双层防烫1.5L多功能水壶 Y</t>
  </si>
  <si>
    <t>YSH-D15M2</t>
  </si>
  <si>
    <t>罗技（Logitech）C505e 高清720P网络摄像头 3米拾音，3年质保</t>
  </si>
  <si>
    <t>ACI0OCO车载电热水杯 车载语音加热水壶泡茶水杯12V出租车24v货车通用保温杯 汽车</t>
  </si>
  <si>
    <t>Y1</t>
  </si>
  <si>
    <t>拜耳拜灭士蟑螂药12g*2德国进口杀蟑螂胶饵杀虫剂一窝端灭蟑螂屋蟑螂克星家用一窝端</t>
  </si>
  <si>
    <t>灭虫子饵剂12g*2</t>
  </si>
  <si>
    <t>农夫山泉 饮用水 饮用天然水380ml1*24瓶 整箱装</t>
  </si>
  <si>
    <t>农夫山泉 饮用水 饮用天然水380</t>
  </si>
  <si>
    <t>MP-1001（0.5）</t>
  </si>
  <si>
    <t>MP-1001（0.7）</t>
  </si>
  <si>
    <t>MP-1001</t>
  </si>
  <si>
    <t>销售药箱</t>
  </si>
  <si>
    <t>大号</t>
  </si>
  <si>
    <t>销售拉链袋</t>
  </si>
  <si>
    <t>*文具*9874-快干清洁印泥油</t>
  </si>
  <si>
    <t>*文具*得力7382修正液</t>
  </si>
  <si>
    <t>*橡胶制品*得力30403绵纸双面胶带</t>
  </si>
  <si>
    <t>*文具*得力8554ES长尾票夹</t>
  </si>
  <si>
    <t>*教具*得力8463钢直尺</t>
  </si>
  <si>
    <t>*橡胶制品*得力30322封箱胶带</t>
  </si>
  <si>
    <t>*文具*得力5537抽杆夹</t>
  </si>
  <si>
    <t>*纸制品*得力9271书立</t>
  </si>
  <si>
    <t>*文具*得力5501文件袋</t>
  </si>
  <si>
    <t>*文具*得力优酷7283-修正液</t>
  </si>
  <si>
    <t>*文具*得力5003-30页资料册</t>
  </si>
  <si>
    <t>*文具*得力8552ES长尾票夹</t>
  </si>
  <si>
    <t>*金属制品*得力2055美工刀</t>
  </si>
  <si>
    <t>*文具*得力5240-40页资料册</t>
  </si>
  <si>
    <t>*文具*得力5531抽杆夹</t>
  </si>
  <si>
    <t>*纸制品*得力30028学生胶带</t>
  </si>
  <si>
    <t>*文具*得力5654网格拉链袋</t>
  </si>
  <si>
    <t>*文具*得力5532抽杆夹</t>
  </si>
  <si>
    <t>得力7535橡皮擦</t>
  </si>
  <si>
    <t>得力7536橡皮擦</t>
  </si>
  <si>
    <t>*文具*得力5705文件套</t>
  </si>
  <si>
    <t>*文具*得力5710-11孔资料袋</t>
  </si>
  <si>
    <t>*金属制品*得力0603剪刀</t>
  </si>
  <si>
    <t>*金属制品*得力6010剪刀</t>
  </si>
  <si>
    <t>*纸制品*得力8143修正带组合套装</t>
  </si>
  <si>
    <t>*文具*得力9533-3#山形铁票夹</t>
  </si>
  <si>
    <t>*文具*得力5502文件袋</t>
  </si>
  <si>
    <t>销售壶铃</t>
  </si>
  <si>
    <t>2KG</t>
  </si>
  <si>
    <t>4KG</t>
  </si>
  <si>
    <t>8KG</t>
  </si>
  <si>
    <t>12KG</t>
  </si>
  <si>
    <t>销售拉力器、开背</t>
  </si>
  <si>
    <t>8字</t>
  </si>
  <si>
    <t>销售泡沫滚轴</t>
  </si>
  <si>
    <t>销售跳绳</t>
  </si>
  <si>
    <t>负重两用</t>
  </si>
  <si>
    <t>销售健腹轮</t>
  </si>
  <si>
    <t>销售呼啦圈</t>
  </si>
  <si>
    <t>销售瑜伽垫</t>
  </si>
  <si>
    <t>销售双五孔</t>
  </si>
  <si>
    <t>210*140*45mm</t>
  </si>
  <si>
    <t>塑料瓶</t>
  </si>
  <si>
    <t>分装瓶</t>
  </si>
  <si>
    <t>普票进项</t>
  </si>
  <si>
    <t>免洗手消毒凝胶</t>
  </si>
  <si>
    <t>500ml/瓶</t>
  </si>
  <si>
    <t xml:space="preserve">飞利浦（PHILIPS）空气净化器加湿器一体机 婴儿家用落地式 除PM2.5甲醛 无雾空气加湿 静音 </t>
  </si>
  <si>
    <t>AC4926</t>
  </si>
  <si>
    <t>联想（Lenovo）键盘 有线键盘 办公键盘 巧克力键盘 电脑键盘 笔记本键盘K5819</t>
  </si>
  <si>
    <t>K5819</t>
  </si>
  <si>
    <t>茶适 日式清新正席全竹制茶盘42*26*4.5cm 现代简约长方形蓄水茶海家用功夫茶托</t>
  </si>
  <si>
    <t>C5439</t>
  </si>
  <si>
    <t>天喜（TIANXI)锤纹玻璃茶具套装家用带过滤功夫茶具耐热玻璃花茶壶公道杯茶杯泡</t>
  </si>
  <si>
    <t>茶具套装</t>
  </si>
  <si>
    <t>齐心（Comix）0.5mm 红色子弹头按动中性笔办公签字笔水笔 12支/盒 书写工具 EK35</t>
  </si>
  <si>
    <t>晟旎尚品 小喷壶酒精喷雾瓶喷雾器 84消毒液喷壶手动式鲜花园艺浇花喷水壶洒水壶化妆补</t>
  </si>
  <si>
    <t>喷壶</t>
  </si>
  <si>
    <t>雅高 抹布 30*40cm厨房魔力去污布 5片装 加厚双面吸水洗碗布多功能百洁布不掉毛</t>
  </si>
  <si>
    <t>抹布</t>
  </si>
  <si>
    <t>罗技(G)G305 LIGHTSPEED无线鼠标 游戏鼠标 轻质便携 吃鸡鼠标 绝地求生鼠标</t>
  </si>
  <si>
    <t>G304</t>
  </si>
  <si>
    <t>绿巨能（llano)屏幕清洁剂 笔记本电脑液晶显示器清洁喷雾 电视键盘相机镜头手</t>
  </si>
  <si>
    <t>LJN-QJTZ01</t>
  </si>
  <si>
    <t>王老吉凉茶310ml*24罐整箱装 草本凉茶植物清凉饮料 中华老字号（新老包装，随机发货）</t>
  </si>
  <si>
    <t>凉茶</t>
  </si>
  <si>
    <t>配送费</t>
  </si>
  <si>
    <t>友臣肉松饼 营养早餐休闲零食蛋糕面包茶点 网红点心年货礼盒 2100g 整箱装（新老包装</t>
  </si>
  <si>
    <t>肉松饼2100g</t>
  </si>
  <si>
    <t>罗技（Logitech）MK345无线键鼠套装 防泼溅 时尚高效 办公游戏键鼠 全尺寸多媒体</t>
  </si>
  <si>
    <t>联想ThinkPad有线USB鼠标 笔记本电脑办公鼠标 蓝光经典版</t>
  </si>
  <si>
    <t>OB47153</t>
  </si>
  <si>
    <t>绿联 HDMI线2.0版 4K数字高清线 3米 3D视频线工程级 笔记本电脑机顶盒连接电视投影仪</t>
  </si>
  <si>
    <t>罗技（Logitech）M111 有线静音鼠标 即插即用三年质保 灰色</t>
  </si>
  <si>
    <t>M111</t>
  </si>
  <si>
    <t>金士顿（kingston）32GB USB3.0 U盘DT100G3 黑色 滑盖设计 时尚便利</t>
  </si>
  <si>
    <t>奈高办公家具文件柜办公柜铁皮柜档案柜陈列柜资料凭证柜铁中二斗柜</t>
  </si>
  <si>
    <t>文件柜</t>
  </si>
  <si>
    <t>心相印抽纸 茶语系列 盒抽2层200抽面巾纸*3盒</t>
  </si>
  <si>
    <t>斯图sitoo 加厚垃圾桶 酒店客房阻燃垃圾桶不带盖直边宾馆餐厅家用纸篓办公室果皮垃圾</t>
  </si>
  <si>
    <t>垃圾桶</t>
  </si>
  <si>
    <r>
      <rPr>
        <sz val="11"/>
        <color theme="1"/>
        <rFont val="宋体"/>
        <charset val="134"/>
        <scheme val="minor"/>
      </rPr>
      <t>1个等于</t>
    </r>
    <r>
      <rPr>
        <sz val="11"/>
        <color theme="1"/>
        <rFont val="宋体"/>
        <charset val="134"/>
        <scheme val="minor"/>
      </rPr>
      <t>3个</t>
    </r>
  </si>
  <si>
    <t>者也 尼龙绳【绿色10mm*10米】塑料绳耐磨晾衣绳户外手工编织货车捆绑绳绳子</t>
  </si>
  <si>
    <t>CP1162</t>
  </si>
  <si>
    <t>尤尼克斯 YONEX羽毛球AS-9耐打王yy训练比赛鹅毛12只装</t>
  </si>
  <si>
    <t>尤尼克斯</t>
  </si>
  <si>
    <t>KingCamp折叠椅 折叠凳马扎户外钓鱼椅写生野餐旅行地铁便携式凳子家用板凳室外排队小椅子</t>
  </si>
  <si>
    <t>折叠椅凳</t>
  </si>
  <si>
    <t>闪迪(SanDisk)64GB USB3.0 U盘 CZ600酷悠 黑色 USB3.0入门优选 时尚办公必备</t>
  </si>
  <si>
    <t>美的（Midea)饮水机家用办公立式外置沸腾胆智能家电自动童锁冷热款MYD917S-X</t>
  </si>
  <si>
    <t>MYD917S-X</t>
  </si>
  <si>
    <t>德玛仕（DEMASHI）即热式饮水机 台式 电热烧水器炉热水机 桌面茶吧机 冲奶机开</t>
  </si>
  <si>
    <t>德玛仕</t>
  </si>
  <si>
    <t>李宁(LI-NING)腕力球200公斤100自启发光金属握力臂力器男女臂肌手腕锻炼器材学生减</t>
  </si>
  <si>
    <t>易利丰 分页纸 隔页纸 分类纸 index索引纸 文件夹活页纸 纸质塑料数字英文三孔夹专用【有</t>
  </si>
  <si>
    <t>ylffyz</t>
  </si>
  <si>
    <t>多2个</t>
  </si>
  <si>
    <t>原电池*南孚(NANFU)5号碱性电池40粒 聚能环3代 适用于儿童玩具/血压计/血糖仪/电子门锁/鼠标/遥控器等</t>
  </si>
  <si>
    <t>多34个</t>
  </si>
  <si>
    <t>西部数据（WD）1TB USB3.0移动硬盘 Elements SE 新元素系列2.5英寸 快速传输 便</t>
  </si>
  <si>
    <t>WDBEPK0010BBK</t>
  </si>
  <si>
    <t>广博（GuangBo)960枚23*33mm不干胶标签贴纸自粘性标贴蓝色 8枚/张 120张 Z50013ES</t>
  </si>
  <si>
    <t>Z50013ES-ZB</t>
  </si>
  <si>
    <t>齐心（Comix）A4 资料册/文件册/插页文件夹/易取文件袋 AF40AK 40页 蓝</t>
  </si>
  <si>
    <t>AF40AK</t>
  </si>
  <si>
    <t>日本斑马牌（ZEVRA)双弹簧防断芯自动铅笔 0.5mm学生考试绘图活动铅笔 笔身含橡皮擦 MA88</t>
  </si>
  <si>
    <t>MA88</t>
  </si>
  <si>
    <t>罗技(G)G304 LIGHTSPEED无线鼠标 游戏鼠标 轻质便携 吃鸡鼠标 绝地求生鼠标</t>
  </si>
  <si>
    <t>塑料制品*JEKO 塑料办公用品财务凭证A4纸资料柜文件柜 收纳柜多层整理架 夹缝柜 五斗柜抽屉式储物</t>
  </si>
  <si>
    <t>收纳柜</t>
  </si>
  <si>
    <t>飞利浦（PHILIPS)SPA20 音箱音响家用电脑台式usb笔记本多媒体重低音小音箱桌</t>
  </si>
  <si>
    <t>SPA20</t>
  </si>
  <si>
    <t>齐心（Comix）NF407A-S 40页A4活页资料册/文件册 30孔塑料夹 蓝色</t>
  </si>
  <si>
    <t>NF407A-S</t>
  </si>
  <si>
    <t>韩国进口（SAMYANG)三养辣鸡肉味拌面 700g（140g*5包入）超辣火鸡面 方便面 泡面袋面</t>
  </si>
  <si>
    <t>超辣鸡肉味拌面</t>
  </si>
  <si>
    <t>伊利 安慕希 希腊风味常温酸奶原味205g*16盒/箱（礼盒装）</t>
  </si>
  <si>
    <t>京东京造 PLUS会员抽纸整箱4层100抽*20包 纸抽 婴儿纸巾 卫生纸 擦手纸 餐巾纸 面巾纸</t>
  </si>
  <si>
    <t>puls会员抽纸</t>
  </si>
  <si>
    <t>威露士 泡沫抑菌消毒99.9%洗手液健康呵护225ml*2便捷</t>
  </si>
  <si>
    <t>家杰优品 旋转拖把桶免手洗拖布桶懒人墩布好神拖手压式自甩水地拖墩布2个头 JJ-A05</t>
  </si>
  <si>
    <t>A101</t>
  </si>
  <si>
    <t>雅高 扫把簸箕套装家用仿猪鬃毛软毛笤帚扫帚</t>
  </si>
  <si>
    <t>YG-027</t>
  </si>
  <si>
    <t>奈高薄边更衣柜拆装铁皮柜储物柜员工柜寄存包柜鞋柜二门更衣柜纯白豪华加厚款</t>
  </si>
  <si>
    <t>更衣柜铁皮柜</t>
  </si>
  <si>
    <t>罗技（G）G102 游戏鼠标 黑色 RGB鼠标 吃鸡鼠标 绝地求生 轻量化设计200-8000D</t>
  </si>
  <si>
    <t>G102 LIGHTSYNC</t>
  </si>
  <si>
    <t>JBL LIVE 300TWS 真无线智能蓝牙耳机 手机无线音乐耳机 双耳立体声 苹果安卓手机通用</t>
  </si>
  <si>
    <t>LIVE 300TWS</t>
  </si>
  <si>
    <t>原电池*南孚(NANFU)5号碱性电池40粒 聚能环2代 适用于儿童玩具/血压计/血糖仪/电子门锁/鼠标/遥控器等</t>
  </si>
  <si>
    <t>壶铃</t>
  </si>
  <si>
    <t>普票</t>
  </si>
  <si>
    <t>阿尔发苏打饼干</t>
  </si>
  <si>
    <t>南孚（NANFU）7号电池40粒 七号碱性 聚能环3代 适用玩具血压计血糖仪电子门锁鼠标遥控器等</t>
  </si>
  <si>
    <t>LRO3AAA</t>
  </si>
  <si>
    <t>南孚（NANFU）5号电池40粒 五号碱性 聚能环3代 适用玩具血压计血糖仪电子门锁鼠标遥控器等</t>
  </si>
  <si>
    <t>峨眉雪芽禅心</t>
  </si>
  <si>
    <t>252g</t>
  </si>
  <si>
    <t>易利丰（elifo）加厚款团旗纳米防水 涤纶材质 4号 （96*144cm)</t>
  </si>
  <si>
    <t>ylftq</t>
  </si>
  <si>
    <t>*计算机配套产品*罗技（Logitech）M275(M280) 鼠标 无线鼠标 办公鼠标 右手鼠标 黑色 带无线2.4G</t>
  </si>
  <si>
    <t>*计算机外部设备*闪迪(SanDisk)16GB USB3.0 U盘 CZ600酷悠 黑色 USB3.0入门优选 时尚办公必备</t>
  </si>
  <si>
    <t>*计算机外部设备*闪迪(SanDisk)64GB USB3.0 U盘 CZ600酷悠 黑色 USB3.0入门优选 时尚办公必备</t>
  </si>
  <si>
    <t>*计算机外部设备*闪迪（SanDisk）16GB TF（MicroSD）存储卡 C10 A1至尊高速移动版内存卡 读速98M</t>
  </si>
  <si>
    <t>TF卡</t>
  </si>
  <si>
    <t>*计算机配套产品*飞利浦USB分线器2.0高速一拖四多接口 笔记本台式电脑4口集线器HUB扩展鼠标键盘U</t>
  </si>
  <si>
    <t>SWR1526W/93</t>
  </si>
  <si>
    <t>*家用音视频设备*飞利浦(PHILIPS) SBM100 插卡音箱 口袋迷你小音响 音乐MP3外响播放器 FM收音机</t>
  </si>
  <si>
    <t>SBM100GRY</t>
  </si>
  <si>
    <t>白雪（snowhite)X-18修正液18ml学生涂改液改正液不锈钢鼻头修正笔粉瓶单支装</t>
  </si>
  <si>
    <t>X-18</t>
  </si>
  <si>
    <t>*计算机配套产品*联想（Lenovo）8GB DDR4 3200 台式机内存条 支持11代cpu</t>
  </si>
  <si>
    <t>DDR4 3200MHZ 8GB</t>
  </si>
  <si>
    <t>奈高更衣柜铁皮柜储物柜带锁员工柜宿舍换衣柜二门更衣柜</t>
  </si>
  <si>
    <t>更衣柜</t>
  </si>
  <si>
    <t>绿联 USB3.0高速手机读卡器 多功能SD/TF二合一读卡器 支持单反相机行车记录仪安防监控</t>
  </si>
  <si>
    <t>Anker 12W双口苹果手机充电器/2口USB/多口充电器头/USB电源适配器 单口2.4A快充</t>
  </si>
  <si>
    <t>A2620</t>
  </si>
  <si>
    <t>松下(Panasonic)CR2032进口纽扣电池3V适用手表电脑主板汽车钥匙遥控器电子秤小米盒子C</t>
  </si>
  <si>
    <t>晨光（M&amp;G）文具0.38mm黑色中性笔 全针管签字笔 GELPEN系列水笔 12支/盒GP1212</t>
  </si>
  <si>
    <t>GP1212</t>
  </si>
  <si>
    <t>得力（deli）0.3mm中性笔 签字笔水笔 财务专用笔 全针管12支/盒S84</t>
  </si>
  <si>
    <t>S84</t>
  </si>
  <si>
    <t>三只松鼠岩烧乳酪吐司 代餐零食蛋糕点心夹心手撕面包网红办公室早餐箱装520g/箱</t>
  </si>
  <si>
    <t>盐焗乳酪吐司</t>
  </si>
  <si>
    <t>康师傅 绿茶500ml*12蜂蜜茉莉味低糖瓶装茶饮料整箱</t>
  </si>
  <si>
    <t>绿茶500ml*12</t>
  </si>
  <si>
    <t>中伟二门更衣柜铁皮柜储物柜员工柜</t>
  </si>
  <si>
    <t>雀巢（Nestle）脆脆鲨 休闲零食 威化饼干 牛奶口味640g（24*20g+赠8*20g）</t>
  </si>
  <si>
    <t>脆脆鲨</t>
  </si>
  <si>
    <t>绿联USB3.0 分线器 高速4口拓展坞 USB集线器HUB扩展坞 笔记本电脑一拖四多接口转</t>
  </si>
  <si>
    <t>心相印湿巾 卫生99.9%杀菌湿巾10片独立装*12包（量贩装）120片便携湿巾</t>
  </si>
  <si>
    <t>宜百利（Yeebarle）全自动洗衣机进水管 1米防爆软管延长管 上水管 适用海尔 松下</t>
  </si>
  <si>
    <t>小米无线充蓝牙音箱 30W无线快充 Q1充电协议 看剧神器 支持语音通话 唤醒 小爱音</t>
  </si>
  <si>
    <t>小米无线充蓝牙音箱XMWXCLYY</t>
  </si>
  <si>
    <t>麻仔 糖果喜糖 花生酥糖 原味 500g（约90颗）休闲零食四川特产</t>
  </si>
  <si>
    <t>原味 500g</t>
  </si>
  <si>
    <t>麻仔 芝麻酥 花生酥糖 喜糖果 原味 468g休闲儿童零食四川特产</t>
  </si>
  <si>
    <t>原味468g</t>
  </si>
  <si>
    <t>嘉友 早餐饼干（牛乳味+炼奶味+椰子味）468g*3</t>
  </si>
  <si>
    <t>嘉友</t>
  </si>
  <si>
    <t>达利园 法式小面包香奶味400g饼干蛋糕零食代餐早餐面包点心</t>
  </si>
  <si>
    <t>面包</t>
  </si>
  <si>
    <t>罗技（Logitech）M336(M337)鼠标 无线蓝牙鼠标 办公鼠标 对称鼠标 黑灰色</t>
  </si>
  <si>
    <t>蓝牙鼠标M336</t>
  </si>
  <si>
    <t>欧舒丹木果牛奶味洁肤皂250g 温和保湿滋润 清洁沐浴皂 洗澡身体皂</t>
  </si>
  <si>
    <t>香皂</t>
  </si>
  <si>
    <t>欧舒丹乳木果牛奶味洁肤皂100g 欧舒丹皂 温和洁净 保湿滋润 洗澡身体皂 法国原装</t>
  </si>
  <si>
    <t>洁肤皂</t>
  </si>
  <si>
    <t>递乐26mm银色大号别针300枚/盒儿童安全床单被套简易别针扣针固定衣服保险小曲别针回形针</t>
  </si>
  <si>
    <t>加品惠 衣架 裤夹子 裤架实木衣服架子裤裙夹原木色6支装</t>
  </si>
  <si>
    <t>裤架 裙裤夹</t>
  </si>
  <si>
    <t>扎</t>
  </si>
  <si>
    <t xml:space="preserve">佳佰【京东自有品牌】衣架实木晾衣架凹槽衣服架子挂无痕晒衣架成人儿童衣服撑子2H014  </t>
  </si>
  <si>
    <t>新秀丽（Samsonite)双肩包电脑包男士商务背包旅行包苹果联想笔记本电脑包15.6英</t>
  </si>
  <si>
    <t>BU1*09001</t>
  </si>
  <si>
    <t>铭大金蝶（MNDA）单片装 CD盒光盘盒 柔韧设计 不易碎10片/包</t>
  </si>
  <si>
    <t>5MM光盘专用CD盒</t>
  </si>
  <si>
    <t>3M便利贴 便条纸/报事贴/便签纸/便签本 办公用品 经典系列656 黄色</t>
  </si>
  <si>
    <t>报事贴</t>
  </si>
  <si>
    <t>飞利浦（PHILIPS)空气净化器 除甲醛分解 除细菌除过敏原 京鱼座智能家用大空间 AC6678/00</t>
  </si>
  <si>
    <t>AC6678/00</t>
  </si>
  <si>
    <t>德玛仕(DEMASHI)即热式饮水机 台式 电热烧水器炉热水机 桌面查吧机 冲奶机开</t>
  </si>
  <si>
    <t>可漾 红豆薏仁水茶饮料500ml*15瓶/箱 无糖0卡0脂肪植物饮品</t>
  </si>
  <si>
    <t>红豆薏仁</t>
  </si>
  <si>
    <t>汇源果汁 100%橙汁 果汁饮料1L*6盒 整箱</t>
  </si>
  <si>
    <t>果汁</t>
  </si>
  <si>
    <t>山山增强型竹炭王 2550g活性炭包新房除甲醛家用装修清除剂竹炭包除臭冰箱除味碳包车内</t>
  </si>
  <si>
    <t>SS2019-竹炭王增强型2550</t>
  </si>
  <si>
    <t>天王星（Telesonic)挂钟 客厅现代简约静音圆形石英14寸挂表 Q77D3-1白色</t>
  </si>
  <si>
    <t>客厅简约挂钟</t>
  </si>
  <si>
    <t>富光玻璃杯 影曜系列双层玻璃水杯 男女士商务带茶隔水杯子 304不锈钢便携创意</t>
  </si>
  <si>
    <t>玻璃杯</t>
  </si>
  <si>
    <t>科密（comet)2021新款办公商用碎纸机（单次15张 持续40分钟 27L 可碎卡、光盘、</t>
  </si>
  <si>
    <t>黑金刚</t>
  </si>
  <si>
    <t>得力（deli）欧阳娜娜 1只装时尚款式证件卡套 高透亚克力可伸缩挂绳 员工证公交卡套 蓝色6</t>
  </si>
  <si>
    <t>优和（UHOO)皮质证件卡套竖式 厂牌工作证胸牌卡套 深蓝 6808</t>
  </si>
  <si>
    <t>华为随行WiFi3 4G全网通/4G插卡车载上网宝/无线路由器高速上网/1500mAh电池/E5</t>
  </si>
  <si>
    <t>E5576-855</t>
  </si>
  <si>
    <t>苏泊尔supor家用真空保温壶*晶韵系列 2L*摩卡金KC20AP1</t>
  </si>
  <si>
    <t>纺织产品*南极人NanJiren 被子 夏凉被空调被 夏被 可水洗机洗单人双人儿童薄被子被芯 150*200cm</t>
  </si>
  <si>
    <t>夏被</t>
  </si>
  <si>
    <t>雅鹿.自由自在 荞麦枕头 100%荞麦皮 荞麦壳填充枕芯全棉花草枕约5斤颈椎枕可拆洗46*72</t>
  </si>
  <si>
    <t>花草枕</t>
  </si>
  <si>
    <t>雅鹿.自由自在 三件套纯棉 家纺床上用品全棉单人学生宿舍3件套被套被罩155*205cm床单</t>
  </si>
  <si>
    <t>三件套</t>
  </si>
  <si>
    <t>外交官（Diplomat)DEF-1551G 高端商务万向轮商务航空登机箱 黑色 16英寸</t>
  </si>
  <si>
    <t>DE-1551G</t>
  </si>
  <si>
    <t>办公转椅</t>
  </si>
  <si>
    <t>会议桌</t>
  </si>
  <si>
    <t>铁皮衣柜</t>
  </si>
  <si>
    <t>铁皮书柜</t>
  </si>
  <si>
    <t>铁皮推柜</t>
  </si>
  <si>
    <t>矮柜</t>
  </si>
  <si>
    <t>90*80*40</t>
  </si>
  <si>
    <t>农夫山泉 饮用水 引用天然水380ml 1*24罐 整箱装</t>
  </si>
  <si>
    <t>腾野一村 饼干糕点 海盐日式小圆饼 独立小包装248g</t>
  </si>
  <si>
    <t>藤野一村 饼干糕点海盐日式小圆饼2</t>
  </si>
  <si>
    <t>家用厨房电器具*美的（Midea）电水壶热水烧水壶开水壶304不锈钢智能控温双温度显示全钢电热</t>
  </si>
  <si>
    <t>MK-SH15Power508b</t>
  </si>
  <si>
    <t>卡帝乐鳄鱼 男包公文包 头层牛皮男士手提包笔记本电脑包商务休闲时尚单肩斜挎男皮</t>
  </si>
  <si>
    <t>商务公文包</t>
  </si>
  <si>
    <t>汉王（Hanvon)中国风语音打字手写板 电脑免驱大屏写字板 手写笔无线 老人手写</t>
  </si>
  <si>
    <t>中国风（无线笔免驱语音版）</t>
  </si>
  <si>
    <t>达利园 法式小面包香奶味400g零食代餐早餐面包点心</t>
  </si>
  <si>
    <t>齐心（Comix）A5笔记本子文具办公用品记事本混色装无线装订软抄本40页/12本 C45D3</t>
  </si>
  <si>
    <t>CA503 无线装订本</t>
  </si>
  <si>
    <t>绿联（UGREEN）USB3.0分线器 高速4口USB扩展坞HUB集线器笔记本电脑一拖四多接口转</t>
  </si>
  <si>
    <t>维达（Vinda)抽纸/盒抽  超韧3层130抽盒抽*3盒纸巾 抽取式面巾纸 办公居家颜值担当</t>
  </si>
  <si>
    <t>比比牛 白板支架式60*90cm 办公写字板双面可折叠升降可夹纸 U型黑色BBNS6090</t>
  </si>
  <si>
    <t>BBNS6090</t>
  </si>
  <si>
    <t>绿联Type-C扩展坞USB-C转DP/HDMI线转换器雷电3转接头拓展坞VGA分线器通用苹果MacB</t>
  </si>
  <si>
    <t>家用厨房电器具*美的（Midea）电水壶电热水瓶烧水壶开水壶304不锈钢智能控温双温度显示全钢电热</t>
  </si>
  <si>
    <t>思博润适用夏普（shrap) 空气净化器过滤网 滤芯 PZ-38 OHFS滤网 380普惠版</t>
  </si>
  <si>
    <t>PZ-380HFS普惠版</t>
  </si>
  <si>
    <t>7.24日新增</t>
  </si>
  <si>
    <t>罗技（Logitech）MK345无线键鼠套装 防泼溅 时尚高效 办公游戏键鼠 全尺寸多媒</t>
  </si>
  <si>
    <t>茶花 厨房挂钩贴 免钉浴室门后挂钩排挂衣架 免打孔无痕卫生间衣服毛巾挂钩强力粘钩2</t>
  </si>
  <si>
    <t>强力粘勾</t>
  </si>
  <si>
    <t>富居（FOOJO）挂钩 免打孔挂钩 浴室强力粘钩 钥匙毛巾抹布无痕贴 透明20只装</t>
  </si>
  <si>
    <t>挂钩贴</t>
  </si>
  <si>
    <t>齐心（Comix）10个装 55mm 加厚型PP档案盒板材厚度1mm A4文件盒 加厚粘扣资料盒 蓝色HC-55-10</t>
  </si>
  <si>
    <t>*文具*晨光陶瓷球珠水性签字笔素雅ARP41801</t>
  </si>
  <si>
    <t>ARP41801A</t>
  </si>
  <si>
    <t>MP1001B</t>
  </si>
  <si>
    <t>*印刷品*晨光18K普惠PU活页皮面本100页APYF4T74A</t>
  </si>
  <si>
    <t>APYF4T74A</t>
  </si>
  <si>
    <t>*文具*晨光Eplus彩色长尾夹25mm（筒装）ABS92741</t>
  </si>
  <si>
    <t>*文具*晨光Eplus长尾夹25mm（筒装）ABS92735</t>
  </si>
  <si>
    <t>ABS92735</t>
  </si>
  <si>
    <t>*文具*晨光Eplus长尾夹41mm（筒装）ABS92733</t>
  </si>
  <si>
    <t>ABS92733</t>
  </si>
  <si>
    <t>*文具*晨光Eplus长尾夹50mm（筒装）ABS92732</t>
  </si>
  <si>
    <t>ABS92732</t>
  </si>
  <si>
    <t>*文具*晨光中央开关圆珠笔BP8030四色</t>
  </si>
  <si>
    <t>BP8030</t>
  </si>
  <si>
    <t>*文具*晨光Eplus长尾夹19mm（筒装）ABS92736</t>
  </si>
  <si>
    <t>ABS92736</t>
  </si>
  <si>
    <t>*文具*晨光Eplus长尾夹32mm（筒装）ABS92734</t>
  </si>
  <si>
    <t>ABS92734</t>
  </si>
  <si>
    <t>*印刷品*晨光B5无线装订本40页商务必备APYJP411</t>
  </si>
  <si>
    <t>APYJP411</t>
  </si>
  <si>
    <t>*文具*晨光白板笔MG2160</t>
  </si>
  <si>
    <t>MG2160C</t>
  </si>
  <si>
    <t>*文具*晨光Eplus长尾夹15mm（筒装）ABS92737</t>
  </si>
  <si>
    <t>ABS92737</t>
  </si>
  <si>
    <t>*文具*晨光Eplus彩色长尾夹50mm（筒装）ABS92738</t>
  </si>
  <si>
    <t>ABS92738</t>
  </si>
  <si>
    <t>罗技（Logitech）K270无线键盘 全尺寸多媒体键盘 笔记本台式机家用商务办公键盘</t>
  </si>
  <si>
    <t>维达（Vinda)湿巾 杀菌洁肤卫生湿巾 10包*10片独立装（量贩装） 细菌杀灭率99.9% 便携健康</t>
  </si>
  <si>
    <t>维达（Vinda)湿巾  洁肤卫生湿巾 80片 便携出行</t>
  </si>
  <si>
    <t>（Samsonite)新秀丽拉杆箱行李箱男女旅行箱密码箱登机箱软箱20英寸黑色</t>
  </si>
  <si>
    <t>拉杆箱</t>
  </si>
  <si>
    <t>DSB 2400枚29*20mm不干胶标签贴纸自粘性标贴 40枚/张 60张/包 易撕口取纸姓名贴价格贴4</t>
  </si>
  <si>
    <t>4623红色</t>
  </si>
  <si>
    <t>西玛（SIMAA)A4/2OO张加大加厚商务笔记本子皮面本 记账本学生文具办公用品 黑色</t>
  </si>
  <si>
    <t>JSB-A4-1</t>
  </si>
  <si>
    <t>西玛（SIMAA)3本装/30张A4单线信纸信笺草稿纸作业纸横线本子 8582</t>
  </si>
  <si>
    <t>日本斑马牌（ZEVRA)双头柔和荧光笔 WKT7 5色套装 mildliner系列单色划线记号笔 学生标记笔</t>
  </si>
  <si>
    <t>WKT7</t>
  </si>
  <si>
    <t>公牛（BULL）18WPD/QC快充插座/插线板/插排/排插/拖线板 圆形插座 3usb接口+3孔总</t>
  </si>
  <si>
    <t>GN-R203UQ</t>
  </si>
  <si>
    <t>*计算机配套产品*绿联 M.2 NVMe移动硬盘盒 Type-C3.1接口SSD固态硬盘盒子笔记本电脑M2全铝外置盒</t>
  </si>
  <si>
    <t>*计算机外部设备*闪迪 (SanDisk)128GB USB3.0 U盘 CZ600酷悠 黑色 USB3.0入门优选 时尚办公必备</t>
  </si>
  <si>
    <t>*计算机配套产品*樱桃（Cherry）G80-Mini高密纤维顺滑小细鼠标垫 黑色</t>
  </si>
  <si>
    <t>高密纤维顺滑鼠标垫</t>
  </si>
  <si>
    <t>*电线电缆*飞利浦（PHILIPS）usb延长线 USB3.0公对母数据线 无线网卡键盘鼠标电脑u盘接口加长连</t>
  </si>
  <si>
    <t>SWR1526X/93</t>
  </si>
  <si>
    <t>*配电控制设备*公牛（BULL）新国标公牛小白USB插座 插线板/插排/排插/拖线板 GN-B403U 3usb接口</t>
  </si>
  <si>
    <t>GN-B403U</t>
  </si>
  <si>
    <t>南孚（NANFU）1号碱性电池2粒 大号电池 适用于热水器煤气燃气灶/手电筒/电子琴等LR20-2B</t>
  </si>
  <si>
    <t>LR20-2B</t>
  </si>
  <si>
    <t>英吉利净化刀片手动剃须刀刮胡刀礼盒套装 五层1刀架5刀头+240ml剃须泡沫+收纳皮套</t>
  </si>
  <si>
    <t>20-301</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</si>
</sst>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176" formatCode="0.00_ "/>
    <numFmt numFmtId="41" formatCode="_ * #,##0_ ;_ * \-#,##0_ ;_ * &quot;-&quot;_ ;_ @_ "/>
  </numFmts>
  <fonts count="33">
    <font>
      <sz val="11"/>
      <color theme="1"/>
      <name val="宋体"/>
      <charset val="134"/>
      <scheme val="minor"/>
    </font>
    <font>
      <sz val="12"/>
      <name val="宋体"/>
      <charset val="134"/>
    </font>
    <font>
      <sz val="12"/>
      <name val="Calibri"/>
      <charset val="134"/>
    </font>
    <font>
      <sz val="11"/>
      <color theme="1"/>
      <name val="宋体"/>
      <charset val="134"/>
      <scheme val="minor"/>
    </font>
    <font>
      <sz val="10.5"/>
      <color rgb="FF574B9D"/>
      <name val="MicroSoft YaHei"/>
      <charset val="134"/>
    </font>
    <font>
      <sz val="11"/>
      <color rgb="FFFF0000"/>
      <name val="宋体"/>
      <charset val="134"/>
      <scheme val="minor"/>
    </font>
    <font>
      <sz val="11"/>
      <name val="宋体"/>
      <charset val="134"/>
      <scheme val="minor"/>
    </font>
    <font>
      <sz val="10.5"/>
      <name val="MicroSoft YaHei"/>
      <charset val="134"/>
    </font>
    <font>
      <sz val="11"/>
      <color rgb="FFFA7D00"/>
      <name val="宋体"/>
      <charset val="0"/>
      <scheme val="minor"/>
    </font>
    <font>
      <sz val="11"/>
      <color theme="1"/>
      <name val="宋体"/>
      <charset val="0"/>
      <scheme val="minor"/>
    </font>
    <font>
      <sz val="11"/>
      <color theme="0"/>
      <name val="宋体"/>
      <charset val="0"/>
      <scheme val="minor"/>
    </font>
    <font>
      <sz val="11"/>
      <color rgb="FF006100"/>
      <name val="宋体"/>
      <charset val="0"/>
      <scheme val="minor"/>
    </font>
    <font>
      <b/>
      <sz val="11"/>
      <color theme="3"/>
      <name val="宋体"/>
      <charset val="134"/>
      <scheme val="minor"/>
    </font>
    <font>
      <b/>
      <sz val="15"/>
      <color theme="3"/>
      <name val="宋体"/>
      <charset val="134"/>
      <scheme val="minor"/>
    </font>
    <font>
      <u/>
      <sz val="11"/>
      <color rgb="FF0000FF"/>
      <name val="宋体"/>
      <charset val="0"/>
      <scheme val="minor"/>
    </font>
    <font>
      <b/>
      <sz val="11"/>
      <color theme="1"/>
      <name val="宋体"/>
      <charset val="0"/>
      <scheme val="minor"/>
    </font>
    <font>
      <sz val="11"/>
      <color rgb="FF3F3F76"/>
      <name val="宋体"/>
      <charset val="0"/>
      <scheme val="minor"/>
    </font>
    <font>
      <sz val="11"/>
      <color rgb="FF9C6500"/>
      <name val="宋体"/>
      <charset val="0"/>
      <scheme val="minor"/>
    </font>
    <font>
      <b/>
      <sz val="18"/>
      <color theme="3"/>
      <name val="宋体"/>
      <charset val="134"/>
      <scheme val="minor"/>
    </font>
    <font>
      <sz val="11"/>
      <color rgb="FF9C0006"/>
      <name val="宋体"/>
      <charset val="0"/>
      <scheme val="minor"/>
    </font>
    <font>
      <b/>
      <sz val="11"/>
      <color rgb="FFFA7D00"/>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b/>
      <sz val="13"/>
      <color theme="3"/>
      <name val="宋体"/>
      <charset val="134"/>
      <scheme val="minor"/>
    </font>
    <font>
      <i/>
      <sz val="11"/>
      <color rgb="FF7F7F7F"/>
      <name val="宋体"/>
      <charset val="0"/>
      <scheme val="minor"/>
    </font>
    <font>
      <sz val="11"/>
      <color rgb="FFFF0000"/>
      <name val="宋体"/>
      <charset val="0"/>
      <scheme val="minor"/>
    </font>
    <font>
      <sz val="11"/>
      <color theme="1"/>
      <name val="Calibri"/>
      <charset val="134"/>
    </font>
    <font>
      <sz val="11"/>
      <color theme="1"/>
      <name val="宋体"/>
      <charset val="134"/>
    </font>
    <font>
      <b/>
      <sz val="12"/>
      <name val="宋体"/>
      <charset val="134"/>
    </font>
    <font>
      <b/>
      <sz val="12"/>
      <name val="Arial"/>
      <charset val="134"/>
    </font>
    <font>
      <sz val="9"/>
      <name val="Tahoma"/>
      <charset val="134"/>
    </font>
    <font>
      <sz val="9"/>
      <name val="宋体"/>
      <charset val="134"/>
    </font>
  </fonts>
  <fills count="38">
    <fill>
      <patternFill patternType="none"/>
    </fill>
    <fill>
      <patternFill patternType="gray125"/>
    </fill>
    <fill>
      <patternFill patternType="solid">
        <fgColor rgb="FFFFC000"/>
        <bgColor indexed="64"/>
      </patternFill>
    </fill>
    <fill>
      <patternFill patternType="solid">
        <fgColor theme="9" tint="0.399945066682943"/>
        <bgColor indexed="64"/>
      </patternFill>
    </fill>
    <fill>
      <patternFill patternType="solid">
        <fgColor rgb="FFFFFF00"/>
        <bgColor indexed="64"/>
      </patternFill>
    </fill>
    <fill>
      <patternFill patternType="solid">
        <fgColor rgb="FFFAFAFA"/>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rgb="FFAAAAAA"/>
      </left>
      <right style="medium">
        <color rgb="FFAAAAAA"/>
      </right>
      <top/>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7" borderId="0" applyNumberFormat="0" applyBorder="0" applyAlignment="0" applyProtection="0">
      <alignment vertical="center"/>
    </xf>
    <xf numFmtId="0" fontId="16" fillId="14"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5" borderId="0" applyNumberFormat="0" applyBorder="0" applyAlignment="0" applyProtection="0">
      <alignment vertical="center"/>
    </xf>
    <xf numFmtId="0" fontId="19" fillId="19" borderId="0" applyNumberFormat="0" applyBorder="0" applyAlignment="0" applyProtection="0">
      <alignment vertical="center"/>
    </xf>
    <xf numFmtId="43" fontId="0" fillId="0" borderId="0" applyFont="0" applyFill="0" applyBorder="0" applyAlignment="0" applyProtection="0">
      <alignment vertical="center"/>
    </xf>
    <xf numFmtId="0" fontId="10" fillId="20"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3" borderId="12" applyNumberFormat="0" applyFont="0" applyAlignment="0" applyProtection="0">
      <alignment vertical="center"/>
    </xf>
    <xf numFmtId="0" fontId="10" fillId="10" borderId="0" applyNumberFormat="0" applyBorder="0" applyAlignment="0" applyProtection="0">
      <alignment vertical="center"/>
    </xf>
    <xf numFmtId="0" fontId="1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0" borderId="10" applyNumberFormat="0" applyFill="0" applyAlignment="0" applyProtection="0">
      <alignment vertical="center"/>
    </xf>
    <xf numFmtId="0" fontId="24" fillId="0" borderId="10" applyNumberFormat="0" applyFill="0" applyAlignment="0" applyProtection="0">
      <alignment vertical="center"/>
    </xf>
    <xf numFmtId="0" fontId="10" fillId="9" borderId="0" applyNumberFormat="0" applyBorder="0" applyAlignment="0" applyProtection="0">
      <alignment vertical="center"/>
    </xf>
    <xf numFmtId="0" fontId="12" fillId="0" borderId="9" applyNumberFormat="0" applyFill="0" applyAlignment="0" applyProtection="0">
      <alignment vertical="center"/>
    </xf>
    <xf numFmtId="0" fontId="10" fillId="25" borderId="0" applyNumberFormat="0" applyBorder="0" applyAlignment="0" applyProtection="0">
      <alignment vertical="center"/>
    </xf>
    <xf numFmtId="0" fontId="23" fillId="22" borderId="15" applyNumberFormat="0" applyAlignment="0" applyProtection="0">
      <alignment vertical="center"/>
    </xf>
    <xf numFmtId="0" fontId="20" fillId="22" borderId="13" applyNumberFormat="0" applyAlignment="0" applyProtection="0">
      <alignment vertical="center"/>
    </xf>
    <xf numFmtId="0" fontId="22" fillId="24" borderId="14" applyNumberFormat="0" applyAlignment="0" applyProtection="0">
      <alignment vertical="center"/>
    </xf>
    <xf numFmtId="0" fontId="9" fillId="26" borderId="0" applyNumberFormat="0" applyBorder="0" applyAlignment="0" applyProtection="0">
      <alignment vertical="center"/>
    </xf>
    <xf numFmtId="0" fontId="10" fillId="18" borderId="0" applyNumberFormat="0" applyBorder="0" applyAlignment="0" applyProtection="0">
      <alignment vertical="center"/>
    </xf>
    <xf numFmtId="0" fontId="8" fillId="0" borderId="8" applyNumberFormat="0" applyFill="0" applyAlignment="0" applyProtection="0">
      <alignment vertical="center"/>
    </xf>
    <xf numFmtId="0" fontId="15" fillId="0" borderId="11" applyNumberFormat="0" applyFill="0" applyAlignment="0" applyProtection="0">
      <alignment vertical="center"/>
    </xf>
    <xf numFmtId="0" fontId="11" fillId="11" borderId="0" applyNumberFormat="0" applyBorder="0" applyAlignment="0" applyProtection="0">
      <alignment vertical="center"/>
    </xf>
    <xf numFmtId="0" fontId="17" fillId="17" borderId="0" applyNumberFormat="0" applyBorder="0" applyAlignment="0" applyProtection="0">
      <alignment vertical="center"/>
    </xf>
    <xf numFmtId="0" fontId="9" fillId="29" borderId="0" applyNumberFormat="0" applyBorder="0" applyAlignment="0" applyProtection="0">
      <alignment vertical="center"/>
    </xf>
    <xf numFmtId="0" fontId="10" fillId="12" borderId="0" applyNumberFormat="0" applyBorder="0" applyAlignment="0" applyProtection="0">
      <alignment vertical="center"/>
    </xf>
    <xf numFmtId="0" fontId="9" fillId="16" borderId="0" applyNumberFormat="0" applyBorder="0" applyAlignment="0" applyProtection="0">
      <alignment vertical="center"/>
    </xf>
    <xf numFmtId="0" fontId="9" fillId="21" borderId="0" applyNumberFormat="0" applyBorder="0" applyAlignment="0" applyProtection="0">
      <alignment vertical="center"/>
    </xf>
    <xf numFmtId="0" fontId="9" fillId="30" borderId="0" applyNumberFormat="0" applyBorder="0" applyAlignment="0" applyProtection="0">
      <alignment vertical="center"/>
    </xf>
    <xf numFmtId="0" fontId="9" fillId="23" borderId="0" applyNumberFormat="0" applyBorder="0" applyAlignment="0" applyProtection="0">
      <alignment vertical="center"/>
    </xf>
    <xf numFmtId="0" fontId="10" fillId="8" borderId="0" applyNumberFormat="0" applyBorder="0" applyAlignment="0" applyProtection="0">
      <alignment vertical="center"/>
    </xf>
    <xf numFmtId="0" fontId="10" fillId="28" borderId="0" applyNumberFormat="0" applyBorder="0" applyAlignment="0" applyProtection="0">
      <alignment vertical="center"/>
    </xf>
    <xf numFmtId="0" fontId="9" fillId="31" borderId="0" applyNumberFormat="0" applyBorder="0" applyAlignment="0" applyProtection="0">
      <alignment vertical="center"/>
    </xf>
    <xf numFmtId="0" fontId="9" fillId="27" borderId="0" applyNumberFormat="0" applyBorder="0" applyAlignment="0" applyProtection="0">
      <alignment vertical="center"/>
    </xf>
    <xf numFmtId="0" fontId="10" fillId="33" borderId="0" applyNumberFormat="0" applyBorder="0" applyAlignment="0" applyProtection="0">
      <alignment vertical="center"/>
    </xf>
    <xf numFmtId="0" fontId="9" fillId="34" borderId="0" applyNumberFormat="0" applyBorder="0" applyAlignment="0" applyProtection="0">
      <alignment vertical="center"/>
    </xf>
    <xf numFmtId="0" fontId="10" fillId="32" borderId="0" applyNumberFormat="0" applyBorder="0" applyAlignment="0" applyProtection="0">
      <alignment vertical="center"/>
    </xf>
    <xf numFmtId="0" fontId="10" fillId="35" borderId="0" applyNumberFormat="0" applyBorder="0" applyAlignment="0" applyProtection="0">
      <alignment vertical="center"/>
    </xf>
    <xf numFmtId="0" fontId="9" fillId="36" borderId="0" applyNumberFormat="0" applyBorder="0" applyAlignment="0" applyProtection="0">
      <alignment vertical="center"/>
    </xf>
    <xf numFmtId="0" fontId="10" fillId="37" borderId="0" applyNumberFormat="0" applyBorder="0" applyAlignment="0" applyProtection="0">
      <alignment vertical="center"/>
    </xf>
  </cellStyleXfs>
  <cellXfs count="110">
    <xf numFmtId="0" fontId="0" fillId="0" borderId="0" xfId="0">
      <alignment vertical="center"/>
    </xf>
    <xf numFmtId="0" fontId="0" fillId="0" borderId="0" xfId="0" applyFill="1" applyAlignment="1">
      <alignment vertical="center"/>
    </xf>
    <xf numFmtId="0" fontId="0" fillId="0" borderId="0" xfId="0" applyFill="1" applyAlignment="1">
      <alignment horizontal="center" vertical="center"/>
    </xf>
    <xf numFmtId="0" fontId="1" fillId="0" borderId="1" xfId="0" applyFont="1" applyFill="1" applyBorder="1" applyAlignment="1" applyProtection="1">
      <alignment horizontal="center" vertical="center" wrapText="1"/>
    </xf>
    <xf numFmtId="0" fontId="1" fillId="0" borderId="1" xfId="0" applyFont="1" applyFill="1" applyBorder="1" applyAlignment="1" applyProtection="1">
      <alignment horizontal="right" vertical="center" wrapText="1"/>
    </xf>
    <xf numFmtId="0" fontId="1" fillId="0" borderId="1" xfId="0" applyFont="1" applyFill="1" applyBorder="1" applyAlignment="1" applyProtection="1">
      <alignment horizontal="center" vertical="center"/>
    </xf>
    <xf numFmtId="0" fontId="2" fillId="0" borderId="1" xfId="0" applyFont="1" applyFill="1" applyBorder="1" applyAlignment="1" applyProtection="1">
      <alignment horizontal="left" vertical="center"/>
    </xf>
    <xf numFmtId="0" fontId="2" fillId="0" borderId="1" xfId="0" applyFont="1" applyFill="1" applyBorder="1" applyAlignment="1" applyProtection="1">
      <alignment horizontal="center" vertical="center"/>
    </xf>
    <xf numFmtId="0" fontId="2" fillId="0" borderId="1" xfId="0" applyFont="1" applyFill="1" applyBorder="1" applyAlignment="1" applyProtection="1">
      <alignment horizontal="left" vertical="center" wrapText="1"/>
    </xf>
    <xf numFmtId="0" fontId="2" fillId="0" borderId="1" xfId="0" applyFont="1" applyFill="1" applyBorder="1" applyAlignment="1" applyProtection="1">
      <alignment horizontal="right" vertical="center" wrapText="1"/>
    </xf>
    <xf numFmtId="0" fontId="1" fillId="0" borderId="1" xfId="0" applyFont="1" applyFill="1" applyBorder="1" applyAlignment="1" applyProtection="1">
      <alignment horizontal="right" vertical="center"/>
    </xf>
    <xf numFmtId="0" fontId="3" fillId="2" borderId="1" xfId="0" applyFont="1" applyFill="1" applyBorder="1" applyAlignment="1">
      <alignment vertical="center"/>
    </xf>
    <xf numFmtId="0" fontId="0" fillId="2" borderId="1" xfId="0" applyFill="1" applyBorder="1" applyAlignment="1">
      <alignment vertical="center"/>
    </xf>
    <xf numFmtId="0" fontId="3" fillId="3" borderId="1" xfId="0" applyFont="1" applyFill="1" applyBorder="1" applyAlignment="1">
      <alignment vertical="center"/>
    </xf>
    <xf numFmtId="0" fontId="0" fillId="3" borderId="1" xfId="0" applyFont="1" applyFill="1" applyBorder="1" applyAlignment="1">
      <alignment vertical="center"/>
    </xf>
    <xf numFmtId="0" fontId="0" fillId="0" borderId="1" xfId="0" applyFill="1" applyBorder="1" applyAlignment="1">
      <alignment vertical="center"/>
    </xf>
    <xf numFmtId="0" fontId="4" fillId="3"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3" borderId="1" xfId="0" applyFill="1" applyBorder="1" applyAlignment="1">
      <alignment vertical="center"/>
    </xf>
    <xf numFmtId="0" fontId="4" fillId="0" borderId="1" xfId="0" applyFont="1" applyFill="1" applyBorder="1" applyAlignment="1">
      <alignment horizontal="left" vertical="center" wrapText="1"/>
    </xf>
    <xf numFmtId="0" fontId="0" fillId="0" borderId="1" xfId="0" applyFill="1" applyBorder="1" applyAlignment="1">
      <alignment horizontal="center" vertical="center" wrapText="1"/>
    </xf>
    <xf numFmtId="0" fontId="0" fillId="2" borderId="1" xfId="0" applyFill="1" applyBorder="1" applyAlignment="1">
      <alignment horizontal="center" vertical="center"/>
    </xf>
    <xf numFmtId="0" fontId="0" fillId="4" borderId="1" xfId="0" applyFill="1" applyBorder="1" applyAlignment="1">
      <alignment vertical="center"/>
    </xf>
    <xf numFmtId="0" fontId="0" fillId="0" borderId="1" xfId="0" applyFill="1" applyBorder="1" applyAlignment="1">
      <alignment horizontal="center" vertical="center"/>
    </xf>
    <xf numFmtId="0" fontId="3" fillId="2" borderId="0" xfId="0" applyFont="1" applyFill="1">
      <alignment vertical="center"/>
    </xf>
    <xf numFmtId="0" fontId="0" fillId="4" borderId="1" xfId="0" applyFill="1" applyBorder="1" applyAlignment="1">
      <alignment horizontal="center" vertical="center"/>
    </xf>
    <xf numFmtId="0" fontId="5" fillId="0" borderId="0" xfId="0" applyFont="1">
      <alignment vertical="center"/>
    </xf>
    <xf numFmtId="0" fontId="4" fillId="5" borderId="1" xfId="0" applyFont="1" applyFill="1" applyBorder="1" applyAlignment="1">
      <alignment horizontal="left" vertical="center" wrapText="1"/>
    </xf>
    <xf numFmtId="0" fontId="0" fillId="0" borderId="1" xfId="0" applyFont="1" applyFill="1" applyBorder="1" applyAlignment="1">
      <alignment vertical="center"/>
    </xf>
    <xf numFmtId="0" fontId="3" fillId="0" borderId="1" xfId="0" applyFont="1" applyFill="1" applyBorder="1" applyAlignment="1">
      <alignment vertical="center"/>
    </xf>
    <xf numFmtId="0" fontId="0" fillId="0" borderId="2" xfId="0" applyFill="1" applyBorder="1" applyAlignment="1">
      <alignment vertical="center"/>
    </xf>
    <xf numFmtId="0" fontId="0" fillId="0" borderId="3" xfId="0" applyFont="1" applyFill="1" applyBorder="1" applyAlignment="1">
      <alignment vertical="center"/>
    </xf>
    <xf numFmtId="0" fontId="0" fillId="0" borderId="3" xfId="0" applyFill="1" applyBorder="1" applyAlignment="1">
      <alignment vertical="center"/>
    </xf>
    <xf numFmtId="0" fontId="0" fillId="2" borderId="3" xfId="0" applyFont="1" applyFill="1" applyBorder="1" applyAlignment="1">
      <alignment vertical="center"/>
    </xf>
    <xf numFmtId="0" fontId="0" fillId="2" borderId="3" xfId="0" applyFill="1" applyBorder="1" applyAlignment="1">
      <alignment vertical="center"/>
    </xf>
    <xf numFmtId="0" fontId="5" fillId="0" borderId="1" xfId="0" applyFont="1" applyFill="1" applyBorder="1" applyAlignment="1">
      <alignment vertical="center"/>
    </xf>
    <xf numFmtId="0" fontId="0" fillId="0" borderId="2" xfId="0" applyFill="1" applyBorder="1" applyAlignment="1">
      <alignment horizontal="center" vertical="center"/>
    </xf>
    <xf numFmtId="0" fontId="0" fillId="4" borderId="2" xfId="0" applyFill="1" applyBorder="1" applyAlignment="1">
      <alignment vertical="center"/>
    </xf>
    <xf numFmtId="0" fontId="0" fillId="0" borderId="3" xfId="0" applyFill="1" applyBorder="1" applyAlignment="1">
      <alignment horizontal="center" vertical="center"/>
    </xf>
    <xf numFmtId="0" fontId="0" fillId="4" borderId="3" xfId="0" applyFill="1" applyBorder="1" applyAlignment="1">
      <alignment vertical="center"/>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0" borderId="1" xfId="0" applyFont="1" applyFill="1" applyBorder="1" applyAlignment="1">
      <alignment horizontal="right" vertical="center"/>
    </xf>
    <xf numFmtId="0" fontId="6" fillId="0" borderId="1" xfId="0" applyFont="1" applyFill="1" applyBorder="1" applyAlignment="1" applyProtection="1">
      <alignment horizontal="left" vertical="center" wrapText="1"/>
    </xf>
    <xf numFmtId="0" fontId="7" fillId="0" borderId="1" xfId="0" applyFont="1" applyFill="1" applyBorder="1" applyAlignment="1">
      <alignment horizontal="left" vertical="center" wrapText="1"/>
    </xf>
    <xf numFmtId="0" fontId="1" fillId="0" borderId="1" xfId="0" applyFont="1" applyFill="1" applyBorder="1" applyAlignment="1" applyProtection="1">
      <alignment horizontal="left" vertical="center" wrapText="1"/>
    </xf>
    <xf numFmtId="0" fontId="1" fillId="0" borderId="1" xfId="0" applyFont="1" applyFill="1" applyBorder="1" applyAlignment="1" applyProtection="1">
      <alignment horizontal="left" vertical="center"/>
    </xf>
    <xf numFmtId="0" fontId="1" fillId="2" borderId="1" xfId="0" applyFont="1" applyFill="1" applyBorder="1" applyAlignment="1" applyProtection="1">
      <alignment horizontal="left" vertical="center" wrapText="1"/>
    </xf>
    <xf numFmtId="0" fontId="2" fillId="2" borderId="1" xfId="0" applyFont="1" applyFill="1" applyBorder="1" applyAlignment="1" applyProtection="1">
      <alignment horizontal="right" vertical="center" wrapText="1"/>
    </xf>
    <xf numFmtId="0" fontId="1" fillId="2" borderId="1" xfId="0" applyFont="1" applyFill="1" applyBorder="1" applyAlignment="1" applyProtection="1">
      <alignment horizontal="left" vertical="center"/>
    </xf>
    <xf numFmtId="0" fontId="6" fillId="2" borderId="1" xfId="0" applyFont="1" applyFill="1" applyBorder="1" applyAlignment="1" applyProtection="1">
      <alignment horizontal="left" vertical="center" wrapText="1"/>
    </xf>
    <xf numFmtId="0" fontId="0" fillId="3" borderId="2" xfId="0" applyFill="1" applyBorder="1" applyAlignment="1">
      <alignment vertical="center"/>
    </xf>
    <xf numFmtId="0" fontId="0" fillId="3" borderId="3" xfId="0" applyFill="1" applyBorder="1" applyAlignment="1">
      <alignment vertical="center"/>
    </xf>
    <xf numFmtId="0" fontId="0" fillId="4" borderId="1" xfId="0" applyFill="1" applyBorder="1" applyAlignment="1">
      <alignment horizontal="right" vertical="center"/>
    </xf>
    <xf numFmtId="0" fontId="5" fillId="0" borderId="1" xfId="0" applyFont="1" applyFill="1" applyBorder="1" applyAlignment="1">
      <alignment horizontal="center" vertical="center"/>
    </xf>
    <xf numFmtId="0" fontId="0" fillId="2" borderId="2" xfId="0" applyFill="1" applyBorder="1" applyAlignment="1">
      <alignment vertical="center"/>
    </xf>
    <xf numFmtId="0" fontId="3" fillId="4" borderId="1" xfId="0" applyFont="1" applyFill="1" applyBorder="1" applyAlignment="1">
      <alignment vertical="center"/>
    </xf>
    <xf numFmtId="0" fontId="3" fillId="0" borderId="2" xfId="0" applyFont="1" applyFill="1" applyBorder="1" applyAlignment="1">
      <alignment vertical="center"/>
    </xf>
    <xf numFmtId="0" fontId="3" fillId="0" borderId="3" xfId="0" applyFont="1" applyFill="1" applyBorder="1" applyAlignment="1">
      <alignment vertical="center"/>
    </xf>
    <xf numFmtId="0" fontId="4" fillId="5" borderId="1" xfId="0" applyFont="1" applyFill="1" applyBorder="1" applyAlignment="1">
      <alignment horizontal="right" vertical="center" wrapText="1"/>
    </xf>
    <xf numFmtId="0" fontId="0" fillId="2" borderId="2" xfId="0" applyFill="1" applyBorder="1" applyAlignment="1">
      <alignment horizontal="center" vertical="center"/>
    </xf>
    <xf numFmtId="0" fontId="0" fillId="4" borderId="2" xfId="0" applyFill="1" applyBorder="1" applyAlignment="1">
      <alignment horizontal="center" vertical="center"/>
    </xf>
    <xf numFmtId="0" fontId="0" fillId="0" borderId="1" xfId="0" applyFill="1" applyBorder="1">
      <alignment vertical="center"/>
    </xf>
    <xf numFmtId="0" fontId="3" fillId="2" borderId="3" xfId="0" applyFont="1" applyFill="1" applyBorder="1">
      <alignment vertical="center"/>
    </xf>
    <xf numFmtId="0" fontId="0" fillId="2" borderId="3" xfId="0" applyFill="1" applyBorder="1">
      <alignment vertical="center"/>
    </xf>
    <xf numFmtId="0" fontId="5" fillId="2" borderId="3" xfId="0" applyFont="1" applyFill="1" applyBorder="1">
      <alignment vertical="center"/>
    </xf>
    <xf numFmtId="0" fontId="0" fillId="6" borderId="1" xfId="0" applyFill="1" applyBorder="1">
      <alignment vertical="center"/>
    </xf>
    <xf numFmtId="0" fontId="3" fillId="0" borderId="1" xfId="0" applyFont="1" applyFill="1" applyBorder="1">
      <alignment vertical="center"/>
    </xf>
    <xf numFmtId="0" fontId="0" fillId="6" borderId="2" xfId="0" applyFill="1" applyBorder="1">
      <alignment vertical="center"/>
    </xf>
    <xf numFmtId="0" fontId="0" fillId="0" borderId="3" xfId="0" applyFill="1" applyBorder="1">
      <alignment vertical="center"/>
    </xf>
    <xf numFmtId="0" fontId="3" fillId="6" borderId="1" xfId="0" applyFont="1" applyFill="1" applyBorder="1">
      <alignment vertical="center"/>
    </xf>
    <xf numFmtId="0" fontId="0" fillId="2" borderId="1" xfId="0" applyFill="1" applyBorder="1">
      <alignment vertical="center"/>
    </xf>
    <xf numFmtId="0" fontId="3" fillId="2" borderId="1" xfId="0" applyFont="1" applyFill="1" applyBorder="1">
      <alignment vertical="center"/>
    </xf>
    <xf numFmtId="0" fontId="3" fillId="6" borderId="3" xfId="0" applyFont="1" applyFill="1" applyBorder="1">
      <alignment vertical="center"/>
    </xf>
    <xf numFmtId="0" fontId="0" fillId="6" borderId="3" xfId="0" applyFill="1" applyBorder="1">
      <alignment vertical="center"/>
    </xf>
    <xf numFmtId="0" fontId="0" fillId="0" borderId="1" xfId="0" applyBorder="1">
      <alignment vertical="center"/>
    </xf>
    <xf numFmtId="0" fontId="3" fillId="6" borderId="2" xfId="0" applyFont="1" applyFill="1" applyBorder="1">
      <alignment vertical="center"/>
    </xf>
    <xf numFmtId="0" fontId="0" fillId="6" borderId="4" xfId="0" applyFill="1" applyBorder="1">
      <alignment vertical="center"/>
    </xf>
    <xf numFmtId="0" fontId="0" fillId="0" borderId="4" xfId="0" applyFill="1" applyBorder="1" applyAlignment="1">
      <alignment vertical="center"/>
    </xf>
    <xf numFmtId="0" fontId="0" fillId="0" borderId="4" xfId="0" applyFill="1" applyBorder="1" applyAlignment="1">
      <alignment horizontal="center" vertical="center"/>
    </xf>
    <xf numFmtId="0" fontId="1" fillId="6" borderId="1" xfId="0" applyFont="1" applyFill="1" applyBorder="1">
      <alignment vertical="center"/>
    </xf>
    <xf numFmtId="0" fontId="5" fillId="4" borderId="1" xfId="0" applyFont="1" applyFill="1" applyBorder="1" applyAlignment="1">
      <alignment vertical="center"/>
    </xf>
    <xf numFmtId="0" fontId="5" fillId="0" borderId="0" xfId="0" applyFont="1" applyFill="1" applyAlignment="1">
      <alignment vertical="center"/>
    </xf>
    <xf numFmtId="0" fontId="1" fillId="4" borderId="2" xfId="0" applyFont="1" applyFill="1" applyBorder="1" applyAlignment="1" applyProtection="1">
      <alignment horizontal="left" vertical="center" wrapText="1"/>
    </xf>
    <xf numFmtId="0" fontId="2" fillId="4" borderId="2" xfId="0" applyFont="1" applyFill="1" applyBorder="1" applyAlignment="1" applyProtection="1">
      <alignment horizontal="right" vertical="center" wrapText="1"/>
    </xf>
    <xf numFmtId="0" fontId="1" fillId="4" borderId="2" xfId="0" applyFont="1" applyFill="1" applyBorder="1" applyAlignment="1" applyProtection="1">
      <alignment horizontal="left" vertical="center"/>
    </xf>
    <xf numFmtId="0" fontId="0" fillId="4" borderId="2" xfId="0" applyFill="1" applyBorder="1">
      <alignment vertical="center"/>
    </xf>
    <xf numFmtId="0" fontId="0" fillId="4" borderId="0" xfId="0" applyFill="1">
      <alignment vertical="center"/>
    </xf>
    <xf numFmtId="0" fontId="0" fillId="4" borderId="0" xfId="0" applyFill="1" applyAlignment="1">
      <alignment horizontal="center" vertical="center"/>
    </xf>
    <xf numFmtId="9" fontId="0" fillId="0" borderId="1" xfId="0" applyNumberFormat="1" applyFill="1" applyBorder="1" applyAlignment="1">
      <alignment horizontal="center" vertical="center"/>
    </xf>
    <xf numFmtId="0" fontId="3" fillId="0" borderId="0" xfId="0" applyFont="1" applyFill="1" applyAlignment="1">
      <alignment vertical="center"/>
    </xf>
    <xf numFmtId="0" fontId="0" fillId="4" borderId="0" xfId="0" applyFill="1" applyAlignment="1">
      <alignment vertical="center"/>
    </xf>
    <xf numFmtId="176" fontId="0" fillId="0" borderId="0" xfId="0" applyNumberFormat="1" applyFill="1" applyAlignment="1">
      <alignment vertical="center"/>
    </xf>
    <xf numFmtId="0" fontId="4" fillId="5" borderId="5" xfId="0" applyFont="1" applyFill="1" applyBorder="1" applyAlignment="1">
      <alignment horizontal="left" vertical="center" wrapText="1"/>
    </xf>
    <xf numFmtId="0" fontId="4" fillId="5" borderId="5" xfId="0" applyFont="1" applyFill="1" applyBorder="1" applyAlignment="1">
      <alignment horizontal="right" vertical="center" wrapText="1"/>
    </xf>
    <xf numFmtId="9" fontId="0" fillId="0" borderId="0" xfId="0" applyNumberFormat="1" applyFill="1" applyAlignment="1">
      <alignment horizontal="center" vertical="center"/>
    </xf>
    <xf numFmtId="0" fontId="4" fillId="5" borderId="6" xfId="0" applyFont="1" applyFill="1" applyBorder="1" applyAlignment="1">
      <alignment horizontal="left" vertical="center" wrapText="1"/>
    </xf>
    <xf numFmtId="0" fontId="4" fillId="5" borderId="6" xfId="0" applyFont="1" applyFill="1" applyBorder="1" applyAlignment="1">
      <alignment horizontal="right" vertical="center" wrapText="1"/>
    </xf>
    <xf numFmtId="0" fontId="4" fillId="5" borderId="7" xfId="0" applyFont="1" applyFill="1" applyBorder="1" applyAlignment="1">
      <alignment horizontal="left" vertical="center" wrapText="1"/>
    </xf>
    <xf numFmtId="0" fontId="4" fillId="5" borderId="7" xfId="0" applyFont="1" applyFill="1" applyBorder="1" applyAlignment="1">
      <alignment horizontal="right" vertical="center" wrapText="1"/>
    </xf>
    <xf numFmtId="0" fontId="3" fillId="0" borderId="1" xfId="0" applyFont="1" applyBorder="1">
      <alignment vertical="center"/>
    </xf>
    <xf numFmtId="0" fontId="0" fillId="4" borderId="1" xfId="0" applyFill="1"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2" xfId="0" applyBorder="1" applyAlignment="1">
      <alignment horizontal="center" vertical="center"/>
    </xf>
    <xf numFmtId="0" fontId="0" fillId="0" borderId="3" xfId="0" applyBorder="1">
      <alignment vertical="center"/>
    </xf>
    <xf numFmtId="0" fontId="0" fillId="0" borderId="3" xfId="0"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34"/>
  <sheetViews>
    <sheetView tabSelected="1" zoomScale="70" zoomScaleNormal="70" workbookViewId="0">
      <selection activeCell="M32" sqref="M32"/>
    </sheetView>
  </sheetViews>
  <sheetFormatPr defaultColWidth="9" defaultRowHeight="13.5"/>
  <cols>
    <col min="1" max="1" width="86.725" style="1" customWidth="1"/>
    <col min="2" max="2" width="16.1833333333333" style="1" customWidth="1"/>
    <col min="3" max="3" width="5.18333333333333" style="1" customWidth="1"/>
    <col min="4" max="4" width="5.36666666666667" style="1" customWidth="1"/>
    <col min="5" max="6" width="13.725" style="1" customWidth="1"/>
    <col min="7" max="7" width="4.36666666666667" style="1" customWidth="1"/>
    <col min="8" max="8" width="6.26666666666667" style="1" customWidth="1"/>
    <col min="9" max="9" width="7.81666666666667" style="1" customWidth="1"/>
    <col min="10" max="12" width="9.36666666666667" style="2" customWidth="1"/>
    <col min="13" max="13" width="5.36666666666667" style="1" customWidth="1"/>
    <col min="14" max="15" width="13.725" style="1" customWidth="1"/>
    <col min="16" max="16" width="22.1833333333333" style="1" customWidth="1"/>
    <col min="17" max="17" width="9" style="2"/>
    <col min="18" max="18" width="13.725" style="2"/>
    <col min="19" max="19" width="9" style="2"/>
    <col min="20" max="20" width="9" style="1"/>
    <col min="21" max="21" width="20" style="1" customWidth="1"/>
    <col min="22" max="22" width="11.5416666666667" style="1" customWidth="1"/>
    <col min="23" max="16384" width="9" style="1"/>
  </cols>
  <sheetData>
    <row r="1" customFormat="1" ht="14.25" spans="1:20">
      <c r="A1" s="3" t="s">
        <v>0</v>
      </c>
      <c r="B1" s="4" t="s">
        <v>1</v>
      </c>
      <c r="C1" s="5" t="s">
        <v>2</v>
      </c>
      <c r="D1" s="5" t="s">
        <v>3</v>
      </c>
      <c r="E1" s="6"/>
      <c r="F1" s="6"/>
      <c r="G1" s="5" t="s">
        <v>4</v>
      </c>
      <c r="H1" s="7"/>
      <c r="I1" s="6"/>
      <c r="J1" s="6"/>
      <c r="K1" s="6"/>
      <c r="L1" s="6"/>
      <c r="M1" s="5" t="s">
        <v>5</v>
      </c>
      <c r="N1" s="6"/>
      <c r="O1" s="6"/>
      <c r="P1" s="20" t="s">
        <v>6</v>
      </c>
      <c r="Q1" s="23" t="s">
        <v>7</v>
      </c>
      <c r="R1" s="23"/>
      <c r="S1" s="23"/>
      <c r="T1" t="s">
        <v>8</v>
      </c>
    </row>
    <row r="2" customFormat="1" ht="14.25" spans="1:19">
      <c r="A2" s="8"/>
      <c r="B2" s="9"/>
      <c r="C2" s="6"/>
      <c r="D2" s="10" t="s">
        <v>9</v>
      </c>
      <c r="E2" s="10" t="s">
        <v>10</v>
      </c>
      <c r="F2" s="10" t="s">
        <v>11</v>
      </c>
      <c r="G2" s="10" t="s">
        <v>12</v>
      </c>
      <c r="H2" s="10" t="s">
        <v>13</v>
      </c>
      <c r="I2" s="10" t="s">
        <v>14</v>
      </c>
      <c r="J2" s="5" t="s">
        <v>15</v>
      </c>
      <c r="K2" s="5" t="s">
        <v>16</v>
      </c>
      <c r="L2" s="5" t="s">
        <v>17</v>
      </c>
      <c r="M2" s="10" t="s">
        <v>9</v>
      </c>
      <c r="N2" s="10" t="s">
        <v>10</v>
      </c>
      <c r="O2" s="10" t="s">
        <v>11</v>
      </c>
      <c r="P2" s="20"/>
      <c r="Q2" s="23" t="s">
        <v>9</v>
      </c>
      <c r="R2" s="23" t="s">
        <v>10</v>
      </c>
      <c r="S2" s="23" t="s">
        <v>18</v>
      </c>
    </row>
    <row r="3" customFormat="1" spans="1:21">
      <c r="A3" s="11" t="s">
        <v>19</v>
      </c>
      <c r="B3" s="11" t="s">
        <v>20</v>
      </c>
      <c r="C3" s="12" t="s">
        <v>21</v>
      </c>
      <c r="D3" s="12">
        <v>-3</v>
      </c>
      <c r="E3" s="12">
        <v>25.485</v>
      </c>
      <c r="F3" s="12">
        <v>-76.455</v>
      </c>
      <c r="G3" s="12"/>
      <c r="H3" s="12"/>
      <c r="I3" s="12">
        <f t="shared" ref="I3:I66" si="0">H3*G3</f>
        <v>0</v>
      </c>
      <c r="J3" s="21"/>
      <c r="K3" s="21"/>
      <c r="L3" s="21">
        <f t="shared" ref="L3:L66" si="1">K3*J3</f>
        <v>0</v>
      </c>
      <c r="M3" s="12">
        <f t="shared" ref="M3:M66" si="2">D3+G3-J3</f>
        <v>-3</v>
      </c>
      <c r="N3" s="12">
        <f t="shared" ref="N3:N66" si="3">O3/M3</f>
        <v>25.485</v>
      </c>
      <c r="O3" s="12">
        <f t="shared" ref="O3:O66" si="4">F3+I3-L3</f>
        <v>-76.455</v>
      </c>
      <c r="P3" s="22">
        <v>-13.04</v>
      </c>
      <c r="Q3" s="23"/>
      <c r="R3" s="23">
        <v>34.2</v>
      </c>
      <c r="S3" s="23">
        <f t="shared" ref="S3:S66" si="5">R3*Q3</f>
        <v>0</v>
      </c>
      <c r="U3" s="24" t="s">
        <v>22</v>
      </c>
    </row>
    <row r="4" customFormat="1" spans="1:19">
      <c r="A4" s="13" t="s">
        <v>23</v>
      </c>
      <c r="B4" s="13" t="s">
        <v>24</v>
      </c>
      <c r="C4" s="14" t="s">
        <v>25</v>
      </c>
      <c r="D4" s="15">
        <v>20</v>
      </c>
      <c r="E4" s="15">
        <v>1.69566666666625</v>
      </c>
      <c r="F4" s="15">
        <v>33.913333333325</v>
      </c>
      <c r="G4" s="15"/>
      <c r="H4" s="15"/>
      <c r="I4" s="15">
        <f t="shared" si="0"/>
        <v>0</v>
      </c>
      <c r="J4" s="23"/>
      <c r="K4" s="23"/>
      <c r="L4" s="23">
        <f t="shared" si="1"/>
        <v>0</v>
      </c>
      <c r="M4" s="15">
        <f t="shared" si="2"/>
        <v>20</v>
      </c>
      <c r="N4" s="15">
        <f t="shared" si="3"/>
        <v>1.69566666666625</v>
      </c>
      <c r="O4" s="15">
        <f t="shared" si="4"/>
        <v>33.913333333325</v>
      </c>
      <c r="P4" s="22">
        <v>-3.74</v>
      </c>
      <c r="Q4" s="23"/>
      <c r="R4" s="25">
        <v>2</v>
      </c>
      <c r="S4" s="23">
        <f t="shared" si="5"/>
        <v>0</v>
      </c>
    </row>
    <row r="5" customFormat="1" ht="17.25" spans="1:19">
      <c r="A5" s="16" t="s">
        <v>26</v>
      </c>
      <c r="B5" s="16" t="s">
        <v>27</v>
      </c>
      <c r="C5" s="16" t="s">
        <v>28</v>
      </c>
      <c r="D5" s="15">
        <v>0</v>
      </c>
      <c r="E5" s="15" t="e">
        <v>#DIV/0!</v>
      </c>
      <c r="F5" s="15">
        <v>0</v>
      </c>
      <c r="G5" s="15"/>
      <c r="H5" s="15"/>
      <c r="I5" s="15">
        <f t="shared" si="0"/>
        <v>0</v>
      </c>
      <c r="J5" s="23"/>
      <c r="K5" s="23"/>
      <c r="L5" s="23">
        <f t="shared" si="1"/>
        <v>0</v>
      </c>
      <c r="M5" s="15">
        <f t="shared" si="2"/>
        <v>0</v>
      </c>
      <c r="N5" s="15" t="e">
        <f t="shared" si="3"/>
        <v>#DIV/0!</v>
      </c>
      <c r="O5" s="15">
        <f t="shared" si="4"/>
        <v>0</v>
      </c>
      <c r="P5" s="22">
        <v>-12.27</v>
      </c>
      <c r="Q5" s="23"/>
      <c r="R5" s="25">
        <v>10.03</v>
      </c>
      <c r="S5" s="23">
        <f t="shared" si="5"/>
        <v>0</v>
      </c>
    </row>
    <row r="6" customFormat="1" ht="17.25" spans="1:19">
      <c r="A6" s="16" t="s">
        <v>29</v>
      </c>
      <c r="B6" s="16" t="s">
        <v>30</v>
      </c>
      <c r="C6" s="16" t="s">
        <v>31</v>
      </c>
      <c r="D6" s="15">
        <v>24</v>
      </c>
      <c r="E6" s="15">
        <v>1.128062016</v>
      </c>
      <c r="F6" s="15">
        <v>27.073488384</v>
      </c>
      <c r="G6" s="15"/>
      <c r="H6" s="15"/>
      <c r="I6" s="15">
        <f t="shared" si="0"/>
        <v>0</v>
      </c>
      <c r="J6" s="23"/>
      <c r="K6" s="23"/>
      <c r="L6" s="23">
        <f t="shared" si="1"/>
        <v>0</v>
      </c>
      <c r="M6" s="15">
        <f t="shared" si="2"/>
        <v>24</v>
      </c>
      <c r="N6" s="15">
        <f t="shared" si="3"/>
        <v>1.128062016</v>
      </c>
      <c r="O6" s="15">
        <f t="shared" si="4"/>
        <v>27.073488384</v>
      </c>
      <c r="P6" s="22">
        <v>0.32</v>
      </c>
      <c r="Q6" s="23"/>
      <c r="R6" s="25">
        <v>2</v>
      </c>
      <c r="S6" s="23">
        <f t="shared" si="5"/>
        <v>0</v>
      </c>
    </row>
    <row r="7" customFormat="1" ht="17.25" spans="1:19">
      <c r="A7" s="16" t="s">
        <v>32</v>
      </c>
      <c r="B7" s="16" t="s">
        <v>33</v>
      </c>
      <c r="C7" s="16" t="s">
        <v>28</v>
      </c>
      <c r="D7" s="15">
        <v>0</v>
      </c>
      <c r="E7" s="15" t="e">
        <v>#DIV/0!</v>
      </c>
      <c r="F7" s="15">
        <v>0</v>
      </c>
      <c r="G7" s="15"/>
      <c r="H7" s="15"/>
      <c r="I7" s="15">
        <f t="shared" si="0"/>
        <v>0</v>
      </c>
      <c r="J7" s="23"/>
      <c r="K7" s="23"/>
      <c r="L7" s="23">
        <f t="shared" si="1"/>
        <v>0</v>
      </c>
      <c r="M7" s="15">
        <f t="shared" si="2"/>
        <v>0</v>
      </c>
      <c r="N7" s="15" t="e">
        <f t="shared" si="3"/>
        <v>#DIV/0!</v>
      </c>
      <c r="O7" s="15">
        <f t="shared" si="4"/>
        <v>0</v>
      </c>
      <c r="P7" s="22">
        <v>-4.72</v>
      </c>
      <c r="Q7" s="23"/>
      <c r="R7" s="23">
        <v>7.22</v>
      </c>
      <c r="S7" s="23">
        <f t="shared" si="5"/>
        <v>0</v>
      </c>
    </row>
    <row r="8" customFormat="1" ht="17.25" spans="1:19">
      <c r="A8" s="17" t="s">
        <v>34</v>
      </c>
      <c r="B8" s="17" t="s">
        <v>35</v>
      </c>
      <c r="C8" s="17" t="s">
        <v>28</v>
      </c>
      <c r="D8" s="12">
        <v>-1</v>
      </c>
      <c r="E8" s="12">
        <v>8.56400000000001</v>
      </c>
      <c r="F8" s="12">
        <v>-8.56400000000001</v>
      </c>
      <c r="G8" s="12"/>
      <c r="H8" s="12"/>
      <c r="I8" s="12">
        <f t="shared" si="0"/>
        <v>0</v>
      </c>
      <c r="J8" s="21"/>
      <c r="K8" s="21"/>
      <c r="L8" s="21">
        <f t="shared" si="1"/>
        <v>0</v>
      </c>
      <c r="M8" s="12">
        <f t="shared" si="2"/>
        <v>-1</v>
      </c>
      <c r="N8" s="12">
        <f t="shared" si="3"/>
        <v>8.56400000000001</v>
      </c>
      <c r="O8" s="12">
        <f t="shared" si="4"/>
        <v>-8.56400000000001</v>
      </c>
      <c r="P8" s="22">
        <v>-3.59</v>
      </c>
      <c r="Q8" s="23"/>
      <c r="R8" s="23">
        <v>11.88</v>
      </c>
      <c r="S8" s="23">
        <f t="shared" si="5"/>
        <v>0</v>
      </c>
    </row>
    <row r="9" customFormat="1" spans="1:19">
      <c r="A9" s="13" t="s">
        <v>36</v>
      </c>
      <c r="B9" s="18"/>
      <c r="C9" s="18" t="s">
        <v>37</v>
      </c>
      <c r="D9" s="15">
        <v>392</v>
      </c>
      <c r="E9" s="15">
        <v>85.079646018</v>
      </c>
      <c r="F9" s="15">
        <v>33351.221239056</v>
      </c>
      <c r="G9" s="15"/>
      <c r="H9" s="15"/>
      <c r="I9" s="15">
        <f t="shared" si="0"/>
        <v>0</v>
      </c>
      <c r="J9" s="23"/>
      <c r="K9" s="23"/>
      <c r="L9" s="23">
        <f t="shared" si="1"/>
        <v>0</v>
      </c>
      <c r="M9" s="15">
        <f t="shared" si="2"/>
        <v>392</v>
      </c>
      <c r="N9" s="15">
        <f t="shared" si="3"/>
        <v>85.079646018</v>
      </c>
      <c r="O9" s="15">
        <f t="shared" si="4"/>
        <v>33351.221239056</v>
      </c>
      <c r="P9" s="22">
        <v>3978.51</v>
      </c>
      <c r="Q9" s="23"/>
      <c r="R9" s="25">
        <v>110</v>
      </c>
      <c r="S9" s="23">
        <f t="shared" si="5"/>
        <v>0</v>
      </c>
    </row>
    <row r="10" customFormat="1" ht="17.25" spans="1:19">
      <c r="A10" s="19" t="s">
        <v>38</v>
      </c>
      <c r="B10" s="19" t="s">
        <v>39</v>
      </c>
      <c r="C10" s="19" t="s">
        <v>40</v>
      </c>
      <c r="D10" s="15">
        <v>-2</v>
      </c>
      <c r="E10" s="15">
        <v>18.295</v>
      </c>
      <c r="F10" s="15">
        <v>-36.59</v>
      </c>
      <c r="G10" s="15"/>
      <c r="H10" s="15"/>
      <c r="I10" s="15">
        <f t="shared" si="0"/>
        <v>0</v>
      </c>
      <c r="J10" s="23"/>
      <c r="K10" s="23"/>
      <c r="L10" s="23">
        <f t="shared" si="1"/>
        <v>0</v>
      </c>
      <c r="M10" s="15">
        <f t="shared" si="2"/>
        <v>-2</v>
      </c>
      <c r="N10" s="15">
        <f t="shared" si="3"/>
        <v>18.295</v>
      </c>
      <c r="O10" s="15">
        <f t="shared" si="4"/>
        <v>-36.59</v>
      </c>
      <c r="P10" s="22">
        <v>-15.18</v>
      </c>
      <c r="Q10" s="23"/>
      <c r="R10" s="23">
        <v>18.48</v>
      </c>
      <c r="S10" s="23">
        <f t="shared" si="5"/>
        <v>0</v>
      </c>
    </row>
    <row r="11" customFormat="1" ht="17.25" spans="1:19">
      <c r="A11" s="19" t="s">
        <v>41</v>
      </c>
      <c r="B11" s="19" t="s">
        <v>39</v>
      </c>
      <c r="C11" s="19" t="s">
        <v>42</v>
      </c>
      <c r="D11" s="15">
        <v>-6</v>
      </c>
      <c r="E11" s="15">
        <v>1.525</v>
      </c>
      <c r="F11" s="15">
        <v>-9.15</v>
      </c>
      <c r="G11" s="15"/>
      <c r="H11" s="15"/>
      <c r="I11" s="15">
        <f t="shared" si="0"/>
        <v>0</v>
      </c>
      <c r="J11" s="23"/>
      <c r="K11" s="23"/>
      <c r="L11" s="23">
        <f t="shared" si="1"/>
        <v>0</v>
      </c>
      <c r="M11" s="15">
        <f t="shared" si="2"/>
        <v>-6</v>
      </c>
      <c r="N11" s="15">
        <f t="shared" si="3"/>
        <v>1.525</v>
      </c>
      <c r="O11" s="15">
        <f t="shared" si="4"/>
        <v>-9.15</v>
      </c>
      <c r="P11" s="22">
        <v>-5.51</v>
      </c>
      <c r="Q11" s="23"/>
      <c r="R11" s="25">
        <v>2</v>
      </c>
      <c r="S11" s="23">
        <f t="shared" si="5"/>
        <v>0</v>
      </c>
    </row>
    <row r="12" customFormat="1" spans="1:19">
      <c r="A12" s="11" t="s">
        <v>43</v>
      </c>
      <c r="B12" s="12" t="s">
        <v>44</v>
      </c>
      <c r="C12" s="12" t="s">
        <v>45</v>
      </c>
      <c r="D12" s="12">
        <v>7</v>
      </c>
      <c r="E12" s="12">
        <v>66.1946902654</v>
      </c>
      <c r="F12" s="12">
        <v>463.3628318578</v>
      </c>
      <c r="G12" s="12"/>
      <c r="H12" s="12"/>
      <c r="I12" s="12">
        <f t="shared" si="0"/>
        <v>0</v>
      </c>
      <c r="J12" s="21"/>
      <c r="K12" s="21"/>
      <c r="L12" s="21">
        <f t="shared" si="1"/>
        <v>0</v>
      </c>
      <c r="M12" s="12">
        <f t="shared" si="2"/>
        <v>7</v>
      </c>
      <c r="N12" s="15">
        <f t="shared" si="3"/>
        <v>66.1946902654</v>
      </c>
      <c r="O12" s="15">
        <f t="shared" si="4"/>
        <v>463.3628318578</v>
      </c>
      <c r="P12" s="22">
        <v>60.22</v>
      </c>
      <c r="Q12" s="23"/>
      <c r="R12" s="25">
        <v>74.8</v>
      </c>
      <c r="S12" s="23">
        <f t="shared" si="5"/>
        <v>0</v>
      </c>
    </row>
    <row r="13" customFormat="1" ht="17.25" spans="1:19">
      <c r="A13" s="18" t="s">
        <v>46</v>
      </c>
      <c r="B13" s="18" t="s">
        <v>47</v>
      </c>
      <c r="C13" s="16" t="s">
        <v>25</v>
      </c>
      <c r="D13" s="15">
        <v>8</v>
      </c>
      <c r="E13" s="15">
        <v>34.513274336</v>
      </c>
      <c r="F13" s="15">
        <v>276.106194688</v>
      </c>
      <c r="G13" s="15"/>
      <c r="H13" s="15"/>
      <c r="I13" s="15">
        <f t="shared" si="0"/>
        <v>0</v>
      </c>
      <c r="J13" s="23"/>
      <c r="K13" s="23"/>
      <c r="L13" s="23">
        <f t="shared" si="1"/>
        <v>0</v>
      </c>
      <c r="M13" s="15">
        <f t="shared" si="2"/>
        <v>8</v>
      </c>
      <c r="N13" s="15">
        <f t="shared" si="3"/>
        <v>34.513274336</v>
      </c>
      <c r="O13" s="15">
        <f t="shared" si="4"/>
        <v>276.106194688</v>
      </c>
      <c r="P13" s="22">
        <v>12.04</v>
      </c>
      <c r="Q13" s="23"/>
      <c r="R13" s="23">
        <v>51.2</v>
      </c>
      <c r="S13" s="23">
        <f t="shared" si="5"/>
        <v>0</v>
      </c>
    </row>
    <row r="14" customFormat="1" ht="17.25" spans="1:19">
      <c r="A14" s="13" t="s">
        <v>46</v>
      </c>
      <c r="B14" s="13" t="s">
        <v>48</v>
      </c>
      <c r="C14" s="16" t="s">
        <v>25</v>
      </c>
      <c r="D14" s="15">
        <v>18</v>
      </c>
      <c r="E14" s="15">
        <v>43.805309735</v>
      </c>
      <c r="F14" s="15">
        <v>788.49557523</v>
      </c>
      <c r="G14" s="15"/>
      <c r="H14" s="15"/>
      <c r="I14" s="15">
        <f t="shared" si="0"/>
        <v>0</v>
      </c>
      <c r="J14" s="23"/>
      <c r="K14" s="23"/>
      <c r="L14" s="23">
        <f t="shared" si="1"/>
        <v>0</v>
      </c>
      <c r="M14" s="15">
        <f t="shared" si="2"/>
        <v>18</v>
      </c>
      <c r="N14" s="15">
        <f t="shared" si="3"/>
        <v>43.805309735</v>
      </c>
      <c r="O14" s="15">
        <f t="shared" si="4"/>
        <v>788.49557523</v>
      </c>
      <c r="P14" s="22">
        <v>104.02</v>
      </c>
      <c r="Q14" s="23"/>
      <c r="R14" s="23">
        <v>48.4</v>
      </c>
      <c r="S14" s="23">
        <f t="shared" si="5"/>
        <v>0</v>
      </c>
    </row>
    <row r="15" customFormat="1" ht="17.25" spans="1:19">
      <c r="A15" s="17" t="s">
        <v>49</v>
      </c>
      <c r="B15" s="17" t="s">
        <v>50</v>
      </c>
      <c r="C15" s="17" t="s">
        <v>42</v>
      </c>
      <c r="D15" s="12">
        <v>0</v>
      </c>
      <c r="E15" s="12" t="e">
        <v>#DIV/0!</v>
      </c>
      <c r="F15" s="12">
        <v>56.6803539800001</v>
      </c>
      <c r="G15" s="12"/>
      <c r="H15" s="12"/>
      <c r="I15" s="12">
        <f t="shared" si="0"/>
        <v>0</v>
      </c>
      <c r="J15" s="21"/>
      <c r="K15" s="21"/>
      <c r="L15" s="21">
        <f t="shared" si="1"/>
        <v>0</v>
      </c>
      <c r="M15" s="12">
        <f t="shared" si="2"/>
        <v>0</v>
      </c>
      <c r="N15" s="15" t="e">
        <f t="shared" si="3"/>
        <v>#DIV/0!</v>
      </c>
      <c r="O15" s="15">
        <f t="shared" si="4"/>
        <v>56.6803539800001</v>
      </c>
      <c r="P15" s="22">
        <v>-113.36</v>
      </c>
      <c r="Q15" s="23"/>
      <c r="R15" s="25">
        <v>539.1</v>
      </c>
      <c r="S15" s="23">
        <f t="shared" si="5"/>
        <v>0</v>
      </c>
    </row>
    <row r="16" customFormat="1" ht="17.25" spans="1:19">
      <c r="A16" s="16" t="s">
        <v>51</v>
      </c>
      <c r="B16" s="16"/>
      <c r="C16" s="16" t="s">
        <v>25</v>
      </c>
      <c r="D16" s="15">
        <v>20</v>
      </c>
      <c r="E16" s="15">
        <v>135.398230088495</v>
      </c>
      <c r="F16" s="15">
        <v>2707.9646017699</v>
      </c>
      <c r="G16" s="15"/>
      <c r="H16" s="15"/>
      <c r="I16" s="15">
        <f t="shared" si="0"/>
        <v>0</v>
      </c>
      <c r="J16" s="23"/>
      <c r="K16" s="23"/>
      <c r="L16" s="23">
        <f t="shared" si="1"/>
        <v>0</v>
      </c>
      <c r="M16" s="15">
        <f t="shared" si="2"/>
        <v>20</v>
      </c>
      <c r="N16" s="15">
        <f t="shared" si="3"/>
        <v>135.398230088495</v>
      </c>
      <c r="O16" s="15">
        <f t="shared" si="4"/>
        <v>2707.9646017699</v>
      </c>
      <c r="P16" s="22">
        <v>330.87</v>
      </c>
      <c r="Q16" s="23"/>
      <c r="R16" s="25">
        <v>199</v>
      </c>
      <c r="S16" s="23">
        <f t="shared" si="5"/>
        <v>0</v>
      </c>
    </row>
    <row r="17" customFormat="1" ht="17.25" spans="1:19">
      <c r="A17" s="16" t="s">
        <v>52</v>
      </c>
      <c r="B17" s="16"/>
      <c r="C17" s="16" t="s">
        <v>53</v>
      </c>
      <c r="D17" s="15">
        <v>220</v>
      </c>
      <c r="E17" s="15">
        <v>3.36283185840708</v>
      </c>
      <c r="F17" s="15">
        <v>739.823008849557</v>
      </c>
      <c r="G17" s="15"/>
      <c r="H17" s="15"/>
      <c r="I17" s="15">
        <f t="shared" si="0"/>
        <v>0</v>
      </c>
      <c r="J17" s="23"/>
      <c r="K17" s="23"/>
      <c r="L17" s="23">
        <f t="shared" si="1"/>
        <v>0</v>
      </c>
      <c r="M17" s="15">
        <f t="shared" si="2"/>
        <v>220</v>
      </c>
      <c r="N17" s="15">
        <f t="shared" si="3"/>
        <v>3.36283185840708</v>
      </c>
      <c r="O17" s="15">
        <f t="shared" si="4"/>
        <v>739.823008849557</v>
      </c>
      <c r="P17" s="22">
        <v>76.86</v>
      </c>
      <c r="Q17" s="23"/>
      <c r="R17" s="25">
        <v>5</v>
      </c>
      <c r="S17" s="23">
        <f t="shared" si="5"/>
        <v>0</v>
      </c>
    </row>
    <row r="18" customFormat="1" ht="17.25" spans="1:19">
      <c r="A18" s="16" t="s">
        <v>54</v>
      </c>
      <c r="B18" s="16"/>
      <c r="C18" s="16" t="s">
        <v>55</v>
      </c>
      <c r="D18" s="15">
        <v>17</v>
      </c>
      <c r="E18" s="15">
        <v>9.29203539823006</v>
      </c>
      <c r="F18" s="15">
        <v>157.964601769911</v>
      </c>
      <c r="G18" s="15"/>
      <c r="H18" s="15"/>
      <c r="I18" s="15">
        <f t="shared" si="0"/>
        <v>0</v>
      </c>
      <c r="J18" s="23"/>
      <c r="K18" s="23"/>
      <c r="L18" s="23">
        <f t="shared" si="1"/>
        <v>0</v>
      </c>
      <c r="M18" s="15">
        <f t="shared" si="2"/>
        <v>17</v>
      </c>
      <c r="N18" s="15">
        <f t="shared" si="3"/>
        <v>9.29203539823006</v>
      </c>
      <c r="O18" s="15">
        <f t="shared" si="4"/>
        <v>157.964601769911</v>
      </c>
      <c r="P18" s="22">
        <v>4.85</v>
      </c>
      <c r="Q18" s="23"/>
      <c r="R18" s="25">
        <v>14.9</v>
      </c>
      <c r="S18" s="23">
        <f t="shared" si="5"/>
        <v>0</v>
      </c>
    </row>
    <row r="19" customFormat="1" ht="17.25" spans="1:19">
      <c r="A19" s="16" t="s">
        <v>56</v>
      </c>
      <c r="B19" s="16"/>
      <c r="C19" s="16" t="s">
        <v>57</v>
      </c>
      <c r="D19" s="15">
        <v>45</v>
      </c>
      <c r="E19" s="15">
        <v>19.7876106194691</v>
      </c>
      <c r="F19" s="15">
        <v>890.44247787611</v>
      </c>
      <c r="G19" s="15"/>
      <c r="H19" s="15"/>
      <c r="I19" s="15">
        <f t="shared" si="0"/>
        <v>0</v>
      </c>
      <c r="J19" s="23"/>
      <c r="K19" s="23"/>
      <c r="L19" s="23">
        <f t="shared" si="1"/>
        <v>0</v>
      </c>
      <c r="M19" s="15">
        <f t="shared" si="2"/>
        <v>45</v>
      </c>
      <c r="N19" s="15">
        <f t="shared" si="3"/>
        <v>19.7876106194691</v>
      </c>
      <c r="O19" s="15">
        <f t="shared" si="4"/>
        <v>890.44247787611</v>
      </c>
      <c r="P19" s="22">
        <v>59.72</v>
      </c>
      <c r="Q19" s="23"/>
      <c r="R19" s="25">
        <v>27</v>
      </c>
      <c r="S19" s="23">
        <f t="shared" si="5"/>
        <v>0</v>
      </c>
    </row>
    <row r="20" customFormat="1" ht="17.25" spans="1:19">
      <c r="A20" s="16" t="s">
        <v>58</v>
      </c>
      <c r="B20" s="16"/>
      <c r="C20" s="16" t="s">
        <v>45</v>
      </c>
      <c r="D20" s="15">
        <v>80</v>
      </c>
      <c r="E20" s="15">
        <v>20.3539823008849</v>
      </c>
      <c r="F20" s="15">
        <v>1628.31858407079</v>
      </c>
      <c r="G20" s="15"/>
      <c r="H20" s="15"/>
      <c r="I20" s="15">
        <f t="shared" si="0"/>
        <v>0</v>
      </c>
      <c r="J20" s="23"/>
      <c r="K20" s="23"/>
      <c r="L20" s="23">
        <f t="shared" si="1"/>
        <v>0</v>
      </c>
      <c r="M20" s="15">
        <f t="shared" si="2"/>
        <v>80</v>
      </c>
      <c r="N20" s="15">
        <f t="shared" si="3"/>
        <v>20.3539823008849</v>
      </c>
      <c r="O20" s="15">
        <f t="shared" si="4"/>
        <v>1628.31858407079</v>
      </c>
      <c r="P20" s="22">
        <v>212.26</v>
      </c>
      <c r="Q20" s="23"/>
      <c r="R20" s="25">
        <v>22.88</v>
      </c>
      <c r="S20" s="23">
        <f t="shared" si="5"/>
        <v>0</v>
      </c>
    </row>
    <row r="21" customFormat="1" ht="17.25" spans="1:19">
      <c r="A21" s="16" t="s">
        <v>59</v>
      </c>
      <c r="B21" s="16"/>
      <c r="C21" s="16" t="s">
        <v>53</v>
      </c>
      <c r="D21" s="15">
        <v>71</v>
      </c>
      <c r="E21" s="15">
        <v>4.24778761061946</v>
      </c>
      <c r="F21" s="15">
        <v>301.592920353982</v>
      </c>
      <c r="G21" s="15"/>
      <c r="H21" s="15"/>
      <c r="I21" s="15">
        <f t="shared" si="0"/>
        <v>0</v>
      </c>
      <c r="J21" s="23"/>
      <c r="K21" s="23"/>
      <c r="L21" s="23">
        <f t="shared" si="1"/>
        <v>0</v>
      </c>
      <c r="M21" s="15">
        <f t="shared" si="2"/>
        <v>71</v>
      </c>
      <c r="N21" s="15">
        <f t="shared" si="3"/>
        <v>4.24778761061946</v>
      </c>
      <c r="O21" s="15">
        <f t="shared" si="4"/>
        <v>301.592920353982</v>
      </c>
      <c r="P21" s="22">
        <v>24.52</v>
      </c>
      <c r="Q21" s="23"/>
      <c r="R21" s="25">
        <v>9.9</v>
      </c>
      <c r="S21" s="23">
        <f t="shared" si="5"/>
        <v>0</v>
      </c>
    </row>
    <row r="22" customFormat="1" ht="17.25" spans="1:19">
      <c r="A22" s="16" t="s">
        <v>60</v>
      </c>
      <c r="B22" s="16"/>
      <c r="C22" s="16" t="s">
        <v>61</v>
      </c>
      <c r="D22" s="15">
        <v>203</v>
      </c>
      <c r="E22" s="15">
        <v>3.00884955752212</v>
      </c>
      <c r="F22" s="15">
        <v>610.79646017699</v>
      </c>
      <c r="G22" s="15"/>
      <c r="H22" s="15"/>
      <c r="I22" s="15">
        <f t="shared" si="0"/>
        <v>0</v>
      </c>
      <c r="J22" s="23"/>
      <c r="K22" s="23"/>
      <c r="L22" s="23">
        <f t="shared" si="1"/>
        <v>0</v>
      </c>
      <c r="M22" s="15">
        <f t="shared" si="2"/>
        <v>203</v>
      </c>
      <c r="N22" s="15">
        <f t="shared" si="3"/>
        <v>3.00884955752212</v>
      </c>
      <c r="O22" s="15">
        <f t="shared" si="4"/>
        <v>610.79646017699</v>
      </c>
      <c r="P22" s="22">
        <v>74.7</v>
      </c>
      <c r="Q22" s="23"/>
      <c r="R22" s="25">
        <v>4.5</v>
      </c>
      <c r="S22" s="23">
        <f t="shared" si="5"/>
        <v>0</v>
      </c>
    </row>
    <row r="23" customFormat="1" ht="17.25" spans="1:19">
      <c r="A23" s="16" t="s">
        <v>62</v>
      </c>
      <c r="B23" s="16"/>
      <c r="C23" s="16" t="s">
        <v>45</v>
      </c>
      <c r="D23" s="15">
        <v>174</v>
      </c>
      <c r="E23" s="15">
        <v>6.63716814159293</v>
      </c>
      <c r="F23" s="15">
        <v>1154.86725663717</v>
      </c>
      <c r="G23" s="15"/>
      <c r="H23" s="15"/>
      <c r="I23" s="15">
        <f t="shared" si="0"/>
        <v>0</v>
      </c>
      <c r="J23" s="23"/>
      <c r="K23" s="23"/>
      <c r="L23" s="23">
        <f t="shared" si="1"/>
        <v>0</v>
      </c>
      <c r="M23" s="15">
        <f t="shared" si="2"/>
        <v>174</v>
      </c>
      <c r="N23" s="15">
        <f t="shared" si="3"/>
        <v>6.63716814159293</v>
      </c>
      <c r="O23" s="15">
        <f t="shared" si="4"/>
        <v>1154.86725663717</v>
      </c>
      <c r="P23" s="22">
        <v>145.98</v>
      </c>
      <c r="Q23" s="23"/>
      <c r="R23" s="25">
        <v>9.5</v>
      </c>
      <c r="S23" s="23">
        <f t="shared" si="5"/>
        <v>0</v>
      </c>
    </row>
    <row r="24" customFormat="1" ht="17.25" spans="1:19">
      <c r="A24" s="16" t="s">
        <v>63</v>
      </c>
      <c r="B24" s="16"/>
      <c r="C24" s="16" t="s">
        <v>40</v>
      </c>
      <c r="D24" s="15">
        <v>1430</v>
      </c>
      <c r="E24" s="15">
        <v>0.619469026548673</v>
      </c>
      <c r="F24" s="15">
        <v>885.840707964602</v>
      </c>
      <c r="G24" s="15"/>
      <c r="H24" s="15"/>
      <c r="I24" s="15">
        <f t="shared" si="0"/>
        <v>0</v>
      </c>
      <c r="J24" s="23"/>
      <c r="K24" s="23"/>
      <c r="L24" s="23">
        <f t="shared" si="1"/>
        <v>0</v>
      </c>
      <c r="M24" s="15">
        <f t="shared" si="2"/>
        <v>1430</v>
      </c>
      <c r="N24" s="15">
        <f t="shared" si="3"/>
        <v>0.619469026548673</v>
      </c>
      <c r="O24" s="15">
        <f t="shared" si="4"/>
        <v>885.840707964602</v>
      </c>
      <c r="P24" s="22">
        <v>114.98</v>
      </c>
      <c r="Q24" s="23"/>
      <c r="R24" s="25">
        <v>0.72</v>
      </c>
      <c r="S24" s="23">
        <f t="shared" si="5"/>
        <v>0</v>
      </c>
    </row>
    <row r="25" customFormat="1" ht="17.25" spans="1:19">
      <c r="A25" s="16" t="s">
        <v>64</v>
      </c>
      <c r="B25" s="16"/>
      <c r="C25" s="16" t="s">
        <v>65</v>
      </c>
      <c r="D25" s="15">
        <v>409</v>
      </c>
      <c r="E25" s="15">
        <v>1.67363148148</v>
      </c>
      <c r="F25" s="15">
        <v>684.51527592532</v>
      </c>
      <c r="G25" s="15"/>
      <c r="H25" s="15"/>
      <c r="I25" s="15">
        <f t="shared" si="0"/>
        <v>0</v>
      </c>
      <c r="J25" s="23"/>
      <c r="K25" s="23"/>
      <c r="L25" s="23">
        <f t="shared" si="1"/>
        <v>0</v>
      </c>
      <c r="M25" s="15">
        <f t="shared" si="2"/>
        <v>409</v>
      </c>
      <c r="N25" s="15">
        <f t="shared" si="3"/>
        <v>1.67363148148</v>
      </c>
      <c r="O25" s="15">
        <f t="shared" si="4"/>
        <v>684.51527592532</v>
      </c>
      <c r="P25" s="22">
        <v>85.52</v>
      </c>
      <c r="Q25" s="23"/>
      <c r="R25" s="25">
        <v>3.2</v>
      </c>
      <c r="S25" s="23">
        <f t="shared" si="5"/>
        <v>0</v>
      </c>
    </row>
    <row r="26" customFormat="1" ht="17.25" spans="1:19">
      <c r="A26" s="16" t="s">
        <v>66</v>
      </c>
      <c r="B26" s="16"/>
      <c r="C26" s="16" t="s">
        <v>53</v>
      </c>
      <c r="D26" s="15">
        <v>0</v>
      </c>
      <c r="E26" s="15" t="e">
        <v>#DIV/0!</v>
      </c>
      <c r="F26" s="15">
        <v>0</v>
      </c>
      <c r="G26" s="15"/>
      <c r="H26" s="15"/>
      <c r="I26" s="15">
        <f t="shared" si="0"/>
        <v>0</v>
      </c>
      <c r="J26" s="23"/>
      <c r="K26" s="23"/>
      <c r="L26" s="23">
        <f t="shared" si="1"/>
        <v>0</v>
      </c>
      <c r="M26" s="15">
        <f t="shared" si="2"/>
        <v>0</v>
      </c>
      <c r="N26" s="15" t="e">
        <f t="shared" si="3"/>
        <v>#DIV/0!</v>
      </c>
      <c r="O26" s="15">
        <f t="shared" si="4"/>
        <v>0</v>
      </c>
      <c r="P26" s="22">
        <v>1.16</v>
      </c>
      <c r="Q26" s="23"/>
      <c r="R26" s="25">
        <v>1</v>
      </c>
      <c r="S26" s="23">
        <f t="shared" si="5"/>
        <v>0</v>
      </c>
    </row>
    <row r="27" customFormat="1" ht="17.25" spans="1:19">
      <c r="A27" s="16" t="s">
        <v>67</v>
      </c>
      <c r="B27" s="16"/>
      <c r="C27" s="16" t="s">
        <v>68</v>
      </c>
      <c r="D27" s="15">
        <v>17</v>
      </c>
      <c r="E27" s="15">
        <v>11.6814159292035</v>
      </c>
      <c r="F27" s="15">
        <v>198.58407079646</v>
      </c>
      <c r="G27" s="15"/>
      <c r="H27" s="15"/>
      <c r="I27" s="15">
        <f t="shared" si="0"/>
        <v>0</v>
      </c>
      <c r="J27" s="23"/>
      <c r="K27" s="23"/>
      <c r="L27" s="23">
        <f t="shared" si="1"/>
        <v>0</v>
      </c>
      <c r="M27" s="15">
        <f t="shared" si="2"/>
        <v>17</v>
      </c>
      <c r="N27" s="15">
        <f t="shared" si="3"/>
        <v>11.6814159292035</v>
      </c>
      <c r="O27" s="15">
        <f t="shared" si="4"/>
        <v>198.58407079646</v>
      </c>
      <c r="P27" s="22">
        <v>-2.88</v>
      </c>
      <c r="Q27" s="23"/>
      <c r="R27" s="25">
        <v>19</v>
      </c>
      <c r="S27" s="23">
        <f t="shared" si="5"/>
        <v>0</v>
      </c>
    </row>
    <row r="28" customFormat="1" ht="17.25" spans="1:19">
      <c r="A28" s="16" t="s">
        <v>69</v>
      </c>
      <c r="B28" s="16"/>
      <c r="C28" s="16" t="s">
        <v>68</v>
      </c>
      <c r="D28" s="15">
        <v>9</v>
      </c>
      <c r="E28" s="15">
        <v>5.75221238938056</v>
      </c>
      <c r="F28" s="15">
        <v>51.769911504425</v>
      </c>
      <c r="G28" s="15"/>
      <c r="H28" s="15"/>
      <c r="I28" s="15">
        <f t="shared" si="0"/>
        <v>0</v>
      </c>
      <c r="J28" s="23"/>
      <c r="K28" s="23"/>
      <c r="L28" s="23">
        <f t="shared" si="1"/>
        <v>0</v>
      </c>
      <c r="M28" s="15">
        <f t="shared" si="2"/>
        <v>9</v>
      </c>
      <c r="N28" s="15">
        <f t="shared" si="3"/>
        <v>5.75221238938056</v>
      </c>
      <c r="O28" s="15">
        <f t="shared" si="4"/>
        <v>51.769911504425</v>
      </c>
      <c r="P28" s="22">
        <v>-18.56</v>
      </c>
      <c r="Q28" s="23"/>
      <c r="R28" s="25">
        <v>9</v>
      </c>
      <c r="S28" s="23">
        <f t="shared" si="5"/>
        <v>0</v>
      </c>
    </row>
    <row r="29" customFormat="1" ht="17.25" spans="1:19">
      <c r="A29" s="16" t="s">
        <v>70</v>
      </c>
      <c r="B29" s="16"/>
      <c r="C29" s="16" t="s">
        <v>68</v>
      </c>
      <c r="D29" s="15">
        <v>59</v>
      </c>
      <c r="E29" s="15">
        <v>4.86725663716815</v>
      </c>
      <c r="F29" s="15">
        <v>287.168141592921</v>
      </c>
      <c r="G29" s="15"/>
      <c r="H29" s="15"/>
      <c r="I29" s="15">
        <f t="shared" si="0"/>
        <v>0</v>
      </c>
      <c r="J29" s="23"/>
      <c r="K29" s="23"/>
      <c r="L29" s="23">
        <f t="shared" si="1"/>
        <v>0</v>
      </c>
      <c r="M29" s="15">
        <f t="shared" si="2"/>
        <v>59</v>
      </c>
      <c r="N29" s="15">
        <f t="shared" si="3"/>
        <v>4.86725663716815</v>
      </c>
      <c r="O29" s="15">
        <f t="shared" si="4"/>
        <v>287.168141592921</v>
      </c>
      <c r="P29" s="22">
        <v>28.81</v>
      </c>
      <c r="Q29" s="23"/>
      <c r="R29" s="25">
        <v>7.5</v>
      </c>
      <c r="S29" s="23">
        <f t="shared" si="5"/>
        <v>0</v>
      </c>
    </row>
    <row r="30" customFormat="1" ht="17.25" spans="1:19">
      <c r="A30" s="16" t="s">
        <v>71</v>
      </c>
      <c r="B30" s="16"/>
      <c r="C30" s="16" t="s">
        <v>42</v>
      </c>
      <c r="D30" s="15">
        <v>875</v>
      </c>
      <c r="E30" s="15">
        <v>0.88495575221239</v>
      </c>
      <c r="F30" s="15">
        <v>774.336283185841</v>
      </c>
      <c r="G30" s="15"/>
      <c r="H30" s="15"/>
      <c r="I30" s="15">
        <f t="shared" si="0"/>
        <v>0</v>
      </c>
      <c r="J30" s="23"/>
      <c r="K30" s="23"/>
      <c r="L30" s="23">
        <f t="shared" si="1"/>
        <v>0</v>
      </c>
      <c r="M30" s="15">
        <f t="shared" si="2"/>
        <v>875</v>
      </c>
      <c r="N30" s="15">
        <f t="shared" si="3"/>
        <v>0.88495575221239</v>
      </c>
      <c r="O30" s="15">
        <f t="shared" si="4"/>
        <v>774.336283185841</v>
      </c>
      <c r="P30" s="22">
        <v>99.78</v>
      </c>
      <c r="Q30" s="23"/>
      <c r="R30" s="25">
        <v>1.15</v>
      </c>
      <c r="S30" s="23">
        <f t="shared" si="5"/>
        <v>0</v>
      </c>
    </row>
    <row r="31" customFormat="1" ht="17.25" spans="1:21">
      <c r="A31" s="16" t="s">
        <v>72</v>
      </c>
      <c r="B31" s="16"/>
      <c r="C31" s="16" t="s">
        <v>73</v>
      </c>
      <c r="D31" s="15">
        <v>22</v>
      </c>
      <c r="E31" s="15">
        <v>1.41592920353982</v>
      </c>
      <c r="F31" s="15">
        <v>31.1504424778761</v>
      </c>
      <c r="G31" s="15"/>
      <c r="H31" s="15"/>
      <c r="I31" s="15">
        <f t="shared" si="0"/>
        <v>0</v>
      </c>
      <c r="J31" s="23"/>
      <c r="K31" s="23"/>
      <c r="L31" s="23">
        <f t="shared" si="1"/>
        <v>0</v>
      </c>
      <c r="M31" s="15">
        <f t="shared" si="2"/>
        <v>22</v>
      </c>
      <c r="N31" s="15">
        <f t="shared" si="3"/>
        <v>1.41592920353982</v>
      </c>
      <c r="O31" s="15">
        <f t="shared" si="4"/>
        <v>31.1504424778761</v>
      </c>
      <c r="P31" s="22">
        <v>1.02</v>
      </c>
      <c r="Q31" s="23"/>
      <c r="R31" s="25">
        <v>1.56</v>
      </c>
      <c r="S31" s="23">
        <f t="shared" si="5"/>
        <v>0</v>
      </c>
      <c r="U31" s="26" t="s">
        <v>74</v>
      </c>
    </row>
    <row r="32" customFormat="1" ht="17.25" spans="1:19">
      <c r="A32" s="16" t="s">
        <v>75</v>
      </c>
      <c r="B32" s="16"/>
      <c r="C32" s="16" t="s">
        <v>73</v>
      </c>
      <c r="D32" s="15">
        <v>1</v>
      </c>
      <c r="E32" s="15">
        <v>30.08849557522</v>
      </c>
      <c r="F32" s="15">
        <v>30.08849557522</v>
      </c>
      <c r="G32" s="15"/>
      <c r="H32" s="15"/>
      <c r="I32" s="15">
        <f t="shared" si="0"/>
        <v>0</v>
      </c>
      <c r="J32" s="23"/>
      <c r="K32" s="23"/>
      <c r="L32" s="23">
        <f t="shared" si="1"/>
        <v>0</v>
      </c>
      <c r="M32" s="15">
        <f t="shared" si="2"/>
        <v>1</v>
      </c>
      <c r="N32" s="15">
        <f t="shared" si="3"/>
        <v>30.08849557522</v>
      </c>
      <c r="O32" s="15">
        <f t="shared" si="4"/>
        <v>30.08849557522</v>
      </c>
      <c r="P32" s="22">
        <v>113.79</v>
      </c>
      <c r="Q32" s="23"/>
      <c r="R32" s="25">
        <v>30.36</v>
      </c>
      <c r="S32" s="23">
        <f t="shared" si="5"/>
        <v>0</v>
      </c>
    </row>
    <row r="33" customFormat="1" ht="17.25" spans="1:19">
      <c r="A33" s="16" t="s">
        <v>76</v>
      </c>
      <c r="B33" s="16"/>
      <c r="C33" s="16" t="s">
        <v>61</v>
      </c>
      <c r="D33" s="15">
        <v>56</v>
      </c>
      <c r="E33" s="15">
        <v>8.85663716814161</v>
      </c>
      <c r="F33" s="15">
        <v>495.97168141593</v>
      </c>
      <c r="G33" s="15"/>
      <c r="H33" s="15"/>
      <c r="I33" s="15">
        <f t="shared" si="0"/>
        <v>0</v>
      </c>
      <c r="J33" s="23"/>
      <c r="K33" s="23"/>
      <c r="L33" s="23">
        <f t="shared" si="1"/>
        <v>0</v>
      </c>
      <c r="M33" s="15">
        <f t="shared" si="2"/>
        <v>56</v>
      </c>
      <c r="N33" s="15">
        <f t="shared" si="3"/>
        <v>8.85663716814161</v>
      </c>
      <c r="O33" s="15">
        <f t="shared" si="4"/>
        <v>495.97168141593</v>
      </c>
      <c r="P33" s="22">
        <v>41.51</v>
      </c>
      <c r="Q33" s="23"/>
      <c r="R33" s="25">
        <v>15</v>
      </c>
      <c r="S33" s="23">
        <f t="shared" si="5"/>
        <v>0</v>
      </c>
    </row>
    <row r="34" customFormat="1" ht="17.25" spans="1:19">
      <c r="A34" s="16" t="s">
        <v>77</v>
      </c>
      <c r="B34" s="16"/>
      <c r="C34" s="16" t="s">
        <v>73</v>
      </c>
      <c r="D34" s="15">
        <v>0</v>
      </c>
      <c r="E34" s="15" t="e">
        <v>#DIV/0!</v>
      </c>
      <c r="F34" s="15">
        <v>0</v>
      </c>
      <c r="G34" s="15"/>
      <c r="H34" s="15"/>
      <c r="I34" s="15">
        <f t="shared" si="0"/>
        <v>0</v>
      </c>
      <c r="J34" s="23"/>
      <c r="K34" s="23"/>
      <c r="L34" s="23">
        <f t="shared" si="1"/>
        <v>0</v>
      </c>
      <c r="M34" s="15">
        <f t="shared" si="2"/>
        <v>0</v>
      </c>
      <c r="N34" s="15" t="e">
        <f t="shared" si="3"/>
        <v>#DIV/0!</v>
      </c>
      <c r="O34" s="15">
        <f t="shared" si="4"/>
        <v>0</v>
      </c>
      <c r="P34" s="22">
        <v>-31.48</v>
      </c>
      <c r="Q34" s="23"/>
      <c r="R34" s="25">
        <v>13.9</v>
      </c>
      <c r="S34" s="23">
        <f t="shared" si="5"/>
        <v>0</v>
      </c>
    </row>
    <row r="35" customFormat="1" ht="17.25" spans="1:19">
      <c r="A35" s="16" t="s">
        <v>78</v>
      </c>
      <c r="B35" s="16"/>
      <c r="C35" s="16" t="s">
        <v>61</v>
      </c>
      <c r="D35" s="15">
        <v>168</v>
      </c>
      <c r="E35" s="15">
        <v>1.22101769911504</v>
      </c>
      <c r="F35" s="15">
        <v>205.130973451327</v>
      </c>
      <c r="G35" s="15"/>
      <c r="H35" s="15"/>
      <c r="I35" s="15">
        <f t="shared" si="0"/>
        <v>0</v>
      </c>
      <c r="J35" s="23"/>
      <c r="K35" s="23"/>
      <c r="L35" s="23">
        <f t="shared" si="1"/>
        <v>0</v>
      </c>
      <c r="M35" s="15">
        <f t="shared" si="2"/>
        <v>168</v>
      </c>
      <c r="N35" s="15">
        <f t="shared" si="3"/>
        <v>1.22101769911504</v>
      </c>
      <c r="O35" s="15">
        <f t="shared" si="4"/>
        <v>205.130973451327</v>
      </c>
      <c r="P35" s="22">
        <v>25.5</v>
      </c>
      <c r="Q35" s="23"/>
      <c r="R35" s="23">
        <v>1.8</v>
      </c>
      <c r="S35" s="23">
        <f t="shared" si="5"/>
        <v>0</v>
      </c>
    </row>
    <row r="36" customFormat="1" ht="17.25" spans="1:19">
      <c r="A36" s="16" t="s">
        <v>79</v>
      </c>
      <c r="B36" s="16"/>
      <c r="C36" s="16" t="s">
        <v>80</v>
      </c>
      <c r="D36" s="15">
        <v>60</v>
      </c>
      <c r="E36" s="15">
        <v>1.50442477876106</v>
      </c>
      <c r="F36" s="15">
        <v>90.2654867256636</v>
      </c>
      <c r="G36" s="15"/>
      <c r="H36" s="15"/>
      <c r="I36" s="15">
        <f t="shared" si="0"/>
        <v>0</v>
      </c>
      <c r="J36" s="23"/>
      <c r="K36" s="23"/>
      <c r="L36" s="23">
        <f t="shared" si="1"/>
        <v>0</v>
      </c>
      <c r="M36" s="15">
        <f t="shared" si="2"/>
        <v>60</v>
      </c>
      <c r="N36" s="15">
        <f t="shared" si="3"/>
        <v>1.50442477876106</v>
      </c>
      <c r="O36" s="15">
        <f t="shared" si="4"/>
        <v>90.2654867256636</v>
      </c>
      <c r="P36" s="22">
        <v>9.44</v>
      </c>
      <c r="Q36" s="23"/>
      <c r="R36" s="25">
        <v>2.7</v>
      </c>
      <c r="S36" s="23">
        <f t="shared" si="5"/>
        <v>0</v>
      </c>
    </row>
    <row r="37" customFormat="1" ht="17.25" spans="1:19">
      <c r="A37" s="17" t="s">
        <v>81</v>
      </c>
      <c r="B37" s="17"/>
      <c r="C37" s="17" t="s">
        <v>40</v>
      </c>
      <c r="D37" s="12">
        <v>0</v>
      </c>
      <c r="E37" s="12" t="e">
        <v>#DIV/0!</v>
      </c>
      <c r="F37" s="12">
        <v>0</v>
      </c>
      <c r="G37" s="12"/>
      <c r="H37" s="12"/>
      <c r="I37" s="12">
        <f t="shared" si="0"/>
        <v>0</v>
      </c>
      <c r="J37" s="21"/>
      <c r="K37" s="21"/>
      <c r="L37" s="21">
        <f t="shared" si="1"/>
        <v>0</v>
      </c>
      <c r="M37" s="12">
        <f t="shared" si="2"/>
        <v>0</v>
      </c>
      <c r="N37" s="15" t="e">
        <f t="shared" si="3"/>
        <v>#DIV/0!</v>
      </c>
      <c r="O37" s="15">
        <f t="shared" si="4"/>
        <v>0</v>
      </c>
      <c r="P37" s="22">
        <v>4.51</v>
      </c>
      <c r="Q37" s="23"/>
      <c r="R37" s="23">
        <v>6.6</v>
      </c>
      <c r="S37" s="23">
        <f t="shared" si="5"/>
        <v>0</v>
      </c>
    </row>
    <row r="38" customFormat="1" ht="17.25" spans="1:19">
      <c r="A38" s="16" t="s">
        <v>82</v>
      </c>
      <c r="B38" s="16"/>
      <c r="C38" s="16" t="s">
        <v>83</v>
      </c>
      <c r="D38" s="15">
        <v>52</v>
      </c>
      <c r="E38" s="15">
        <v>1.1504424778761</v>
      </c>
      <c r="F38" s="15">
        <v>59.8230088495572</v>
      </c>
      <c r="G38" s="15"/>
      <c r="H38" s="15"/>
      <c r="I38" s="15">
        <f t="shared" si="0"/>
        <v>0</v>
      </c>
      <c r="J38" s="23"/>
      <c r="K38" s="23"/>
      <c r="L38" s="23">
        <f t="shared" si="1"/>
        <v>0</v>
      </c>
      <c r="M38" s="15">
        <f t="shared" si="2"/>
        <v>52</v>
      </c>
      <c r="N38" s="15">
        <f t="shared" si="3"/>
        <v>1.1504424778761</v>
      </c>
      <c r="O38" s="15">
        <f t="shared" si="4"/>
        <v>59.8230088495572</v>
      </c>
      <c r="P38" s="22">
        <v>-1.62</v>
      </c>
      <c r="Q38" s="23"/>
      <c r="R38" s="23">
        <v>2.5</v>
      </c>
      <c r="S38" s="23">
        <f t="shared" si="5"/>
        <v>0</v>
      </c>
    </row>
    <row r="39" customFormat="1" ht="17.25" spans="1:19">
      <c r="A39" s="16" t="s">
        <v>84</v>
      </c>
      <c r="B39" s="16"/>
      <c r="C39" s="16" t="s">
        <v>83</v>
      </c>
      <c r="D39" s="15">
        <v>10</v>
      </c>
      <c r="E39" s="15">
        <v>-1.76991150437522</v>
      </c>
      <c r="F39" s="15">
        <v>-17.6991150437522</v>
      </c>
      <c r="G39" s="15"/>
      <c r="H39" s="15"/>
      <c r="I39" s="15">
        <f t="shared" si="0"/>
        <v>0</v>
      </c>
      <c r="J39" s="23"/>
      <c r="K39" s="23"/>
      <c r="L39" s="23">
        <f t="shared" si="1"/>
        <v>0</v>
      </c>
      <c r="M39" s="15">
        <f t="shared" si="2"/>
        <v>10</v>
      </c>
      <c r="N39" s="15">
        <f t="shared" si="3"/>
        <v>-1.76991150437522</v>
      </c>
      <c r="O39" s="15">
        <f t="shared" si="4"/>
        <v>-17.6991150437522</v>
      </c>
      <c r="P39" s="22">
        <v>-36.8</v>
      </c>
      <c r="Q39" s="23"/>
      <c r="R39" s="25">
        <v>4</v>
      </c>
      <c r="S39" s="23">
        <f t="shared" si="5"/>
        <v>0</v>
      </c>
    </row>
    <row r="40" customFormat="1" ht="17.25" spans="1:19">
      <c r="A40" s="16" t="s">
        <v>85</v>
      </c>
      <c r="B40" s="16"/>
      <c r="C40" s="16" t="s">
        <v>53</v>
      </c>
      <c r="D40" s="15">
        <v>0</v>
      </c>
      <c r="E40" s="15" t="e">
        <v>#DIV/0!</v>
      </c>
      <c r="F40" s="15">
        <v>0</v>
      </c>
      <c r="G40" s="15"/>
      <c r="H40" s="15"/>
      <c r="I40" s="15">
        <f t="shared" si="0"/>
        <v>0</v>
      </c>
      <c r="J40" s="23"/>
      <c r="K40" s="23"/>
      <c r="L40" s="23">
        <f t="shared" si="1"/>
        <v>0</v>
      </c>
      <c r="M40" s="15">
        <f t="shared" si="2"/>
        <v>0</v>
      </c>
      <c r="N40" s="15" t="e">
        <f t="shared" si="3"/>
        <v>#DIV/0!</v>
      </c>
      <c r="O40" s="15">
        <f t="shared" si="4"/>
        <v>0</v>
      </c>
      <c r="P40" s="22">
        <v>-16.44</v>
      </c>
      <c r="Q40" s="23"/>
      <c r="R40" s="25">
        <v>19.9</v>
      </c>
      <c r="S40" s="23">
        <f t="shared" si="5"/>
        <v>0</v>
      </c>
    </row>
    <row r="41" customFormat="1" ht="17.25" spans="1:19">
      <c r="A41" s="16" t="s">
        <v>86</v>
      </c>
      <c r="B41" s="16"/>
      <c r="C41" s="16" t="s">
        <v>57</v>
      </c>
      <c r="D41" s="15">
        <v>7</v>
      </c>
      <c r="E41" s="15">
        <v>9.91150442477886</v>
      </c>
      <c r="F41" s="15">
        <v>69.380530973452</v>
      </c>
      <c r="G41" s="15"/>
      <c r="H41" s="15"/>
      <c r="I41" s="15">
        <f t="shared" si="0"/>
        <v>0</v>
      </c>
      <c r="J41" s="23"/>
      <c r="K41" s="23"/>
      <c r="L41" s="23">
        <f t="shared" si="1"/>
        <v>0</v>
      </c>
      <c r="M41" s="15">
        <f t="shared" si="2"/>
        <v>7</v>
      </c>
      <c r="N41" s="15">
        <f t="shared" si="3"/>
        <v>9.91150442477886</v>
      </c>
      <c r="O41" s="15">
        <f t="shared" si="4"/>
        <v>69.380530973452</v>
      </c>
      <c r="P41" s="22">
        <v>-14.14</v>
      </c>
      <c r="Q41" s="23"/>
      <c r="R41" s="25">
        <v>15</v>
      </c>
      <c r="S41" s="23">
        <f t="shared" si="5"/>
        <v>0</v>
      </c>
    </row>
    <row r="42" customFormat="1" ht="17.25" spans="1:19">
      <c r="A42" s="16" t="s">
        <v>87</v>
      </c>
      <c r="B42" s="16"/>
      <c r="C42" s="16" t="s">
        <v>68</v>
      </c>
      <c r="D42" s="15">
        <v>8</v>
      </c>
      <c r="E42" s="15">
        <v>12.3893805309734</v>
      </c>
      <c r="F42" s="15">
        <v>99.115044247787</v>
      </c>
      <c r="G42" s="15"/>
      <c r="H42" s="15"/>
      <c r="I42" s="15">
        <f t="shared" si="0"/>
        <v>0</v>
      </c>
      <c r="J42" s="23"/>
      <c r="K42" s="23"/>
      <c r="L42" s="23">
        <f t="shared" si="1"/>
        <v>0</v>
      </c>
      <c r="M42" s="15">
        <f t="shared" si="2"/>
        <v>8</v>
      </c>
      <c r="N42" s="15">
        <f t="shared" si="3"/>
        <v>12.3893805309734</v>
      </c>
      <c r="O42" s="15">
        <f t="shared" si="4"/>
        <v>99.115044247787</v>
      </c>
      <c r="P42" s="22">
        <v>8.04</v>
      </c>
      <c r="Q42" s="23"/>
      <c r="R42" s="23">
        <v>17.5</v>
      </c>
      <c r="S42" s="23">
        <f t="shared" si="5"/>
        <v>0</v>
      </c>
    </row>
    <row r="43" customFormat="1" ht="17.25" spans="1:19">
      <c r="A43" s="16" t="s">
        <v>88</v>
      </c>
      <c r="B43" s="16"/>
      <c r="C43" s="16" t="s">
        <v>89</v>
      </c>
      <c r="D43" s="15">
        <v>42</v>
      </c>
      <c r="E43" s="15">
        <v>0.265486725663717</v>
      </c>
      <c r="F43" s="15">
        <v>11.1504424778761</v>
      </c>
      <c r="G43" s="15"/>
      <c r="H43" s="15"/>
      <c r="I43" s="15">
        <f t="shared" si="0"/>
        <v>0</v>
      </c>
      <c r="J43" s="23"/>
      <c r="K43" s="23"/>
      <c r="L43" s="23">
        <f t="shared" si="1"/>
        <v>0</v>
      </c>
      <c r="M43" s="15">
        <f t="shared" si="2"/>
        <v>42</v>
      </c>
      <c r="N43" s="15">
        <f t="shared" si="3"/>
        <v>0.265486725663717</v>
      </c>
      <c r="O43" s="15">
        <f t="shared" si="4"/>
        <v>11.1504424778761</v>
      </c>
      <c r="P43" s="22">
        <v>-1.04</v>
      </c>
      <c r="Q43" s="23"/>
      <c r="R43" s="25">
        <v>0.7</v>
      </c>
      <c r="S43" s="23">
        <f t="shared" si="5"/>
        <v>0</v>
      </c>
    </row>
    <row r="44" customFormat="1" ht="17.25" spans="1:19">
      <c r="A44" s="16" t="s">
        <v>90</v>
      </c>
      <c r="B44" s="16"/>
      <c r="C44" s="16" t="s">
        <v>53</v>
      </c>
      <c r="D44" s="15">
        <v>4</v>
      </c>
      <c r="E44" s="15">
        <v>10.1769911504424</v>
      </c>
      <c r="F44" s="15">
        <v>40.7079646017696</v>
      </c>
      <c r="G44" s="15"/>
      <c r="H44" s="15"/>
      <c r="I44" s="15">
        <f t="shared" si="0"/>
        <v>0</v>
      </c>
      <c r="J44" s="23"/>
      <c r="K44" s="23"/>
      <c r="L44" s="23">
        <f t="shared" si="1"/>
        <v>0</v>
      </c>
      <c r="M44" s="15">
        <f t="shared" si="2"/>
        <v>4</v>
      </c>
      <c r="N44" s="15">
        <f t="shared" si="3"/>
        <v>10.1769911504424</v>
      </c>
      <c r="O44" s="15">
        <f t="shared" si="4"/>
        <v>40.7079646017696</v>
      </c>
      <c r="P44" s="22">
        <v>-10.54</v>
      </c>
      <c r="Q44" s="23"/>
      <c r="R44" s="25">
        <v>15.8</v>
      </c>
      <c r="S44" s="23">
        <f t="shared" si="5"/>
        <v>0</v>
      </c>
    </row>
    <row r="45" customFormat="1" ht="17.25" spans="1:19">
      <c r="A45" s="16" t="s">
        <v>91</v>
      </c>
      <c r="B45" s="16"/>
      <c r="C45" s="16" t="s">
        <v>57</v>
      </c>
      <c r="D45" s="15">
        <v>4</v>
      </c>
      <c r="E45" s="15">
        <v>1.76106194690265</v>
      </c>
      <c r="F45" s="15">
        <v>7.0442477876106</v>
      </c>
      <c r="G45" s="15"/>
      <c r="H45" s="15"/>
      <c r="I45" s="15">
        <f t="shared" si="0"/>
        <v>0</v>
      </c>
      <c r="J45" s="23"/>
      <c r="K45" s="23"/>
      <c r="L45" s="23">
        <f t="shared" si="1"/>
        <v>0</v>
      </c>
      <c r="M45" s="15">
        <f t="shared" si="2"/>
        <v>4</v>
      </c>
      <c r="N45" s="15">
        <f t="shared" si="3"/>
        <v>1.76106194690265</v>
      </c>
      <c r="O45" s="15">
        <f t="shared" si="4"/>
        <v>7.0442477876106</v>
      </c>
      <c r="P45" s="22">
        <v>-2.37</v>
      </c>
      <c r="Q45" s="23"/>
      <c r="R45" s="25">
        <v>2.5</v>
      </c>
      <c r="S45" s="23">
        <f t="shared" si="5"/>
        <v>0</v>
      </c>
    </row>
    <row r="46" customFormat="1" ht="17.25" spans="1:19">
      <c r="A46" s="16" t="s">
        <v>92</v>
      </c>
      <c r="B46" s="16"/>
      <c r="C46" s="16" t="s">
        <v>40</v>
      </c>
      <c r="D46" s="15">
        <v>206</v>
      </c>
      <c r="E46" s="15">
        <v>0.884955752212388</v>
      </c>
      <c r="F46" s="15">
        <v>182.300884955752</v>
      </c>
      <c r="G46" s="15"/>
      <c r="H46" s="15"/>
      <c r="I46" s="15">
        <f t="shared" si="0"/>
        <v>0</v>
      </c>
      <c r="J46" s="23"/>
      <c r="K46" s="23"/>
      <c r="L46" s="23">
        <f t="shared" si="1"/>
        <v>0</v>
      </c>
      <c r="M46" s="15">
        <f t="shared" si="2"/>
        <v>206</v>
      </c>
      <c r="N46" s="15">
        <f t="shared" si="3"/>
        <v>0.884955752212388</v>
      </c>
      <c r="O46" s="15">
        <f t="shared" si="4"/>
        <v>182.300884955752</v>
      </c>
      <c r="P46" s="22">
        <v>23.49</v>
      </c>
      <c r="Q46" s="23"/>
      <c r="R46" s="25">
        <v>1.02</v>
      </c>
      <c r="S46" s="23">
        <f t="shared" si="5"/>
        <v>0</v>
      </c>
    </row>
    <row r="47" customFormat="1" ht="17.25" spans="1:19">
      <c r="A47" s="16" t="s">
        <v>93</v>
      </c>
      <c r="B47" s="16"/>
      <c r="C47" s="16" t="s">
        <v>42</v>
      </c>
      <c r="D47" s="15">
        <v>40</v>
      </c>
      <c r="E47" s="15">
        <v>0.75221238938053</v>
      </c>
      <c r="F47" s="15">
        <v>30.0884955752212</v>
      </c>
      <c r="G47" s="15"/>
      <c r="H47" s="15"/>
      <c r="I47" s="15">
        <f t="shared" si="0"/>
        <v>0</v>
      </c>
      <c r="J47" s="23"/>
      <c r="K47" s="23"/>
      <c r="L47" s="23">
        <f t="shared" si="1"/>
        <v>0</v>
      </c>
      <c r="M47" s="15">
        <f t="shared" si="2"/>
        <v>40</v>
      </c>
      <c r="N47" s="15">
        <f t="shared" si="3"/>
        <v>0.75221238938053</v>
      </c>
      <c r="O47" s="15">
        <f t="shared" si="4"/>
        <v>30.0884955752212</v>
      </c>
      <c r="P47" s="22">
        <v>1</v>
      </c>
      <c r="Q47" s="23"/>
      <c r="R47" s="25">
        <v>1.05</v>
      </c>
      <c r="S47" s="23">
        <f t="shared" si="5"/>
        <v>0</v>
      </c>
    </row>
    <row r="48" customFormat="1" ht="17.25" spans="1:19">
      <c r="A48" s="16" t="s">
        <v>94</v>
      </c>
      <c r="B48" s="16"/>
      <c r="C48" s="16" t="s">
        <v>42</v>
      </c>
      <c r="D48" s="15">
        <v>31</v>
      </c>
      <c r="E48" s="15">
        <v>0.973451327433629</v>
      </c>
      <c r="F48" s="15">
        <v>30.1769911504425</v>
      </c>
      <c r="G48" s="15"/>
      <c r="H48" s="15"/>
      <c r="I48" s="15">
        <f t="shared" si="0"/>
        <v>0</v>
      </c>
      <c r="J48" s="23"/>
      <c r="K48" s="23"/>
      <c r="L48" s="23">
        <f t="shared" si="1"/>
        <v>0</v>
      </c>
      <c r="M48" s="15">
        <f t="shared" si="2"/>
        <v>31</v>
      </c>
      <c r="N48" s="15">
        <f t="shared" si="3"/>
        <v>0.973451327433629</v>
      </c>
      <c r="O48" s="15">
        <f t="shared" si="4"/>
        <v>30.1769911504425</v>
      </c>
      <c r="P48" s="22">
        <v>-3.71</v>
      </c>
      <c r="Q48" s="23"/>
      <c r="R48" s="25">
        <v>5</v>
      </c>
      <c r="S48" s="23">
        <f t="shared" si="5"/>
        <v>0</v>
      </c>
    </row>
    <row r="49" customFormat="1" ht="17.25" spans="1:19">
      <c r="A49" s="16" t="s">
        <v>95</v>
      </c>
      <c r="B49" s="16"/>
      <c r="C49" s="16" t="s">
        <v>53</v>
      </c>
      <c r="D49" s="15">
        <v>64</v>
      </c>
      <c r="E49" s="15">
        <v>0.884955752212389</v>
      </c>
      <c r="F49" s="15">
        <v>56.6371681415929</v>
      </c>
      <c r="G49" s="15"/>
      <c r="H49" s="15"/>
      <c r="I49" s="15">
        <f t="shared" si="0"/>
        <v>0</v>
      </c>
      <c r="J49" s="23"/>
      <c r="K49" s="23"/>
      <c r="L49" s="23">
        <f t="shared" si="1"/>
        <v>0</v>
      </c>
      <c r="M49" s="15">
        <f t="shared" si="2"/>
        <v>64</v>
      </c>
      <c r="N49" s="15">
        <f t="shared" si="3"/>
        <v>0.884955752212389</v>
      </c>
      <c r="O49" s="15">
        <f t="shared" si="4"/>
        <v>56.6371681415929</v>
      </c>
      <c r="P49" s="22">
        <v>6.53</v>
      </c>
      <c r="Q49" s="23"/>
      <c r="R49" s="25">
        <v>1.13</v>
      </c>
      <c r="S49" s="23">
        <f t="shared" si="5"/>
        <v>0</v>
      </c>
    </row>
    <row r="50" customFormat="1" ht="17.25" spans="1:19">
      <c r="A50" s="16" t="s">
        <v>96</v>
      </c>
      <c r="B50" s="16"/>
      <c r="C50" s="16" t="s">
        <v>57</v>
      </c>
      <c r="D50" s="15">
        <v>0</v>
      </c>
      <c r="E50" s="15" t="e">
        <v>#DIV/0!</v>
      </c>
      <c r="F50" s="15">
        <v>0</v>
      </c>
      <c r="G50" s="15"/>
      <c r="H50" s="15"/>
      <c r="I50" s="15">
        <f t="shared" si="0"/>
        <v>0</v>
      </c>
      <c r="J50" s="23"/>
      <c r="K50" s="23"/>
      <c r="L50" s="23">
        <f t="shared" si="1"/>
        <v>0</v>
      </c>
      <c r="M50" s="15">
        <f t="shared" si="2"/>
        <v>0</v>
      </c>
      <c r="N50" s="15" t="e">
        <f t="shared" si="3"/>
        <v>#DIV/0!</v>
      </c>
      <c r="O50" s="15">
        <f t="shared" si="4"/>
        <v>0</v>
      </c>
      <c r="P50" s="22">
        <v>-46.59</v>
      </c>
      <c r="Q50" s="23"/>
      <c r="R50" s="25">
        <v>25</v>
      </c>
      <c r="S50" s="23">
        <f t="shared" si="5"/>
        <v>0</v>
      </c>
    </row>
    <row r="51" customFormat="1" ht="17.25" spans="1:19">
      <c r="A51" s="16" t="s">
        <v>97</v>
      </c>
      <c r="B51" s="16"/>
      <c r="C51" s="16" t="s">
        <v>61</v>
      </c>
      <c r="D51" s="15">
        <v>0</v>
      </c>
      <c r="E51" s="15" t="e">
        <v>#DIV/0!</v>
      </c>
      <c r="F51" s="15">
        <v>0</v>
      </c>
      <c r="G51" s="15"/>
      <c r="H51" s="15"/>
      <c r="I51" s="15">
        <f t="shared" si="0"/>
        <v>0</v>
      </c>
      <c r="J51" s="23"/>
      <c r="K51" s="23"/>
      <c r="L51" s="23">
        <f t="shared" si="1"/>
        <v>0</v>
      </c>
      <c r="M51" s="15">
        <f t="shared" si="2"/>
        <v>0</v>
      </c>
      <c r="N51" s="15" t="e">
        <f t="shared" si="3"/>
        <v>#DIV/0!</v>
      </c>
      <c r="O51" s="15">
        <f t="shared" si="4"/>
        <v>0</v>
      </c>
      <c r="P51" s="22">
        <v>-1.14</v>
      </c>
      <c r="Q51" s="23"/>
      <c r="R51" s="23">
        <v>66</v>
      </c>
      <c r="S51" s="23">
        <f t="shared" si="5"/>
        <v>0</v>
      </c>
    </row>
    <row r="52" customFormat="1" ht="17.25" spans="1:19">
      <c r="A52" s="16" t="s">
        <v>98</v>
      </c>
      <c r="B52" s="16"/>
      <c r="C52" s="16" t="s">
        <v>73</v>
      </c>
      <c r="D52" s="15">
        <v>1</v>
      </c>
      <c r="E52" s="15">
        <v>7.4739823008849</v>
      </c>
      <c r="F52" s="15">
        <v>7.4739823008849</v>
      </c>
      <c r="G52" s="15"/>
      <c r="H52" s="15"/>
      <c r="I52" s="15">
        <f t="shared" si="0"/>
        <v>0</v>
      </c>
      <c r="J52" s="23"/>
      <c r="K52" s="23"/>
      <c r="L52" s="23">
        <f t="shared" si="1"/>
        <v>0</v>
      </c>
      <c r="M52" s="15">
        <f t="shared" si="2"/>
        <v>1</v>
      </c>
      <c r="N52" s="15">
        <f t="shared" si="3"/>
        <v>7.4739823008849</v>
      </c>
      <c r="O52" s="15">
        <f t="shared" si="4"/>
        <v>7.4739823008849</v>
      </c>
      <c r="P52" s="22">
        <v>3.09</v>
      </c>
      <c r="Q52" s="23"/>
      <c r="R52" s="25">
        <v>7.48</v>
      </c>
      <c r="S52" s="23">
        <f t="shared" si="5"/>
        <v>0</v>
      </c>
    </row>
    <row r="53" customFormat="1" ht="17.25" spans="1:19">
      <c r="A53" s="16" t="s">
        <v>99</v>
      </c>
      <c r="B53" s="16"/>
      <c r="C53" s="16" t="s">
        <v>68</v>
      </c>
      <c r="D53" s="15">
        <v>0</v>
      </c>
      <c r="E53" s="15" t="e">
        <v>#DIV/0!</v>
      </c>
      <c r="F53" s="15">
        <v>0</v>
      </c>
      <c r="G53" s="15"/>
      <c r="H53" s="15"/>
      <c r="I53" s="15">
        <f t="shared" si="0"/>
        <v>0</v>
      </c>
      <c r="J53" s="23"/>
      <c r="K53" s="23"/>
      <c r="L53" s="23">
        <f t="shared" si="1"/>
        <v>0</v>
      </c>
      <c r="M53" s="15">
        <f t="shared" si="2"/>
        <v>0</v>
      </c>
      <c r="N53" s="15" t="e">
        <f t="shared" si="3"/>
        <v>#DIV/0!</v>
      </c>
      <c r="O53" s="15">
        <f t="shared" si="4"/>
        <v>0</v>
      </c>
      <c r="P53" s="22">
        <v>-15.18</v>
      </c>
      <c r="Q53" s="23"/>
      <c r="R53" s="25">
        <v>7.9</v>
      </c>
      <c r="S53" s="23">
        <f t="shared" si="5"/>
        <v>0</v>
      </c>
    </row>
    <row r="54" customFormat="1" ht="17.25" spans="1:19">
      <c r="A54" s="16" t="s">
        <v>100</v>
      </c>
      <c r="B54" s="16"/>
      <c r="C54" s="16" t="s">
        <v>53</v>
      </c>
      <c r="D54" s="15">
        <v>9</v>
      </c>
      <c r="E54" s="15">
        <v>1.91150442477876</v>
      </c>
      <c r="F54" s="15">
        <v>17.2035398230088</v>
      </c>
      <c r="G54" s="15"/>
      <c r="H54" s="15"/>
      <c r="I54" s="15">
        <f t="shared" si="0"/>
        <v>0</v>
      </c>
      <c r="J54" s="23"/>
      <c r="K54" s="23"/>
      <c r="L54" s="23">
        <f t="shared" si="1"/>
        <v>0</v>
      </c>
      <c r="M54" s="15">
        <f t="shared" si="2"/>
        <v>9</v>
      </c>
      <c r="N54" s="15">
        <f t="shared" si="3"/>
        <v>1.91150442477876</v>
      </c>
      <c r="O54" s="15">
        <f t="shared" si="4"/>
        <v>17.2035398230088</v>
      </c>
      <c r="P54" s="22">
        <v>-0.78</v>
      </c>
      <c r="Q54" s="23"/>
      <c r="R54" s="25">
        <v>2.46</v>
      </c>
      <c r="S54" s="23">
        <f t="shared" si="5"/>
        <v>0</v>
      </c>
    </row>
    <row r="55" customFormat="1" ht="17.25" spans="1:19">
      <c r="A55" s="16" t="s">
        <v>101</v>
      </c>
      <c r="B55" s="16"/>
      <c r="C55" s="16" t="s">
        <v>53</v>
      </c>
      <c r="D55" s="15">
        <v>45</v>
      </c>
      <c r="E55" s="15">
        <v>2.11681415929203</v>
      </c>
      <c r="F55" s="15">
        <v>95.2566371681413</v>
      </c>
      <c r="G55" s="15"/>
      <c r="H55" s="15"/>
      <c r="I55" s="15">
        <f t="shared" si="0"/>
        <v>0</v>
      </c>
      <c r="J55" s="23"/>
      <c r="K55" s="23"/>
      <c r="L55" s="23">
        <f t="shared" si="1"/>
        <v>0</v>
      </c>
      <c r="M55" s="15">
        <f t="shared" si="2"/>
        <v>45</v>
      </c>
      <c r="N55" s="15">
        <f t="shared" si="3"/>
        <v>2.11681415929203</v>
      </c>
      <c r="O55" s="15">
        <f t="shared" si="4"/>
        <v>95.2566371681413</v>
      </c>
      <c r="P55" s="22">
        <v>7.02</v>
      </c>
      <c r="Q55" s="23"/>
      <c r="R55" s="25">
        <v>5.5</v>
      </c>
      <c r="S55" s="23">
        <f t="shared" si="5"/>
        <v>0</v>
      </c>
    </row>
    <row r="56" customFormat="1" ht="17.25" spans="1:19">
      <c r="A56" s="16" t="s">
        <v>102</v>
      </c>
      <c r="B56" s="16"/>
      <c r="C56" s="16" t="s">
        <v>53</v>
      </c>
      <c r="D56" s="15">
        <v>23</v>
      </c>
      <c r="E56" s="15">
        <v>1.76991150442477</v>
      </c>
      <c r="F56" s="15">
        <v>40.7079646017697</v>
      </c>
      <c r="G56" s="15"/>
      <c r="H56" s="15"/>
      <c r="I56" s="15">
        <f t="shared" si="0"/>
        <v>0</v>
      </c>
      <c r="J56" s="23"/>
      <c r="K56" s="23"/>
      <c r="L56" s="23">
        <f t="shared" si="1"/>
        <v>0</v>
      </c>
      <c r="M56" s="15">
        <f t="shared" si="2"/>
        <v>23</v>
      </c>
      <c r="N56" s="15">
        <f t="shared" si="3"/>
        <v>1.76991150442477</v>
      </c>
      <c r="O56" s="15">
        <f t="shared" si="4"/>
        <v>40.7079646017697</v>
      </c>
      <c r="P56" s="22">
        <v>1.03</v>
      </c>
      <c r="Q56" s="23"/>
      <c r="R56" s="25">
        <v>3</v>
      </c>
      <c r="S56" s="23">
        <f t="shared" si="5"/>
        <v>0</v>
      </c>
    </row>
    <row r="57" customFormat="1" ht="17.25" spans="1:19">
      <c r="A57" s="16" t="s">
        <v>103</v>
      </c>
      <c r="B57" s="16"/>
      <c r="C57" s="16" t="s">
        <v>25</v>
      </c>
      <c r="D57" s="15">
        <v>0</v>
      </c>
      <c r="E57" s="15" t="e">
        <v>#DIV/0!</v>
      </c>
      <c r="F57" s="15">
        <v>0</v>
      </c>
      <c r="G57" s="15"/>
      <c r="H57" s="15"/>
      <c r="I57" s="15">
        <f t="shared" si="0"/>
        <v>0</v>
      </c>
      <c r="J57" s="23"/>
      <c r="K57" s="23"/>
      <c r="L57" s="23">
        <f t="shared" si="1"/>
        <v>0</v>
      </c>
      <c r="M57" s="15">
        <f t="shared" si="2"/>
        <v>0</v>
      </c>
      <c r="N57" s="15" t="e">
        <f t="shared" si="3"/>
        <v>#DIV/0!</v>
      </c>
      <c r="O57" s="15">
        <f t="shared" si="4"/>
        <v>0</v>
      </c>
      <c r="P57" s="22">
        <v>-5.04</v>
      </c>
      <c r="Q57" s="23"/>
      <c r="R57" s="23">
        <v>1.5</v>
      </c>
      <c r="S57" s="23">
        <f t="shared" si="5"/>
        <v>0</v>
      </c>
    </row>
    <row r="58" customFormat="1" ht="17.25" spans="1:19">
      <c r="A58" s="16" t="s">
        <v>104</v>
      </c>
      <c r="B58" s="16"/>
      <c r="C58" s="16" t="s">
        <v>89</v>
      </c>
      <c r="D58" s="15">
        <v>0</v>
      </c>
      <c r="E58" s="15" t="e">
        <v>#DIV/0!</v>
      </c>
      <c r="F58" s="15">
        <v>0</v>
      </c>
      <c r="G58" s="15"/>
      <c r="H58" s="15"/>
      <c r="I58" s="15">
        <f t="shared" si="0"/>
        <v>0</v>
      </c>
      <c r="J58" s="23"/>
      <c r="K58" s="23"/>
      <c r="L58" s="23">
        <f t="shared" si="1"/>
        <v>0</v>
      </c>
      <c r="M58" s="15">
        <f t="shared" si="2"/>
        <v>0</v>
      </c>
      <c r="N58" s="15" t="e">
        <f t="shared" si="3"/>
        <v>#DIV/0!</v>
      </c>
      <c r="O58" s="15">
        <f t="shared" si="4"/>
        <v>0</v>
      </c>
      <c r="P58" s="22">
        <v>-27.26</v>
      </c>
      <c r="Q58" s="23"/>
      <c r="R58" s="23">
        <v>209</v>
      </c>
      <c r="S58" s="23">
        <f t="shared" si="5"/>
        <v>0</v>
      </c>
    </row>
    <row r="59" customFormat="1" ht="17.25" spans="1:19">
      <c r="A59" s="16" t="s">
        <v>85</v>
      </c>
      <c r="B59" s="16"/>
      <c r="C59" s="16" t="s">
        <v>53</v>
      </c>
      <c r="D59" s="15">
        <v>0</v>
      </c>
      <c r="E59" s="15" t="e">
        <v>#DIV/0!</v>
      </c>
      <c r="F59" s="15">
        <v>0</v>
      </c>
      <c r="G59" s="15"/>
      <c r="H59" s="15"/>
      <c r="I59" s="15">
        <f t="shared" si="0"/>
        <v>0</v>
      </c>
      <c r="J59" s="23"/>
      <c r="K59" s="23"/>
      <c r="L59" s="23">
        <f t="shared" si="1"/>
        <v>0</v>
      </c>
      <c r="M59" s="15">
        <f t="shared" si="2"/>
        <v>0</v>
      </c>
      <c r="N59" s="15" t="e">
        <f t="shared" si="3"/>
        <v>#DIV/0!</v>
      </c>
      <c r="O59" s="15">
        <f t="shared" si="4"/>
        <v>0</v>
      </c>
      <c r="P59" s="22">
        <v>-19.85</v>
      </c>
      <c r="Q59" s="23"/>
      <c r="R59" s="25">
        <v>19.9</v>
      </c>
      <c r="S59" s="23">
        <f t="shared" si="5"/>
        <v>0</v>
      </c>
    </row>
    <row r="60" customFormat="1" ht="17.25" spans="1:19">
      <c r="A60" s="16" t="s">
        <v>98</v>
      </c>
      <c r="B60" s="16"/>
      <c r="C60" s="16" t="s">
        <v>73</v>
      </c>
      <c r="D60" s="15">
        <v>13</v>
      </c>
      <c r="E60" s="15">
        <v>7.47398230088497</v>
      </c>
      <c r="F60" s="15">
        <v>97.1617699115046</v>
      </c>
      <c r="G60" s="15"/>
      <c r="H60" s="15"/>
      <c r="I60" s="15">
        <f t="shared" si="0"/>
        <v>0</v>
      </c>
      <c r="J60" s="23"/>
      <c r="K60" s="23"/>
      <c r="L60" s="23">
        <f t="shared" si="1"/>
        <v>0</v>
      </c>
      <c r="M60" s="15">
        <f t="shared" si="2"/>
        <v>13</v>
      </c>
      <c r="N60" s="15">
        <f t="shared" si="3"/>
        <v>7.47398230088497</v>
      </c>
      <c r="O60" s="15">
        <f t="shared" si="4"/>
        <v>97.1617699115046</v>
      </c>
      <c r="P60" s="22">
        <v>15.63</v>
      </c>
      <c r="Q60" s="23"/>
      <c r="R60" s="25">
        <v>7.48</v>
      </c>
      <c r="S60" s="23">
        <f t="shared" si="5"/>
        <v>0</v>
      </c>
    </row>
    <row r="61" customFormat="1" ht="17.25" spans="1:19">
      <c r="A61" s="16" t="s">
        <v>105</v>
      </c>
      <c r="B61" s="16"/>
      <c r="C61" s="16" t="s">
        <v>68</v>
      </c>
      <c r="D61" s="15">
        <v>0</v>
      </c>
      <c r="E61" s="15" t="e">
        <v>#DIV/0!</v>
      </c>
      <c r="F61" s="15">
        <v>0</v>
      </c>
      <c r="G61" s="15"/>
      <c r="H61" s="15"/>
      <c r="I61" s="15">
        <f t="shared" si="0"/>
        <v>0</v>
      </c>
      <c r="J61" s="23"/>
      <c r="K61" s="23"/>
      <c r="L61" s="23">
        <f t="shared" si="1"/>
        <v>0</v>
      </c>
      <c r="M61" s="15">
        <f t="shared" si="2"/>
        <v>0</v>
      </c>
      <c r="N61" s="15" t="e">
        <f t="shared" si="3"/>
        <v>#DIV/0!</v>
      </c>
      <c r="O61" s="15">
        <f t="shared" si="4"/>
        <v>0</v>
      </c>
      <c r="P61" s="22">
        <v>-6.205</v>
      </c>
      <c r="Q61" s="23"/>
      <c r="R61" s="25">
        <v>9.9</v>
      </c>
      <c r="S61" s="23">
        <f t="shared" si="5"/>
        <v>0</v>
      </c>
    </row>
    <row r="62" customFormat="1" ht="17.25" spans="1:19">
      <c r="A62" s="16" t="s">
        <v>106</v>
      </c>
      <c r="B62" s="16"/>
      <c r="C62" s="16" t="s">
        <v>57</v>
      </c>
      <c r="D62" s="15">
        <v>15</v>
      </c>
      <c r="E62" s="15">
        <v>2.30088495575221</v>
      </c>
      <c r="F62" s="15">
        <v>34.5132743362832</v>
      </c>
      <c r="G62" s="15"/>
      <c r="H62" s="15"/>
      <c r="I62" s="15">
        <f t="shared" si="0"/>
        <v>0</v>
      </c>
      <c r="J62" s="23"/>
      <c r="K62" s="23"/>
      <c r="L62" s="23">
        <f t="shared" si="1"/>
        <v>0</v>
      </c>
      <c r="M62" s="15">
        <f t="shared" si="2"/>
        <v>15</v>
      </c>
      <c r="N62" s="15">
        <f t="shared" si="3"/>
        <v>2.30088495575221</v>
      </c>
      <c r="O62" s="15">
        <f t="shared" si="4"/>
        <v>34.5132743362832</v>
      </c>
      <c r="P62" s="22">
        <v>-4.63</v>
      </c>
      <c r="Q62" s="23"/>
      <c r="R62" s="25">
        <v>5</v>
      </c>
      <c r="S62" s="23">
        <f t="shared" si="5"/>
        <v>0</v>
      </c>
    </row>
    <row r="63" customFormat="1" ht="17.25" spans="1:19">
      <c r="A63" s="16" t="s">
        <v>107</v>
      </c>
      <c r="B63" s="16"/>
      <c r="C63" s="16" t="s">
        <v>53</v>
      </c>
      <c r="D63" s="15">
        <v>0</v>
      </c>
      <c r="E63" s="15" t="e">
        <v>#DIV/0!</v>
      </c>
      <c r="F63" s="15">
        <v>0</v>
      </c>
      <c r="G63" s="15"/>
      <c r="H63" s="15"/>
      <c r="I63" s="15">
        <f t="shared" si="0"/>
        <v>0</v>
      </c>
      <c r="J63" s="23"/>
      <c r="K63" s="23"/>
      <c r="L63" s="23">
        <f t="shared" si="1"/>
        <v>0</v>
      </c>
      <c r="M63" s="15">
        <f t="shared" si="2"/>
        <v>0</v>
      </c>
      <c r="N63" s="15" t="e">
        <f t="shared" si="3"/>
        <v>#DIV/0!</v>
      </c>
      <c r="O63" s="15">
        <f t="shared" si="4"/>
        <v>0</v>
      </c>
      <c r="P63" s="22">
        <v>-52.45</v>
      </c>
      <c r="Q63" s="23"/>
      <c r="R63" s="23">
        <v>6.9</v>
      </c>
      <c r="S63" s="23">
        <f t="shared" si="5"/>
        <v>0</v>
      </c>
    </row>
    <row r="64" customFormat="1" ht="17.25" spans="1:19">
      <c r="A64" s="16" t="s">
        <v>108</v>
      </c>
      <c r="B64" s="16"/>
      <c r="C64" s="16" t="s">
        <v>42</v>
      </c>
      <c r="D64" s="15">
        <v>164</v>
      </c>
      <c r="E64" s="15">
        <v>1.06194690265486</v>
      </c>
      <c r="F64" s="15">
        <v>174.159292035397</v>
      </c>
      <c r="G64" s="15"/>
      <c r="H64" s="15"/>
      <c r="I64" s="15">
        <f t="shared" si="0"/>
        <v>0</v>
      </c>
      <c r="J64" s="23"/>
      <c r="K64" s="23"/>
      <c r="L64" s="23">
        <f t="shared" si="1"/>
        <v>0</v>
      </c>
      <c r="M64" s="15">
        <f t="shared" si="2"/>
        <v>164</v>
      </c>
      <c r="N64" s="15">
        <f t="shared" si="3"/>
        <v>1.06194690265486</v>
      </c>
      <c r="O64" s="15">
        <f t="shared" si="4"/>
        <v>174.159292035397</v>
      </c>
      <c r="P64" s="22">
        <v>17.26</v>
      </c>
      <c r="Q64" s="23"/>
      <c r="R64" s="23">
        <v>2.5</v>
      </c>
      <c r="S64" s="23">
        <f t="shared" si="5"/>
        <v>0</v>
      </c>
    </row>
    <row r="65" customFormat="1" ht="17.25" spans="1:19">
      <c r="A65" s="16" t="s">
        <v>109</v>
      </c>
      <c r="B65" s="16"/>
      <c r="C65" s="16" t="s">
        <v>68</v>
      </c>
      <c r="D65" s="15">
        <v>40</v>
      </c>
      <c r="E65" s="15">
        <v>0.951327433690275</v>
      </c>
      <c r="F65" s="15">
        <v>38.053097347611</v>
      </c>
      <c r="G65" s="15"/>
      <c r="H65" s="15"/>
      <c r="I65" s="15">
        <f t="shared" si="0"/>
        <v>0</v>
      </c>
      <c r="J65" s="23"/>
      <c r="K65" s="23"/>
      <c r="L65" s="23">
        <f t="shared" si="1"/>
        <v>0</v>
      </c>
      <c r="M65" s="15">
        <f t="shared" si="2"/>
        <v>40</v>
      </c>
      <c r="N65" s="15">
        <f t="shared" si="3"/>
        <v>0.951327433690275</v>
      </c>
      <c r="O65" s="15">
        <f t="shared" si="4"/>
        <v>38.053097347611</v>
      </c>
      <c r="P65" s="22">
        <v>0.460000000000001</v>
      </c>
      <c r="Q65" s="23"/>
      <c r="R65" s="23">
        <v>4</v>
      </c>
      <c r="S65" s="23">
        <f t="shared" si="5"/>
        <v>0</v>
      </c>
    </row>
    <row r="66" customFormat="1" ht="17.25" spans="1:19">
      <c r="A66" s="16" t="s">
        <v>97</v>
      </c>
      <c r="B66" s="16"/>
      <c r="C66" s="16" t="s">
        <v>61</v>
      </c>
      <c r="D66" s="15">
        <v>4</v>
      </c>
      <c r="E66" s="15">
        <v>57.5221238938053</v>
      </c>
      <c r="F66" s="15">
        <v>230.088495575221</v>
      </c>
      <c r="G66" s="15"/>
      <c r="H66" s="15"/>
      <c r="I66" s="15">
        <f t="shared" si="0"/>
        <v>0</v>
      </c>
      <c r="J66" s="23"/>
      <c r="K66" s="23"/>
      <c r="L66" s="23">
        <f t="shared" si="1"/>
        <v>0</v>
      </c>
      <c r="M66" s="15">
        <f t="shared" si="2"/>
        <v>4</v>
      </c>
      <c r="N66" s="15">
        <f t="shared" si="3"/>
        <v>57.5221238938053</v>
      </c>
      <c r="O66" s="15">
        <f t="shared" si="4"/>
        <v>230.088495575221</v>
      </c>
      <c r="P66" s="22">
        <v>28.99</v>
      </c>
      <c r="Q66" s="23"/>
      <c r="R66" s="23">
        <v>66</v>
      </c>
      <c r="S66" s="23">
        <f t="shared" si="5"/>
        <v>0</v>
      </c>
    </row>
    <row r="67" customFormat="1" ht="17.25" spans="1:19">
      <c r="A67" s="16" t="s">
        <v>110</v>
      </c>
      <c r="B67" s="16"/>
      <c r="C67" s="16" t="s">
        <v>89</v>
      </c>
      <c r="D67" s="15">
        <v>16</v>
      </c>
      <c r="E67" s="15">
        <v>7.07964601769906</v>
      </c>
      <c r="F67" s="15">
        <v>113.274336283185</v>
      </c>
      <c r="G67" s="15"/>
      <c r="H67" s="15"/>
      <c r="I67" s="15">
        <f t="shared" ref="I67:I130" si="6">H67*G67</f>
        <v>0</v>
      </c>
      <c r="J67" s="23"/>
      <c r="K67" s="23"/>
      <c r="L67" s="23">
        <f t="shared" ref="L67:L130" si="7">K67*J67</f>
        <v>0</v>
      </c>
      <c r="M67" s="15">
        <f t="shared" ref="M67:M130" si="8">D67+G67-J67</f>
        <v>16</v>
      </c>
      <c r="N67" s="15">
        <f t="shared" ref="N67:N130" si="9">O67/M67</f>
        <v>7.07964601769906</v>
      </c>
      <c r="O67" s="15">
        <f t="shared" ref="O67:O130" si="10">F67+I67-L67</f>
        <v>113.274336283185</v>
      </c>
      <c r="P67" s="22">
        <v>10.59</v>
      </c>
      <c r="Q67" s="23"/>
      <c r="R67" s="25">
        <v>9.5</v>
      </c>
      <c r="S67" s="23">
        <f t="shared" ref="S67:S130" si="11">R67*Q67</f>
        <v>0</v>
      </c>
    </row>
    <row r="68" customFormat="1" ht="17.25" spans="1:19">
      <c r="A68" s="27" t="s">
        <v>49</v>
      </c>
      <c r="B68" s="27" t="s">
        <v>111</v>
      </c>
      <c r="C68" s="27" t="s">
        <v>42</v>
      </c>
      <c r="D68" s="15">
        <v>27</v>
      </c>
      <c r="E68" s="15">
        <v>385.8407079646</v>
      </c>
      <c r="F68" s="15">
        <v>10417.6991150442</v>
      </c>
      <c r="G68" s="15"/>
      <c r="H68" s="15"/>
      <c r="I68" s="15">
        <f t="shared" si="6"/>
        <v>0</v>
      </c>
      <c r="J68" s="23"/>
      <c r="K68" s="23"/>
      <c r="L68" s="23">
        <f t="shared" si="7"/>
        <v>0</v>
      </c>
      <c r="M68" s="15">
        <f t="shared" si="8"/>
        <v>27</v>
      </c>
      <c r="N68" s="15">
        <f t="shared" si="9"/>
        <v>385.8407079646</v>
      </c>
      <c r="O68" s="15">
        <f t="shared" si="10"/>
        <v>10417.6991150442</v>
      </c>
      <c r="P68" s="22">
        <v>1283.90451327433</v>
      </c>
      <c r="Q68" s="23"/>
      <c r="R68" s="25">
        <v>504</v>
      </c>
      <c r="S68" s="23">
        <f t="shared" si="11"/>
        <v>0</v>
      </c>
    </row>
    <row r="69" customFormat="1" spans="1:19">
      <c r="A69" s="28" t="s">
        <v>112</v>
      </c>
      <c r="B69" s="22" t="s">
        <v>113</v>
      </c>
      <c r="C69" s="22" t="s">
        <v>25</v>
      </c>
      <c r="D69" s="15">
        <v>0</v>
      </c>
      <c r="E69" s="15" t="e">
        <v>#DIV/0!</v>
      </c>
      <c r="F69" s="15">
        <v>0</v>
      </c>
      <c r="G69" s="15"/>
      <c r="H69" s="15"/>
      <c r="I69" s="15">
        <f t="shared" si="6"/>
        <v>0</v>
      </c>
      <c r="J69" s="23"/>
      <c r="K69" s="23"/>
      <c r="L69" s="23">
        <f t="shared" si="7"/>
        <v>0</v>
      </c>
      <c r="M69" s="15">
        <f t="shared" si="8"/>
        <v>0</v>
      </c>
      <c r="N69" s="15" t="e">
        <f t="shared" si="9"/>
        <v>#DIV/0!</v>
      </c>
      <c r="O69" s="15">
        <f t="shared" si="10"/>
        <v>0</v>
      </c>
      <c r="P69" s="22">
        <v>1.24</v>
      </c>
      <c r="Q69" s="23"/>
      <c r="R69" s="23">
        <v>10.08</v>
      </c>
      <c r="S69" s="23">
        <f t="shared" si="11"/>
        <v>0</v>
      </c>
    </row>
    <row r="70" customFormat="1" spans="1:19">
      <c r="A70" s="29" t="s">
        <v>114</v>
      </c>
      <c r="B70" s="15"/>
      <c r="C70" s="15" t="s">
        <v>115</v>
      </c>
      <c r="D70" s="15">
        <v>24</v>
      </c>
      <c r="E70" s="15">
        <v>14.359571</v>
      </c>
      <c r="F70" s="15">
        <v>344.629704</v>
      </c>
      <c r="G70" s="15"/>
      <c r="H70" s="15"/>
      <c r="I70" s="15">
        <f t="shared" si="6"/>
        <v>0</v>
      </c>
      <c r="J70" s="23"/>
      <c r="K70" s="23"/>
      <c r="L70" s="23">
        <f t="shared" si="7"/>
        <v>0</v>
      </c>
      <c r="M70" s="15">
        <f t="shared" si="8"/>
        <v>24</v>
      </c>
      <c r="N70" s="15">
        <f t="shared" si="9"/>
        <v>14.359571</v>
      </c>
      <c r="O70" s="15">
        <f t="shared" si="10"/>
        <v>344.629704</v>
      </c>
      <c r="P70" s="22">
        <v>52.37</v>
      </c>
      <c r="Q70" s="23"/>
      <c r="R70" s="23">
        <v>14.96</v>
      </c>
      <c r="S70" s="23">
        <f t="shared" si="11"/>
        <v>0</v>
      </c>
    </row>
    <row r="71" customFormat="1" ht="17.25" spans="1:19">
      <c r="A71" s="27" t="s">
        <v>49</v>
      </c>
      <c r="B71" s="27" t="s">
        <v>116</v>
      </c>
      <c r="C71" s="27" t="s">
        <v>42</v>
      </c>
      <c r="D71" s="15">
        <v>0</v>
      </c>
      <c r="E71" s="15" t="e">
        <v>#DIV/0!</v>
      </c>
      <c r="F71" s="15">
        <v>0</v>
      </c>
      <c r="G71" s="15"/>
      <c r="H71" s="15"/>
      <c r="I71" s="15">
        <f t="shared" si="6"/>
        <v>0</v>
      </c>
      <c r="J71" s="23"/>
      <c r="K71" s="23"/>
      <c r="L71" s="23">
        <f t="shared" si="7"/>
        <v>0</v>
      </c>
      <c r="M71" s="15">
        <f t="shared" si="8"/>
        <v>0</v>
      </c>
      <c r="N71" s="15" t="e">
        <f t="shared" si="9"/>
        <v>#DIV/0!</v>
      </c>
      <c r="O71" s="15">
        <f t="shared" si="10"/>
        <v>0</v>
      </c>
      <c r="P71" s="22">
        <v>10.36</v>
      </c>
      <c r="Q71" s="23"/>
      <c r="R71" s="23">
        <v>1035</v>
      </c>
      <c r="S71" s="23">
        <f t="shared" si="11"/>
        <v>0</v>
      </c>
    </row>
    <row r="72" customFormat="1" ht="17.25" spans="1:19">
      <c r="A72" s="27" t="s">
        <v>49</v>
      </c>
      <c r="B72" s="27" t="s">
        <v>117</v>
      </c>
      <c r="C72" s="27" t="s">
        <v>42</v>
      </c>
      <c r="D72" s="15">
        <v>6</v>
      </c>
      <c r="E72" s="15">
        <v>376.106194690263</v>
      </c>
      <c r="F72" s="15">
        <v>2256.63716814158</v>
      </c>
      <c r="G72" s="15"/>
      <c r="H72" s="15"/>
      <c r="I72" s="15">
        <f t="shared" si="6"/>
        <v>0</v>
      </c>
      <c r="J72" s="23"/>
      <c r="K72" s="23"/>
      <c r="L72" s="23">
        <f t="shared" si="7"/>
        <v>0</v>
      </c>
      <c r="M72" s="15">
        <f t="shared" si="8"/>
        <v>6</v>
      </c>
      <c r="N72" s="15">
        <f t="shared" si="9"/>
        <v>376.106194690263</v>
      </c>
      <c r="O72" s="15">
        <f t="shared" si="10"/>
        <v>2256.63716814158</v>
      </c>
      <c r="P72" s="22">
        <v>287.15</v>
      </c>
      <c r="Q72" s="23"/>
      <c r="R72" s="25">
        <v>479</v>
      </c>
      <c r="S72" s="23">
        <f t="shared" si="11"/>
        <v>0</v>
      </c>
    </row>
    <row r="73" customFormat="1" ht="17.25" spans="1:19">
      <c r="A73" s="27" t="s">
        <v>49</v>
      </c>
      <c r="B73" s="27" t="s">
        <v>118</v>
      </c>
      <c r="C73" s="27" t="s">
        <v>42</v>
      </c>
      <c r="D73" s="15">
        <v>4</v>
      </c>
      <c r="E73" s="15">
        <v>619.469026548672</v>
      </c>
      <c r="F73" s="15">
        <v>2477.87610619469</v>
      </c>
      <c r="G73" s="15"/>
      <c r="H73" s="15"/>
      <c r="I73" s="15">
        <f t="shared" si="6"/>
        <v>0</v>
      </c>
      <c r="J73" s="23"/>
      <c r="K73" s="23"/>
      <c r="L73" s="23">
        <f t="shared" si="7"/>
        <v>0</v>
      </c>
      <c r="M73" s="15">
        <f t="shared" si="8"/>
        <v>4</v>
      </c>
      <c r="N73" s="15">
        <f t="shared" si="9"/>
        <v>619.469026548672</v>
      </c>
      <c r="O73" s="15">
        <f t="shared" si="10"/>
        <v>2477.87610619469</v>
      </c>
      <c r="P73" s="22">
        <v>426.7</v>
      </c>
      <c r="Q73" s="23"/>
      <c r="R73" s="25">
        <v>579</v>
      </c>
      <c r="S73" s="23">
        <f t="shared" si="11"/>
        <v>0</v>
      </c>
    </row>
    <row r="74" customFormat="1" ht="17.25" spans="1:19">
      <c r="A74" s="27" t="s">
        <v>49</v>
      </c>
      <c r="B74" s="27" t="s">
        <v>119</v>
      </c>
      <c r="C74" s="27" t="s">
        <v>42</v>
      </c>
      <c r="D74" s="15">
        <v>4</v>
      </c>
      <c r="E74" s="15">
        <v>455.75221238938</v>
      </c>
      <c r="F74" s="15">
        <v>1823.00884955752</v>
      </c>
      <c r="G74" s="15"/>
      <c r="H74" s="15"/>
      <c r="I74" s="15">
        <f t="shared" si="6"/>
        <v>0</v>
      </c>
      <c r="J74" s="23"/>
      <c r="K74" s="23"/>
      <c r="L74" s="23">
        <f t="shared" si="7"/>
        <v>0</v>
      </c>
      <c r="M74" s="15">
        <f t="shared" si="8"/>
        <v>4</v>
      </c>
      <c r="N74" s="15">
        <f t="shared" si="9"/>
        <v>455.75221238938</v>
      </c>
      <c r="O74" s="15">
        <f t="shared" si="10"/>
        <v>1823.00884955752</v>
      </c>
      <c r="P74" s="22">
        <v>-492.88</v>
      </c>
      <c r="Q74" s="23"/>
      <c r="R74" s="25">
        <v>859</v>
      </c>
      <c r="S74" s="23">
        <f t="shared" si="11"/>
        <v>0</v>
      </c>
    </row>
    <row r="75" customFormat="1" ht="17.25" spans="1:19">
      <c r="A75" s="27" t="s">
        <v>49</v>
      </c>
      <c r="B75" s="27" t="s">
        <v>120</v>
      </c>
      <c r="C75" s="27" t="s">
        <v>42</v>
      </c>
      <c r="D75" s="15">
        <v>0</v>
      </c>
      <c r="E75" s="15" t="e">
        <v>#DIV/0!</v>
      </c>
      <c r="F75" s="15">
        <v>0</v>
      </c>
      <c r="G75" s="15"/>
      <c r="H75" s="15"/>
      <c r="I75" s="15">
        <f t="shared" si="6"/>
        <v>0</v>
      </c>
      <c r="J75" s="23"/>
      <c r="K75" s="23"/>
      <c r="L75" s="23">
        <f t="shared" si="7"/>
        <v>0</v>
      </c>
      <c r="M75" s="15">
        <f t="shared" si="8"/>
        <v>0</v>
      </c>
      <c r="N75" s="15" t="e">
        <f t="shared" si="9"/>
        <v>#DIV/0!</v>
      </c>
      <c r="O75" s="15">
        <f t="shared" si="10"/>
        <v>0</v>
      </c>
      <c r="P75" s="22">
        <v>-49.7</v>
      </c>
      <c r="Q75" s="23"/>
      <c r="R75" s="23">
        <v>569</v>
      </c>
      <c r="S75" s="23">
        <f t="shared" si="11"/>
        <v>0</v>
      </c>
    </row>
    <row r="76" customFormat="1" ht="17.25" spans="1:19">
      <c r="A76" s="27" t="s">
        <v>49</v>
      </c>
      <c r="B76" s="27" t="s">
        <v>121</v>
      </c>
      <c r="C76" s="27" t="s">
        <v>42</v>
      </c>
      <c r="D76" s="15">
        <v>15</v>
      </c>
      <c r="E76" s="15">
        <v>361.061946902654</v>
      </c>
      <c r="F76" s="15">
        <v>5415.92920353981</v>
      </c>
      <c r="G76" s="15"/>
      <c r="H76" s="15"/>
      <c r="I76" s="15">
        <f t="shared" si="6"/>
        <v>0</v>
      </c>
      <c r="J76" s="23"/>
      <c r="K76" s="23"/>
      <c r="L76" s="23">
        <f t="shared" si="7"/>
        <v>0</v>
      </c>
      <c r="M76" s="15">
        <f t="shared" si="8"/>
        <v>15</v>
      </c>
      <c r="N76" s="15">
        <f t="shared" si="9"/>
        <v>361.061946902654</v>
      </c>
      <c r="O76" s="15">
        <f t="shared" si="10"/>
        <v>5415.92920353981</v>
      </c>
      <c r="P76" s="22">
        <v>698.89</v>
      </c>
      <c r="Q76" s="23"/>
      <c r="R76" s="25">
        <v>423</v>
      </c>
      <c r="S76" s="23">
        <f t="shared" si="11"/>
        <v>0</v>
      </c>
    </row>
    <row r="77" customFormat="1" ht="17.25" spans="1:19">
      <c r="A77" s="27" t="s">
        <v>49</v>
      </c>
      <c r="B77" s="27" t="s">
        <v>122</v>
      </c>
      <c r="C77" s="27" t="s">
        <v>42</v>
      </c>
      <c r="D77" s="15">
        <v>9</v>
      </c>
      <c r="E77" s="15">
        <v>405.309734513273</v>
      </c>
      <c r="F77" s="15">
        <v>3647.78761061946</v>
      </c>
      <c r="G77" s="15"/>
      <c r="H77" s="15"/>
      <c r="I77" s="15">
        <f t="shared" si="6"/>
        <v>0</v>
      </c>
      <c r="J77" s="23"/>
      <c r="K77" s="23"/>
      <c r="L77" s="23">
        <f t="shared" si="7"/>
        <v>0</v>
      </c>
      <c r="M77" s="15">
        <f t="shared" si="8"/>
        <v>9</v>
      </c>
      <c r="N77" s="15">
        <f t="shared" si="9"/>
        <v>405.309734513273</v>
      </c>
      <c r="O77" s="15">
        <f t="shared" si="10"/>
        <v>3647.78761061946</v>
      </c>
      <c r="P77" s="22">
        <v>417.27</v>
      </c>
      <c r="Q77" s="23"/>
      <c r="R77" s="23">
        <v>513</v>
      </c>
      <c r="S77" s="23">
        <f t="shared" si="11"/>
        <v>0</v>
      </c>
    </row>
    <row r="78" customFormat="1" ht="17.25" spans="1:19">
      <c r="A78" s="27" t="s">
        <v>49</v>
      </c>
      <c r="B78" s="27" t="s">
        <v>123</v>
      </c>
      <c r="C78" s="27" t="s">
        <v>42</v>
      </c>
      <c r="D78" s="15">
        <v>0</v>
      </c>
      <c r="E78" s="15" t="e">
        <v>#DIV/0!</v>
      </c>
      <c r="F78" s="15">
        <v>0</v>
      </c>
      <c r="G78" s="15"/>
      <c r="H78" s="15"/>
      <c r="I78" s="15">
        <f t="shared" si="6"/>
        <v>0</v>
      </c>
      <c r="J78" s="23"/>
      <c r="K78" s="23"/>
      <c r="L78" s="23">
        <f t="shared" si="7"/>
        <v>0</v>
      </c>
      <c r="M78" s="15">
        <f t="shared" si="8"/>
        <v>0</v>
      </c>
      <c r="N78" s="15" t="e">
        <f t="shared" si="9"/>
        <v>#DIV/0!</v>
      </c>
      <c r="O78" s="15">
        <f t="shared" si="10"/>
        <v>0</v>
      </c>
      <c r="P78" s="22">
        <v>20</v>
      </c>
      <c r="Q78" s="23"/>
      <c r="R78" s="23">
        <v>539.1</v>
      </c>
      <c r="S78" s="23">
        <f t="shared" si="11"/>
        <v>0</v>
      </c>
    </row>
    <row r="79" customFormat="1" ht="17.25" spans="1:19">
      <c r="A79" s="27" t="s">
        <v>49</v>
      </c>
      <c r="B79" s="27" t="s">
        <v>124</v>
      </c>
      <c r="C79" s="27" t="s">
        <v>42</v>
      </c>
      <c r="D79" s="15">
        <v>20</v>
      </c>
      <c r="E79" s="15">
        <v>424.778761061947</v>
      </c>
      <c r="F79" s="15">
        <v>8495.57522123894</v>
      </c>
      <c r="G79" s="15"/>
      <c r="H79" s="15"/>
      <c r="I79" s="15">
        <f t="shared" si="6"/>
        <v>0</v>
      </c>
      <c r="J79" s="23"/>
      <c r="K79" s="23"/>
      <c r="L79" s="23">
        <f t="shared" si="7"/>
        <v>0</v>
      </c>
      <c r="M79" s="15">
        <f t="shared" si="8"/>
        <v>20</v>
      </c>
      <c r="N79" s="15">
        <f t="shared" si="9"/>
        <v>424.778761061947</v>
      </c>
      <c r="O79" s="15">
        <f t="shared" si="10"/>
        <v>8495.57522123894</v>
      </c>
      <c r="P79" s="22">
        <v>1159.64</v>
      </c>
      <c r="Q79" s="23"/>
      <c r="R79" s="25">
        <v>432</v>
      </c>
      <c r="S79" s="23">
        <f t="shared" si="11"/>
        <v>0</v>
      </c>
    </row>
    <row r="80" customFormat="1" ht="17.25" spans="1:19">
      <c r="A80" s="27" t="s">
        <v>49</v>
      </c>
      <c r="B80" s="27" t="s">
        <v>125</v>
      </c>
      <c r="C80" s="27" t="s">
        <v>42</v>
      </c>
      <c r="D80" s="15">
        <v>0</v>
      </c>
      <c r="E80" s="15" t="e">
        <v>#DIV/0!</v>
      </c>
      <c r="F80" s="15">
        <v>0</v>
      </c>
      <c r="G80" s="15"/>
      <c r="H80" s="15"/>
      <c r="I80" s="15">
        <f t="shared" si="6"/>
        <v>0</v>
      </c>
      <c r="J80" s="23"/>
      <c r="K80" s="23"/>
      <c r="L80" s="23">
        <f t="shared" si="7"/>
        <v>0</v>
      </c>
      <c r="M80" s="15">
        <f t="shared" si="8"/>
        <v>0</v>
      </c>
      <c r="N80" s="15" t="e">
        <f t="shared" si="9"/>
        <v>#DIV/0!</v>
      </c>
      <c r="O80" s="15">
        <f t="shared" si="10"/>
        <v>0</v>
      </c>
      <c r="P80" s="22">
        <v>-58.67</v>
      </c>
      <c r="Q80" s="23"/>
      <c r="R80" s="23">
        <v>855</v>
      </c>
      <c r="S80" s="23">
        <f t="shared" si="11"/>
        <v>0</v>
      </c>
    </row>
    <row r="81" customFormat="1" spans="1:19">
      <c r="A81" s="15" t="s">
        <v>126</v>
      </c>
      <c r="B81" s="15"/>
      <c r="C81" s="15" t="s">
        <v>25</v>
      </c>
      <c r="D81" s="15">
        <v>0</v>
      </c>
      <c r="E81" s="15" t="e">
        <v>#DIV/0!</v>
      </c>
      <c r="F81" s="15">
        <v>0</v>
      </c>
      <c r="G81" s="15"/>
      <c r="H81" s="15"/>
      <c r="I81" s="15">
        <f t="shared" si="6"/>
        <v>0</v>
      </c>
      <c r="J81" s="23"/>
      <c r="K81" s="23"/>
      <c r="L81" s="23">
        <f t="shared" si="7"/>
        <v>0</v>
      </c>
      <c r="M81" s="15">
        <f t="shared" si="8"/>
        <v>0</v>
      </c>
      <c r="N81" s="15" t="e">
        <f t="shared" si="9"/>
        <v>#DIV/0!</v>
      </c>
      <c r="O81" s="15">
        <f t="shared" si="10"/>
        <v>0</v>
      </c>
      <c r="P81" s="22">
        <v>-12.65</v>
      </c>
      <c r="Q81" s="23"/>
      <c r="R81" s="23">
        <v>589</v>
      </c>
      <c r="S81" s="23">
        <f t="shared" si="11"/>
        <v>0</v>
      </c>
    </row>
    <row r="82" customFormat="1" spans="1:19">
      <c r="A82" s="30" t="s">
        <v>127</v>
      </c>
      <c r="B82" s="30"/>
      <c r="C82" s="30" t="s">
        <v>25</v>
      </c>
      <c r="D82" s="30">
        <v>0</v>
      </c>
      <c r="E82" s="30" t="e">
        <v>#DIV/0!</v>
      </c>
      <c r="F82" s="30">
        <v>0</v>
      </c>
      <c r="G82" s="30"/>
      <c r="H82" s="30"/>
      <c r="I82" s="30">
        <f t="shared" si="6"/>
        <v>0</v>
      </c>
      <c r="J82" s="36"/>
      <c r="K82" s="36"/>
      <c r="L82" s="36">
        <f t="shared" si="7"/>
        <v>0</v>
      </c>
      <c r="M82" s="30">
        <f t="shared" si="8"/>
        <v>0</v>
      </c>
      <c r="N82" s="30" t="e">
        <f t="shared" si="9"/>
        <v>#DIV/0!</v>
      </c>
      <c r="O82" s="30">
        <f t="shared" si="10"/>
        <v>0</v>
      </c>
      <c r="P82" s="37">
        <v>-3.44999999999999</v>
      </c>
      <c r="Q82" s="36"/>
      <c r="R82" s="36">
        <v>209</v>
      </c>
      <c r="S82" s="36">
        <f t="shared" si="11"/>
        <v>0</v>
      </c>
    </row>
    <row r="83" customFormat="1" spans="1:19">
      <c r="A83" s="29" t="s">
        <v>128</v>
      </c>
      <c r="B83" s="15">
        <v>30201</v>
      </c>
      <c r="C83" s="15" t="s">
        <v>25</v>
      </c>
      <c r="D83" s="15">
        <v>0</v>
      </c>
      <c r="E83" s="15" t="e">
        <v>#DIV/0!</v>
      </c>
      <c r="F83" s="15">
        <v>0</v>
      </c>
      <c r="G83" s="15"/>
      <c r="H83" s="15"/>
      <c r="I83" s="15">
        <f t="shared" si="6"/>
        <v>0</v>
      </c>
      <c r="J83" s="23"/>
      <c r="K83" s="23"/>
      <c r="L83" s="23">
        <f t="shared" si="7"/>
        <v>0</v>
      </c>
      <c r="M83" s="15">
        <f t="shared" si="8"/>
        <v>0</v>
      </c>
      <c r="N83" s="15" t="e">
        <f t="shared" si="9"/>
        <v>#DIV/0!</v>
      </c>
      <c r="O83" s="15">
        <f t="shared" si="10"/>
        <v>0</v>
      </c>
      <c r="P83" s="22">
        <v>-0.77</v>
      </c>
      <c r="Q83" s="23"/>
      <c r="R83" s="23">
        <v>49</v>
      </c>
      <c r="S83" s="23">
        <f t="shared" si="11"/>
        <v>0</v>
      </c>
    </row>
    <row r="84" customFormat="1" spans="1:19">
      <c r="A84" s="31" t="s">
        <v>129</v>
      </c>
      <c r="B84" s="32">
        <v>10944</v>
      </c>
      <c r="C84" s="32" t="s">
        <v>25</v>
      </c>
      <c r="D84" s="32">
        <v>0</v>
      </c>
      <c r="E84" s="32" t="e">
        <v>#DIV/0!</v>
      </c>
      <c r="F84" s="32">
        <v>0</v>
      </c>
      <c r="G84" s="32"/>
      <c r="H84" s="32"/>
      <c r="I84" s="32">
        <f t="shared" si="6"/>
        <v>0</v>
      </c>
      <c r="J84" s="38"/>
      <c r="K84" s="38"/>
      <c r="L84" s="38">
        <f t="shared" si="7"/>
        <v>0</v>
      </c>
      <c r="M84" s="32">
        <f t="shared" si="8"/>
        <v>0</v>
      </c>
      <c r="N84" s="32" t="e">
        <f t="shared" si="9"/>
        <v>#DIV/0!</v>
      </c>
      <c r="O84" s="32">
        <f t="shared" si="10"/>
        <v>0</v>
      </c>
      <c r="P84" s="39">
        <v>-0.919999999999998</v>
      </c>
      <c r="Q84" s="38"/>
      <c r="R84" s="38">
        <v>179</v>
      </c>
      <c r="S84" s="38">
        <f t="shared" si="11"/>
        <v>0</v>
      </c>
    </row>
    <row r="85" customFormat="1" spans="1:19">
      <c r="A85" s="28" t="s">
        <v>130</v>
      </c>
      <c r="B85" s="15">
        <v>40248</v>
      </c>
      <c r="C85" s="15" t="s">
        <v>131</v>
      </c>
      <c r="D85" s="15">
        <v>0</v>
      </c>
      <c r="E85" s="15" t="e">
        <v>#DIV/0!</v>
      </c>
      <c r="F85" s="15">
        <v>0</v>
      </c>
      <c r="G85" s="15"/>
      <c r="H85" s="15"/>
      <c r="I85" s="15">
        <f t="shared" si="6"/>
        <v>0</v>
      </c>
      <c r="J85" s="23"/>
      <c r="K85" s="23"/>
      <c r="L85" s="23">
        <f t="shared" si="7"/>
        <v>0</v>
      </c>
      <c r="M85" s="15">
        <f t="shared" si="8"/>
        <v>0</v>
      </c>
      <c r="N85" s="15" t="e">
        <f t="shared" si="9"/>
        <v>#DIV/0!</v>
      </c>
      <c r="O85" s="15">
        <f t="shared" si="10"/>
        <v>0</v>
      </c>
      <c r="P85" s="22">
        <v>-0.23</v>
      </c>
      <c r="Q85" s="23"/>
      <c r="R85" s="23">
        <v>59</v>
      </c>
      <c r="S85" s="23">
        <f t="shared" si="11"/>
        <v>0</v>
      </c>
    </row>
    <row r="86" customFormat="1" spans="1:19">
      <c r="A86" s="15" t="s">
        <v>132</v>
      </c>
      <c r="B86" s="15" t="s">
        <v>133</v>
      </c>
      <c r="C86" s="15" t="s">
        <v>61</v>
      </c>
      <c r="D86" s="15">
        <v>0</v>
      </c>
      <c r="E86" s="15" t="e">
        <v>#DIV/0!</v>
      </c>
      <c r="F86" s="15">
        <v>0</v>
      </c>
      <c r="G86" s="15"/>
      <c r="H86" s="15"/>
      <c r="I86" s="15">
        <f t="shared" si="6"/>
        <v>0</v>
      </c>
      <c r="J86" s="23"/>
      <c r="K86" s="23"/>
      <c r="L86" s="23">
        <f t="shared" si="7"/>
        <v>0</v>
      </c>
      <c r="M86" s="15">
        <f t="shared" si="8"/>
        <v>0</v>
      </c>
      <c r="N86" s="15" t="e">
        <f t="shared" si="9"/>
        <v>#DIV/0!</v>
      </c>
      <c r="O86" s="15">
        <f t="shared" si="10"/>
        <v>0</v>
      </c>
      <c r="P86" s="22">
        <v>-5.81</v>
      </c>
      <c r="Q86" s="23"/>
      <c r="R86" s="23">
        <v>50</v>
      </c>
      <c r="S86" s="23">
        <f t="shared" si="11"/>
        <v>0</v>
      </c>
    </row>
    <row r="87" customFormat="1" spans="1:19">
      <c r="A87" s="15" t="s">
        <v>134</v>
      </c>
      <c r="B87" s="15" t="s">
        <v>135</v>
      </c>
      <c r="C87" s="15" t="s">
        <v>25</v>
      </c>
      <c r="D87" s="15">
        <v>0</v>
      </c>
      <c r="E87" s="15" t="e">
        <v>#DIV/0!</v>
      </c>
      <c r="F87" s="15">
        <v>0</v>
      </c>
      <c r="G87" s="15"/>
      <c r="H87" s="15"/>
      <c r="I87" s="15">
        <f t="shared" si="6"/>
        <v>0</v>
      </c>
      <c r="J87" s="23"/>
      <c r="K87" s="23"/>
      <c r="L87" s="23">
        <f t="shared" si="7"/>
        <v>0</v>
      </c>
      <c r="M87" s="15">
        <f t="shared" si="8"/>
        <v>0</v>
      </c>
      <c r="N87" s="15" t="e">
        <f t="shared" si="9"/>
        <v>#DIV/0!</v>
      </c>
      <c r="O87" s="15">
        <f t="shared" si="10"/>
        <v>0</v>
      </c>
      <c r="P87" s="22">
        <v>-0.35</v>
      </c>
      <c r="Q87" s="23"/>
      <c r="R87" s="23">
        <v>8.5</v>
      </c>
      <c r="S87" s="23">
        <f t="shared" si="11"/>
        <v>0</v>
      </c>
    </row>
    <row r="88" customFormat="1" spans="1:19">
      <c r="A88" s="30" t="s">
        <v>136</v>
      </c>
      <c r="B88" s="30" t="s">
        <v>137</v>
      </c>
      <c r="C88" s="30" t="s">
        <v>68</v>
      </c>
      <c r="D88" s="30">
        <v>0</v>
      </c>
      <c r="E88" s="30" t="e">
        <v>#DIV/0!</v>
      </c>
      <c r="F88" s="30">
        <v>0</v>
      </c>
      <c r="G88" s="30"/>
      <c r="H88" s="30"/>
      <c r="I88" s="30">
        <f t="shared" si="6"/>
        <v>0</v>
      </c>
      <c r="J88" s="36"/>
      <c r="K88" s="36"/>
      <c r="L88" s="36">
        <f t="shared" si="7"/>
        <v>0</v>
      </c>
      <c r="M88" s="30">
        <f t="shared" si="8"/>
        <v>0</v>
      </c>
      <c r="N88" s="30" t="e">
        <f t="shared" si="9"/>
        <v>#DIV/0!</v>
      </c>
      <c r="O88" s="30">
        <f t="shared" si="10"/>
        <v>0</v>
      </c>
      <c r="P88" s="37">
        <v>-0.35</v>
      </c>
      <c r="Q88" s="36"/>
      <c r="R88" s="36">
        <v>11.5</v>
      </c>
      <c r="S88" s="36">
        <f t="shared" si="11"/>
        <v>0</v>
      </c>
    </row>
    <row r="89" customFormat="1" spans="1:19">
      <c r="A89" s="29" t="s">
        <v>128</v>
      </c>
      <c r="B89" s="15">
        <v>30221</v>
      </c>
      <c r="C89" s="15" t="s">
        <v>25</v>
      </c>
      <c r="D89" s="15">
        <v>0</v>
      </c>
      <c r="E89" s="15" t="e">
        <v>#DIV/0!</v>
      </c>
      <c r="F89" s="15">
        <v>0</v>
      </c>
      <c r="G89" s="15"/>
      <c r="H89" s="15"/>
      <c r="I89" s="15">
        <f t="shared" si="6"/>
        <v>0</v>
      </c>
      <c r="J89" s="23"/>
      <c r="K89" s="23"/>
      <c r="L89" s="23">
        <f t="shared" si="7"/>
        <v>0</v>
      </c>
      <c r="M89" s="15">
        <f t="shared" si="8"/>
        <v>0</v>
      </c>
      <c r="N89" s="15" t="e">
        <f t="shared" si="9"/>
        <v>#DIV/0!</v>
      </c>
      <c r="O89" s="15">
        <f t="shared" si="10"/>
        <v>0</v>
      </c>
      <c r="P89" s="22">
        <v>0.61</v>
      </c>
      <c r="Q89" s="23"/>
      <c r="R89" s="25">
        <v>53.68</v>
      </c>
      <c r="S89" s="23">
        <f t="shared" si="11"/>
        <v>0</v>
      </c>
    </row>
    <row r="90" customFormat="1" spans="1:19">
      <c r="A90" s="32" t="s">
        <v>138</v>
      </c>
      <c r="B90" s="32" t="s">
        <v>139</v>
      </c>
      <c r="C90" s="32" t="s">
        <v>42</v>
      </c>
      <c r="D90" s="32">
        <v>0</v>
      </c>
      <c r="E90" s="32" t="e">
        <v>#DIV/0!</v>
      </c>
      <c r="F90" s="32">
        <v>0</v>
      </c>
      <c r="G90" s="32"/>
      <c r="H90" s="32"/>
      <c r="I90" s="32">
        <f t="shared" si="6"/>
        <v>0</v>
      </c>
      <c r="J90" s="38"/>
      <c r="K90" s="38"/>
      <c r="L90" s="38">
        <f t="shared" si="7"/>
        <v>0</v>
      </c>
      <c r="M90" s="32">
        <f t="shared" si="8"/>
        <v>0</v>
      </c>
      <c r="N90" s="32" t="e">
        <f t="shared" si="9"/>
        <v>#DIV/0!</v>
      </c>
      <c r="O90" s="32">
        <f t="shared" si="10"/>
        <v>0</v>
      </c>
      <c r="P90" s="39">
        <v>-2.42</v>
      </c>
      <c r="Q90" s="38"/>
      <c r="R90" s="41">
        <v>118</v>
      </c>
      <c r="S90" s="38">
        <f t="shared" si="11"/>
        <v>0</v>
      </c>
    </row>
    <row r="91" customFormat="1" spans="1:19">
      <c r="A91" s="30" t="s">
        <v>140</v>
      </c>
      <c r="B91" s="30" t="s">
        <v>141</v>
      </c>
      <c r="C91" s="30" t="s">
        <v>21</v>
      </c>
      <c r="D91" s="30">
        <v>0</v>
      </c>
      <c r="E91" s="30" t="e">
        <v>#DIV/0!</v>
      </c>
      <c r="F91" s="30">
        <v>0</v>
      </c>
      <c r="G91" s="30"/>
      <c r="H91" s="30"/>
      <c r="I91" s="30">
        <f t="shared" si="6"/>
        <v>0</v>
      </c>
      <c r="J91" s="36"/>
      <c r="K91" s="36"/>
      <c r="L91" s="36">
        <f t="shared" si="7"/>
        <v>0</v>
      </c>
      <c r="M91" s="30">
        <f t="shared" si="8"/>
        <v>0</v>
      </c>
      <c r="N91" s="30" t="e">
        <f t="shared" si="9"/>
        <v>#DIV/0!</v>
      </c>
      <c r="O91" s="30">
        <f t="shared" si="10"/>
        <v>0</v>
      </c>
      <c r="P91" s="37">
        <v>-0.23</v>
      </c>
      <c r="Q91" s="36"/>
      <c r="R91" s="36">
        <v>19.8</v>
      </c>
      <c r="S91" s="36">
        <f t="shared" si="11"/>
        <v>0</v>
      </c>
    </row>
    <row r="92" customFormat="1" spans="1:19">
      <c r="A92" s="15" t="s">
        <v>142</v>
      </c>
      <c r="B92" s="15" t="s">
        <v>143</v>
      </c>
      <c r="C92" s="15" t="s">
        <v>45</v>
      </c>
      <c r="D92" s="15">
        <v>0</v>
      </c>
      <c r="E92" s="15" t="e">
        <v>#DIV/0!</v>
      </c>
      <c r="F92" s="15">
        <v>0</v>
      </c>
      <c r="G92" s="15"/>
      <c r="H92" s="15"/>
      <c r="I92" s="15">
        <f t="shared" si="6"/>
        <v>0</v>
      </c>
      <c r="J92" s="23"/>
      <c r="K92" s="23"/>
      <c r="L92" s="23">
        <f t="shared" si="7"/>
        <v>0</v>
      </c>
      <c r="M92" s="15">
        <f t="shared" si="8"/>
        <v>0</v>
      </c>
      <c r="N92" s="15" t="e">
        <f t="shared" si="9"/>
        <v>#DIV/0!</v>
      </c>
      <c r="O92" s="15">
        <f t="shared" si="10"/>
        <v>0</v>
      </c>
      <c r="P92" s="22">
        <v>-0.24</v>
      </c>
      <c r="Q92" s="23"/>
      <c r="R92" s="23">
        <v>27.9</v>
      </c>
      <c r="S92" s="23">
        <f t="shared" si="11"/>
        <v>0</v>
      </c>
    </row>
    <row r="93" customFormat="1" ht="15" spans="1:19">
      <c r="A93" s="33" t="s">
        <v>144</v>
      </c>
      <c r="B93" s="34" t="s">
        <v>145</v>
      </c>
      <c r="C93" s="34" t="s">
        <v>37</v>
      </c>
      <c r="D93" s="34">
        <v>-2</v>
      </c>
      <c r="E93" s="34">
        <v>485.83</v>
      </c>
      <c r="F93" s="34">
        <v>-971.66</v>
      </c>
      <c r="G93" s="34"/>
      <c r="H93" s="34"/>
      <c r="I93" s="34">
        <f t="shared" si="6"/>
        <v>0</v>
      </c>
      <c r="J93" s="40"/>
      <c r="K93" s="40"/>
      <c r="L93" s="40">
        <f t="shared" si="7"/>
        <v>0</v>
      </c>
      <c r="M93" s="34">
        <f t="shared" si="8"/>
        <v>-2</v>
      </c>
      <c r="N93" s="32">
        <f t="shared" si="9"/>
        <v>485.83</v>
      </c>
      <c r="O93" s="32">
        <f t="shared" si="10"/>
        <v>-971.66</v>
      </c>
      <c r="P93" s="39">
        <v>-95.26</v>
      </c>
      <c r="Q93" s="38"/>
      <c r="R93" s="38">
        <v>549</v>
      </c>
      <c r="S93" s="38">
        <f t="shared" si="11"/>
        <v>0</v>
      </c>
    </row>
    <row r="94" customFormat="1" ht="17.25" spans="1:19">
      <c r="A94" s="27" t="s">
        <v>146</v>
      </c>
      <c r="B94" s="27" t="s">
        <v>147</v>
      </c>
      <c r="C94" s="27" t="s">
        <v>31</v>
      </c>
      <c r="D94" s="15">
        <v>120</v>
      </c>
      <c r="E94" s="15">
        <v>0.575214286</v>
      </c>
      <c r="F94" s="15">
        <v>69.02571432</v>
      </c>
      <c r="G94" s="15"/>
      <c r="H94" s="15"/>
      <c r="I94" s="15">
        <f t="shared" si="6"/>
        <v>0</v>
      </c>
      <c r="J94" s="23"/>
      <c r="K94" s="23"/>
      <c r="L94" s="23">
        <f t="shared" si="7"/>
        <v>0</v>
      </c>
      <c r="M94" s="15">
        <f t="shared" si="8"/>
        <v>120</v>
      </c>
      <c r="N94" s="15">
        <f t="shared" si="9"/>
        <v>0.575214286</v>
      </c>
      <c r="O94" s="15">
        <f t="shared" si="10"/>
        <v>69.02571432</v>
      </c>
      <c r="P94" s="22">
        <v>8.17</v>
      </c>
      <c r="Q94" s="23"/>
      <c r="R94" s="23">
        <v>0.64</v>
      </c>
      <c r="S94" s="23">
        <f t="shared" si="11"/>
        <v>0</v>
      </c>
    </row>
    <row r="95" customFormat="1" ht="17.25" spans="1:19">
      <c r="A95" s="27" t="s">
        <v>148</v>
      </c>
      <c r="B95" s="27" t="s">
        <v>149</v>
      </c>
      <c r="C95" s="27" t="s">
        <v>31</v>
      </c>
      <c r="D95" s="15">
        <v>0</v>
      </c>
      <c r="E95" s="15" t="e">
        <v>#DIV/0!</v>
      </c>
      <c r="F95" s="15">
        <v>0</v>
      </c>
      <c r="G95" s="15"/>
      <c r="H95" s="15"/>
      <c r="I95" s="15">
        <f t="shared" si="6"/>
        <v>0</v>
      </c>
      <c r="J95" s="23"/>
      <c r="K95" s="23"/>
      <c r="L95" s="23">
        <f t="shared" si="7"/>
        <v>0</v>
      </c>
      <c r="M95" s="15">
        <f t="shared" si="8"/>
        <v>0</v>
      </c>
      <c r="N95" s="15" t="e">
        <f t="shared" si="9"/>
        <v>#DIV/0!</v>
      </c>
      <c r="O95" s="15">
        <f t="shared" si="10"/>
        <v>0</v>
      </c>
      <c r="P95" s="22">
        <v>-1.77</v>
      </c>
      <c r="Q95" s="23"/>
      <c r="R95" s="23">
        <v>8.5</v>
      </c>
      <c r="S95" s="23">
        <f t="shared" si="11"/>
        <v>0</v>
      </c>
    </row>
    <row r="96" customFormat="1" ht="17.25" spans="1:19">
      <c r="A96" s="27" t="s">
        <v>150</v>
      </c>
      <c r="B96" s="27" t="s">
        <v>151</v>
      </c>
      <c r="C96" s="27" t="s">
        <v>31</v>
      </c>
      <c r="D96" s="15">
        <v>0</v>
      </c>
      <c r="E96" s="15" t="e">
        <v>#DIV/0!</v>
      </c>
      <c r="F96" s="15">
        <v>0</v>
      </c>
      <c r="G96" s="15"/>
      <c r="H96" s="15"/>
      <c r="I96" s="15">
        <f t="shared" si="6"/>
        <v>0</v>
      </c>
      <c r="J96" s="23"/>
      <c r="K96" s="23"/>
      <c r="L96" s="23">
        <f t="shared" si="7"/>
        <v>0</v>
      </c>
      <c r="M96" s="15">
        <f t="shared" si="8"/>
        <v>0</v>
      </c>
      <c r="N96" s="15" t="e">
        <f t="shared" si="9"/>
        <v>#DIV/0!</v>
      </c>
      <c r="O96" s="15">
        <f t="shared" si="10"/>
        <v>0</v>
      </c>
      <c r="P96" s="22">
        <v>-1.55</v>
      </c>
      <c r="Q96" s="23"/>
      <c r="R96" s="25">
        <v>2.65</v>
      </c>
      <c r="S96" s="23">
        <f t="shared" si="11"/>
        <v>0</v>
      </c>
    </row>
    <row r="97" customFormat="1" ht="17.25" spans="1:19">
      <c r="A97" s="27" t="s">
        <v>152</v>
      </c>
      <c r="B97" s="27" t="s">
        <v>123</v>
      </c>
      <c r="C97" s="27" t="s">
        <v>25</v>
      </c>
      <c r="D97" s="15">
        <v>0</v>
      </c>
      <c r="E97" s="15" t="e">
        <v>#DIV/0!</v>
      </c>
      <c r="F97" s="15">
        <v>0</v>
      </c>
      <c r="G97" s="15"/>
      <c r="H97" s="15"/>
      <c r="I97" s="15">
        <f t="shared" si="6"/>
        <v>0</v>
      </c>
      <c r="J97" s="23"/>
      <c r="K97" s="23"/>
      <c r="L97" s="23">
        <f t="shared" si="7"/>
        <v>0</v>
      </c>
      <c r="M97" s="15">
        <f t="shared" si="8"/>
        <v>0</v>
      </c>
      <c r="N97" s="15" t="e">
        <f t="shared" si="9"/>
        <v>#DIV/0!</v>
      </c>
      <c r="O97" s="15">
        <f t="shared" si="10"/>
        <v>0</v>
      </c>
      <c r="P97" s="22">
        <v>-113.36</v>
      </c>
      <c r="Q97" s="23"/>
      <c r="R97" s="23">
        <v>539.1</v>
      </c>
      <c r="S97" s="23">
        <f t="shared" si="11"/>
        <v>0</v>
      </c>
    </row>
    <row r="98" customFormat="1" ht="17.25" spans="1:19">
      <c r="A98" s="27" t="s">
        <v>153</v>
      </c>
      <c r="B98" s="27" t="s">
        <v>39</v>
      </c>
      <c r="C98" s="27" t="s">
        <v>53</v>
      </c>
      <c r="D98" s="15">
        <v>24</v>
      </c>
      <c r="E98" s="15">
        <v>1.98035714285714</v>
      </c>
      <c r="F98" s="15">
        <v>47.5285714285713</v>
      </c>
      <c r="G98" s="15"/>
      <c r="H98" s="15"/>
      <c r="I98" s="15">
        <f t="shared" si="6"/>
        <v>0</v>
      </c>
      <c r="J98" s="23"/>
      <c r="K98" s="23"/>
      <c r="L98" s="23">
        <f t="shared" si="7"/>
        <v>0</v>
      </c>
      <c r="M98" s="15">
        <f t="shared" si="8"/>
        <v>24</v>
      </c>
      <c r="N98" s="15">
        <f t="shared" si="9"/>
        <v>1.98035714285714</v>
      </c>
      <c r="O98" s="15">
        <f t="shared" si="10"/>
        <v>47.5285714285713</v>
      </c>
      <c r="P98" s="22">
        <v>-0.16</v>
      </c>
      <c r="Q98" s="23"/>
      <c r="R98" s="25">
        <v>2</v>
      </c>
      <c r="S98" s="23">
        <f t="shared" si="11"/>
        <v>0</v>
      </c>
    </row>
    <row r="99" customFormat="1" ht="17.25" spans="1:19">
      <c r="A99" s="27" t="s">
        <v>152</v>
      </c>
      <c r="B99" s="27" t="s">
        <v>154</v>
      </c>
      <c r="C99" s="27" t="s">
        <v>25</v>
      </c>
      <c r="D99" s="15">
        <v>0</v>
      </c>
      <c r="E99" s="15" t="e">
        <v>#DIV/0!</v>
      </c>
      <c r="F99" s="15">
        <v>0</v>
      </c>
      <c r="G99" s="15"/>
      <c r="H99" s="15"/>
      <c r="I99" s="15">
        <f t="shared" si="6"/>
        <v>0</v>
      </c>
      <c r="J99" s="23"/>
      <c r="K99" s="23"/>
      <c r="L99" s="23">
        <f t="shared" si="7"/>
        <v>0</v>
      </c>
      <c r="M99" s="15">
        <f t="shared" si="8"/>
        <v>0</v>
      </c>
      <c r="N99" s="15" t="e">
        <f t="shared" si="9"/>
        <v>#DIV/0!</v>
      </c>
      <c r="O99" s="15">
        <f t="shared" si="10"/>
        <v>0</v>
      </c>
      <c r="P99" s="22">
        <v>-113.36</v>
      </c>
      <c r="Q99" s="23"/>
      <c r="R99" s="23">
        <v>539.1</v>
      </c>
      <c r="S99" s="23">
        <f t="shared" si="11"/>
        <v>0</v>
      </c>
    </row>
    <row r="100" customFormat="1" ht="17.25" spans="1:19">
      <c r="A100" s="27" t="s">
        <v>152</v>
      </c>
      <c r="B100" s="27" t="s">
        <v>155</v>
      </c>
      <c r="C100" s="27" t="s">
        <v>25</v>
      </c>
      <c r="D100" s="15">
        <v>0</v>
      </c>
      <c r="E100" s="15" t="e">
        <v>#DIV/0!</v>
      </c>
      <c r="F100" s="15">
        <v>0</v>
      </c>
      <c r="G100" s="15"/>
      <c r="H100" s="15"/>
      <c r="I100" s="15">
        <f t="shared" si="6"/>
        <v>0</v>
      </c>
      <c r="J100" s="23"/>
      <c r="K100" s="23"/>
      <c r="L100" s="23">
        <f t="shared" si="7"/>
        <v>0</v>
      </c>
      <c r="M100" s="15">
        <f t="shared" si="8"/>
        <v>0</v>
      </c>
      <c r="N100" s="15" t="e">
        <f t="shared" si="9"/>
        <v>#DIV/0!</v>
      </c>
      <c r="O100" s="15">
        <f t="shared" si="10"/>
        <v>0</v>
      </c>
      <c r="P100" s="22">
        <v>-53.52</v>
      </c>
      <c r="Q100" s="23"/>
      <c r="R100" s="23">
        <v>509</v>
      </c>
      <c r="S100" s="23">
        <f t="shared" si="11"/>
        <v>0</v>
      </c>
    </row>
    <row r="101" customFormat="1" ht="17.25" spans="1:19">
      <c r="A101" s="27" t="s">
        <v>156</v>
      </c>
      <c r="B101" s="27" t="s">
        <v>157</v>
      </c>
      <c r="C101" s="27" t="s">
        <v>40</v>
      </c>
      <c r="D101" s="15">
        <v>0</v>
      </c>
      <c r="E101" s="15" t="e">
        <v>#DIV/0!</v>
      </c>
      <c r="F101" s="15">
        <v>0</v>
      </c>
      <c r="G101" s="15"/>
      <c r="H101" s="15"/>
      <c r="I101" s="15">
        <f t="shared" si="6"/>
        <v>0</v>
      </c>
      <c r="J101" s="23"/>
      <c r="K101" s="23"/>
      <c r="L101" s="23">
        <f t="shared" si="7"/>
        <v>0</v>
      </c>
      <c r="M101" s="15">
        <f t="shared" si="8"/>
        <v>0</v>
      </c>
      <c r="N101" s="15" t="e">
        <f t="shared" si="9"/>
        <v>#DIV/0!</v>
      </c>
      <c r="O101" s="15">
        <f t="shared" si="10"/>
        <v>0</v>
      </c>
      <c r="P101" s="22">
        <v>-5.36</v>
      </c>
      <c r="Q101" s="23"/>
      <c r="R101" s="23">
        <v>12.76</v>
      </c>
      <c r="S101" s="23">
        <f t="shared" si="11"/>
        <v>0</v>
      </c>
    </row>
    <row r="102" customFormat="1" ht="17.25" spans="1:19">
      <c r="A102" s="27" t="s">
        <v>158</v>
      </c>
      <c r="B102" s="27" t="s">
        <v>159</v>
      </c>
      <c r="C102" s="27" t="s">
        <v>25</v>
      </c>
      <c r="D102" s="15">
        <v>0</v>
      </c>
      <c r="E102" s="15" t="e">
        <v>#DIV/0!</v>
      </c>
      <c r="F102" s="15">
        <v>0</v>
      </c>
      <c r="G102" s="15"/>
      <c r="H102" s="15"/>
      <c r="I102" s="15">
        <f t="shared" si="6"/>
        <v>0</v>
      </c>
      <c r="J102" s="23"/>
      <c r="K102" s="23"/>
      <c r="L102" s="23">
        <f t="shared" si="7"/>
        <v>0</v>
      </c>
      <c r="M102" s="15">
        <f t="shared" si="8"/>
        <v>0</v>
      </c>
      <c r="N102" s="15" t="e">
        <f t="shared" si="9"/>
        <v>#DIV/0!</v>
      </c>
      <c r="O102" s="15">
        <f t="shared" si="10"/>
        <v>0</v>
      </c>
      <c r="P102" s="22">
        <v>-299.66</v>
      </c>
      <c r="Q102" s="23"/>
      <c r="R102" s="23">
        <v>0.95</v>
      </c>
      <c r="S102" s="23">
        <f t="shared" si="11"/>
        <v>0</v>
      </c>
    </row>
    <row r="103" customFormat="1" ht="17.25" spans="1:19">
      <c r="A103" s="27" t="s">
        <v>158</v>
      </c>
      <c r="B103" s="27" t="s">
        <v>160</v>
      </c>
      <c r="C103" s="27" t="s">
        <v>25</v>
      </c>
      <c r="D103" s="15">
        <v>0</v>
      </c>
      <c r="E103" s="15" t="e">
        <v>#DIV/0!</v>
      </c>
      <c r="F103" s="15">
        <v>0</v>
      </c>
      <c r="G103" s="15"/>
      <c r="H103" s="15"/>
      <c r="I103" s="15">
        <f t="shared" si="6"/>
        <v>0</v>
      </c>
      <c r="J103" s="23"/>
      <c r="K103" s="23"/>
      <c r="L103" s="23">
        <f t="shared" si="7"/>
        <v>0</v>
      </c>
      <c r="M103" s="15">
        <f t="shared" si="8"/>
        <v>0</v>
      </c>
      <c r="N103" s="15" t="e">
        <f t="shared" si="9"/>
        <v>#DIV/0!</v>
      </c>
      <c r="O103" s="15">
        <f t="shared" si="10"/>
        <v>0</v>
      </c>
      <c r="P103" s="22">
        <v>-136.69</v>
      </c>
      <c r="Q103" s="23"/>
      <c r="R103" s="23">
        <v>1.3</v>
      </c>
      <c r="S103" s="23">
        <f t="shared" si="11"/>
        <v>0</v>
      </c>
    </row>
    <row r="104" customFormat="1" ht="17.25" spans="1:19">
      <c r="A104" s="27" t="s">
        <v>161</v>
      </c>
      <c r="B104" s="27" t="s">
        <v>162</v>
      </c>
      <c r="C104" s="27" t="s">
        <v>25</v>
      </c>
      <c r="D104" s="15">
        <v>0</v>
      </c>
      <c r="E104" s="15" t="e">
        <v>#DIV/0!</v>
      </c>
      <c r="F104" s="15">
        <v>0</v>
      </c>
      <c r="G104" s="15"/>
      <c r="H104" s="15"/>
      <c r="I104" s="15">
        <f t="shared" si="6"/>
        <v>0</v>
      </c>
      <c r="J104" s="23"/>
      <c r="K104" s="23"/>
      <c r="L104" s="23">
        <f t="shared" si="7"/>
        <v>0</v>
      </c>
      <c r="M104" s="15">
        <f t="shared" si="8"/>
        <v>0</v>
      </c>
      <c r="N104" s="15" t="e">
        <f t="shared" si="9"/>
        <v>#DIV/0!</v>
      </c>
      <c r="O104" s="15">
        <f t="shared" si="10"/>
        <v>0</v>
      </c>
      <c r="P104" s="22">
        <v>-6.21</v>
      </c>
      <c r="Q104" s="23"/>
      <c r="R104" s="23">
        <v>59</v>
      </c>
      <c r="S104" s="23">
        <f t="shared" si="11"/>
        <v>0</v>
      </c>
    </row>
    <row r="105" customFormat="1" ht="17.25" spans="1:19">
      <c r="A105" s="27" t="s">
        <v>163</v>
      </c>
      <c r="B105" s="27">
        <v>5102</v>
      </c>
      <c r="C105" s="27" t="s">
        <v>25</v>
      </c>
      <c r="D105" s="15">
        <v>0</v>
      </c>
      <c r="E105" s="15" t="e">
        <v>#DIV/0!</v>
      </c>
      <c r="F105" s="15">
        <v>0</v>
      </c>
      <c r="G105" s="15"/>
      <c r="H105" s="15"/>
      <c r="I105" s="15">
        <f t="shared" si="6"/>
        <v>0</v>
      </c>
      <c r="J105" s="23"/>
      <c r="K105" s="23"/>
      <c r="L105" s="23">
        <f t="shared" si="7"/>
        <v>0</v>
      </c>
      <c r="M105" s="15">
        <f t="shared" si="8"/>
        <v>0</v>
      </c>
      <c r="N105" s="15" t="e">
        <f t="shared" si="9"/>
        <v>#DIV/0!</v>
      </c>
      <c r="O105" s="15">
        <f t="shared" si="10"/>
        <v>0</v>
      </c>
      <c r="P105" s="22">
        <v>-2.37</v>
      </c>
      <c r="Q105" s="23"/>
      <c r="R105" s="23">
        <v>7.5</v>
      </c>
      <c r="S105" s="23">
        <f t="shared" si="11"/>
        <v>0</v>
      </c>
    </row>
    <row r="106" customFormat="1" ht="17.25" spans="1:19">
      <c r="A106" s="27" t="s">
        <v>164</v>
      </c>
      <c r="B106" s="27">
        <v>22284</v>
      </c>
      <c r="C106" s="27" t="s">
        <v>25</v>
      </c>
      <c r="D106" s="15">
        <v>0</v>
      </c>
      <c r="E106" s="15" t="e">
        <v>#DIV/0!</v>
      </c>
      <c r="F106" s="15">
        <v>0</v>
      </c>
      <c r="G106" s="15"/>
      <c r="H106" s="15"/>
      <c r="I106" s="15">
        <f t="shared" si="6"/>
        <v>0</v>
      </c>
      <c r="J106" s="23"/>
      <c r="K106" s="23"/>
      <c r="L106" s="23">
        <f t="shared" si="7"/>
        <v>0</v>
      </c>
      <c r="M106" s="15">
        <f t="shared" si="8"/>
        <v>0</v>
      </c>
      <c r="N106" s="15" t="e">
        <f t="shared" si="9"/>
        <v>#DIV/0!</v>
      </c>
      <c r="O106" s="15">
        <f t="shared" si="10"/>
        <v>0</v>
      </c>
      <c r="P106" s="22">
        <v>-2.21</v>
      </c>
      <c r="Q106" s="23"/>
      <c r="R106" s="23">
        <v>21</v>
      </c>
      <c r="S106" s="23">
        <f t="shared" si="11"/>
        <v>0</v>
      </c>
    </row>
    <row r="107" customFormat="1" ht="17.25" spans="1:19">
      <c r="A107" s="27" t="s">
        <v>165</v>
      </c>
      <c r="B107" s="27">
        <v>77751</v>
      </c>
      <c r="C107" s="27" t="s">
        <v>25</v>
      </c>
      <c r="D107" s="15">
        <v>0</v>
      </c>
      <c r="E107" s="15" t="e">
        <v>#DIV/0!</v>
      </c>
      <c r="F107" s="15">
        <v>0</v>
      </c>
      <c r="G107" s="15"/>
      <c r="H107" s="15"/>
      <c r="I107" s="15">
        <f t="shared" si="6"/>
        <v>0</v>
      </c>
      <c r="J107" s="23"/>
      <c r="K107" s="23"/>
      <c r="L107" s="23">
        <f t="shared" si="7"/>
        <v>0</v>
      </c>
      <c r="M107" s="15">
        <f t="shared" si="8"/>
        <v>0</v>
      </c>
      <c r="N107" s="15" t="e">
        <f t="shared" si="9"/>
        <v>#DIV/0!</v>
      </c>
      <c r="O107" s="15">
        <f t="shared" si="10"/>
        <v>0</v>
      </c>
      <c r="P107" s="22">
        <v>-1.88</v>
      </c>
      <c r="Q107" s="23"/>
      <c r="R107" s="23">
        <v>17.9</v>
      </c>
      <c r="S107" s="23">
        <f t="shared" si="11"/>
        <v>0</v>
      </c>
    </row>
    <row r="108" customFormat="1" ht="17.25" spans="1:19">
      <c r="A108" s="27" t="s">
        <v>166</v>
      </c>
      <c r="B108" s="27" t="s">
        <v>167</v>
      </c>
      <c r="C108" s="27" t="s">
        <v>25</v>
      </c>
      <c r="D108" s="15">
        <v>0</v>
      </c>
      <c r="E108" s="15" t="e">
        <v>#DIV/0!</v>
      </c>
      <c r="F108" s="15">
        <v>0</v>
      </c>
      <c r="G108" s="15"/>
      <c r="H108" s="15"/>
      <c r="I108" s="15">
        <f t="shared" si="6"/>
        <v>0</v>
      </c>
      <c r="J108" s="23"/>
      <c r="K108" s="23"/>
      <c r="L108" s="23">
        <f t="shared" si="7"/>
        <v>0</v>
      </c>
      <c r="M108" s="15">
        <f t="shared" si="8"/>
        <v>0</v>
      </c>
      <c r="N108" s="15" t="e">
        <f t="shared" si="9"/>
        <v>#DIV/0!</v>
      </c>
      <c r="O108" s="15">
        <f t="shared" si="10"/>
        <v>0</v>
      </c>
      <c r="P108" s="22">
        <v>-11.56</v>
      </c>
      <c r="Q108" s="23"/>
      <c r="R108" s="23">
        <v>55</v>
      </c>
      <c r="S108" s="23">
        <f t="shared" si="11"/>
        <v>0</v>
      </c>
    </row>
    <row r="109" customFormat="1" ht="17.25" spans="1:19">
      <c r="A109" s="27" t="s">
        <v>168</v>
      </c>
      <c r="B109" s="27">
        <v>33602</v>
      </c>
      <c r="C109" s="27" t="s">
        <v>25</v>
      </c>
      <c r="D109" s="15">
        <v>0</v>
      </c>
      <c r="E109" s="15" t="e">
        <v>#DIV/0!</v>
      </c>
      <c r="F109" s="15">
        <v>0</v>
      </c>
      <c r="G109" s="15"/>
      <c r="H109" s="15"/>
      <c r="I109" s="15">
        <f t="shared" si="6"/>
        <v>0</v>
      </c>
      <c r="J109" s="23"/>
      <c r="K109" s="23"/>
      <c r="L109" s="23">
        <f t="shared" si="7"/>
        <v>0</v>
      </c>
      <c r="M109" s="15">
        <f t="shared" si="8"/>
        <v>0</v>
      </c>
      <c r="N109" s="15" t="e">
        <f t="shared" si="9"/>
        <v>#DIV/0!</v>
      </c>
      <c r="O109" s="15">
        <f t="shared" si="10"/>
        <v>0</v>
      </c>
      <c r="P109" s="22">
        <v>-2.5</v>
      </c>
      <c r="Q109" s="23"/>
      <c r="R109" s="23">
        <v>23.8</v>
      </c>
      <c r="S109" s="23">
        <f t="shared" si="11"/>
        <v>0</v>
      </c>
    </row>
    <row r="110" customFormat="1" ht="17.25" spans="1:19">
      <c r="A110" s="27" t="s">
        <v>169</v>
      </c>
      <c r="B110" s="27">
        <v>8565</v>
      </c>
      <c r="C110" s="27" t="s">
        <v>73</v>
      </c>
      <c r="D110" s="15">
        <v>0</v>
      </c>
      <c r="E110" s="15" t="e">
        <v>#DIV/0!</v>
      </c>
      <c r="F110" s="15">
        <v>0</v>
      </c>
      <c r="G110" s="15"/>
      <c r="H110" s="15"/>
      <c r="I110" s="15">
        <f t="shared" si="6"/>
        <v>0</v>
      </c>
      <c r="J110" s="23"/>
      <c r="K110" s="23"/>
      <c r="L110" s="23">
        <f t="shared" si="7"/>
        <v>0</v>
      </c>
      <c r="M110" s="15">
        <f t="shared" si="8"/>
        <v>0</v>
      </c>
      <c r="N110" s="15" t="e">
        <f t="shared" si="9"/>
        <v>#DIV/0!</v>
      </c>
      <c r="O110" s="15">
        <f t="shared" si="10"/>
        <v>0</v>
      </c>
      <c r="P110" s="22">
        <v>-3.47</v>
      </c>
      <c r="Q110" s="23"/>
      <c r="R110" s="25">
        <v>6.6</v>
      </c>
      <c r="S110" s="23">
        <f t="shared" si="11"/>
        <v>0</v>
      </c>
    </row>
    <row r="111" customFormat="1" ht="17.25" spans="1:19">
      <c r="A111" s="27" t="s">
        <v>170</v>
      </c>
      <c r="B111" s="27" t="s">
        <v>171</v>
      </c>
      <c r="C111" s="27" t="s">
        <v>68</v>
      </c>
      <c r="D111" s="15">
        <v>0</v>
      </c>
      <c r="E111" s="15" t="e">
        <v>#DIV/0!</v>
      </c>
      <c r="F111" s="15">
        <v>0</v>
      </c>
      <c r="G111" s="15"/>
      <c r="H111" s="15"/>
      <c r="I111" s="15">
        <f t="shared" si="6"/>
        <v>0</v>
      </c>
      <c r="J111" s="23"/>
      <c r="K111" s="23"/>
      <c r="L111" s="23">
        <f t="shared" si="7"/>
        <v>0</v>
      </c>
      <c r="M111" s="15">
        <f t="shared" si="8"/>
        <v>0</v>
      </c>
      <c r="N111" s="15" t="e">
        <f t="shared" si="9"/>
        <v>#DIV/0!</v>
      </c>
      <c r="O111" s="15">
        <f t="shared" si="10"/>
        <v>0</v>
      </c>
      <c r="P111" s="22">
        <v>-3.15</v>
      </c>
      <c r="Q111" s="23"/>
      <c r="R111" s="25">
        <v>6</v>
      </c>
      <c r="S111" s="23">
        <f t="shared" si="11"/>
        <v>0</v>
      </c>
    </row>
    <row r="112" customFormat="1" ht="17.25" spans="1:19">
      <c r="A112" s="17" t="s">
        <v>165</v>
      </c>
      <c r="B112" s="17">
        <v>6055</v>
      </c>
      <c r="C112" s="17" t="s">
        <v>25</v>
      </c>
      <c r="D112" s="12">
        <v>0</v>
      </c>
      <c r="E112" s="12" t="e">
        <v>#DIV/0!</v>
      </c>
      <c r="F112" s="12">
        <v>0</v>
      </c>
      <c r="G112" s="12"/>
      <c r="H112" s="12"/>
      <c r="I112" s="12">
        <f t="shared" si="6"/>
        <v>0</v>
      </c>
      <c r="J112" s="21"/>
      <c r="K112" s="21"/>
      <c r="L112" s="21">
        <f t="shared" si="7"/>
        <v>0</v>
      </c>
      <c r="M112" s="12">
        <f t="shared" si="8"/>
        <v>0</v>
      </c>
      <c r="N112" s="15" t="e">
        <f t="shared" si="9"/>
        <v>#DIV/0!</v>
      </c>
      <c r="O112" s="15">
        <f t="shared" si="10"/>
        <v>0</v>
      </c>
      <c r="P112" s="22">
        <v>-1.58</v>
      </c>
      <c r="Q112" s="23"/>
      <c r="R112" s="23">
        <v>15</v>
      </c>
      <c r="S112" s="23">
        <f t="shared" si="11"/>
        <v>0</v>
      </c>
    </row>
    <row r="113" customFormat="1" ht="17.25" spans="1:19">
      <c r="A113" s="27" t="s">
        <v>172</v>
      </c>
      <c r="B113" s="27" t="s">
        <v>173</v>
      </c>
      <c r="C113" s="27" t="s">
        <v>25</v>
      </c>
      <c r="D113" s="15">
        <v>0</v>
      </c>
      <c r="E113" s="15" t="e">
        <v>#DIV/0!</v>
      </c>
      <c r="F113" s="15">
        <v>0</v>
      </c>
      <c r="G113" s="15"/>
      <c r="H113" s="15"/>
      <c r="I113" s="15">
        <f t="shared" si="6"/>
        <v>0</v>
      </c>
      <c r="J113" s="23"/>
      <c r="K113" s="23"/>
      <c r="L113" s="23">
        <f t="shared" si="7"/>
        <v>0</v>
      </c>
      <c r="M113" s="15">
        <f t="shared" si="8"/>
        <v>0</v>
      </c>
      <c r="N113" s="15" t="e">
        <f t="shared" si="9"/>
        <v>#DIV/0!</v>
      </c>
      <c r="O113" s="15">
        <f t="shared" si="10"/>
        <v>0</v>
      </c>
      <c r="P113" s="22">
        <v>-1.37</v>
      </c>
      <c r="Q113" s="23"/>
      <c r="R113" s="23">
        <v>13</v>
      </c>
      <c r="S113" s="23">
        <f t="shared" si="11"/>
        <v>0</v>
      </c>
    </row>
    <row r="114" customFormat="1" ht="17.25" spans="1:19">
      <c r="A114" s="27" t="s">
        <v>174</v>
      </c>
      <c r="B114" s="27" t="s">
        <v>175</v>
      </c>
      <c r="C114" s="27" t="s">
        <v>25</v>
      </c>
      <c r="D114" s="15">
        <v>0</v>
      </c>
      <c r="E114" s="15" t="e">
        <v>#DIV/0!</v>
      </c>
      <c r="F114" s="15">
        <v>0</v>
      </c>
      <c r="G114" s="15"/>
      <c r="H114" s="15"/>
      <c r="I114" s="15">
        <f t="shared" si="6"/>
        <v>0</v>
      </c>
      <c r="J114" s="23"/>
      <c r="K114" s="23"/>
      <c r="L114" s="23">
        <f t="shared" si="7"/>
        <v>0</v>
      </c>
      <c r="M114" s="15">
        <f t="shared" si="8"/>
        <v>0</v>
      </c>
      <c r="N114" s="15" t="e">
        <f t="shared" si="9"/>
        <v>#DIV/0!</v>
      </c>
      <c r="O114" s="15">
        <f t="shared" si="10"/>
        <v>0</v>
      </c>
      <c r="P114" s="22">
        <v>-13.93</v>
      </c>
      <c r="Q114" s="23"/>
      <c r="R114" s="23">
        <v>125</v>
      </c>
      <c r="S114" s="23">
        <f t="shared" si="11"/>
        <v>0</v>
      </c>
    </row>
    <row r="115" customFormat="1" ht="17.25" spans="1:19">
      <c r="A115" s="27" t="s">
        <v>176</v>
      </c>
      <c r="B115" s="27" t="s">
        <v>177</v>
      </c>
      <c r="C115" s="27" t="s">
        <v>25</v>
      </c>
      <c r="D115" s="15">
        <v>0</v>
      </c>
      <c r="E115" s="15" t="e">
        <v>#DIV/0!</v>
      </c>
      <c r="F115" s="15">
        <v>0</v>
      </c>
      <c r="G115" s="15"/>
      <c r="H115" s="15"/>
      <c r="I115" s="15">
        <f t="shared" si="6"/>
        <v>0</v>
      </c>
      <c r="J115" s="23"/>
      <c r="K115" s="23"/>
      <c r="L115" s="23">
        <f t="shared" si="7"/>
        <v>0</v>
      </c>
      <c r="M115" s="15">
        <f t="shared" si="8"/>
        <v>0</v>
      </c>
      <c r="N115" s="15" t="e">
        <f t="shared" si="9"/>
        <v>#DIV/0!</v>
      </c>
      <c r="O115" s="15">
        <f t="shared" si="10"/>
        <v>0</v>
      </c>
      <c r="P115" s="22">
        <v>-53.62</v>
      </c>
      <c r="Q115" s="23"/>
      <c r="R115" s="23">
        <v>510</v>
      </c>
      <c r="S115" s="23">
        <f t="shared" si="11"/>
        <v>0</v>
      </c>
    </row>
    <row r="116" customFormat="1" ht="17.25" spans="1:19">
      <c r="A116" s="27" t="s">
        <v>176</v>
      </c>
      <c r="B116" s="27" t="s">
        <v>177</v>
      </c>
      <c r="C116" s="27" t="s">
        <v>25</v>
      </c>
      <c r="D116" s="15">
        <v>0</v>
      </c>
      <c r="E116" s="15" t="e">
        <v>#DIV/0!</v>
      </c>
      <c r="F116" s="15">
        <v>0</v>
      </c>
      <c r="G116" s="15"/>
      <c r="H116" s="15"/>
      <c r="I116" s="15">
        <f t="shared" si="6"/>
        <v>0</v>
      </c>
      <c r="J116" s="23"/>
      <c r="K116" s="23"/>
      <c r="L116" s="23">
        <f t="shared" si="7"/>
        <v>0</v>
      </c>
      <c r="M116" s="15">
        <f t="shared" si="8"/>
        <v>0</v>
      </c>
      <c r="N116" s="15" t="e">
        <f t="shared" si="9"/>
        <v>#DIV/0!</v>
      </c>
      <c r="O116" s="15">
        <f t="shared" si="10"/>
        <v>0</v>
      </c>
      <c r="P116" s="22">
        <v>-53.62</v>
      </c>
      <c r="Q116" s="23"/>
      <c r="R116" s="23">
        <v>510</v>
      </c>
      <c r="S116" s="23">
        <f t="shared" si="11"/>
        <v>0</v>
      </c>
    </row>
    <row r="117" customFormat="1" spans="1:19">
      <c r="A117" s="29" t="s">
        <v>178</v>
      </c>
      <c r="B117" s="15" t="s">
        <v>179</v>
      </c>
      <c r="C117" s="15" t="s">
        <v>80</v>
      </c>
      <c r="D117" s="15">
        <v>0</v>
      </c>
      <c r="E117" s="15" t="e">
        <v>#DIV/0!</v>
      </c>
      <c r="F117" s="15">
        <v>0</v>
      </c>
      <c r="G117" s="15"/>
      <c r="H117" s="15"/>
      <c r="I117" s="15">
        <f t="shared" si="6"/>
        <v>0</v>
      </c>
      <c r="J117" s="23"/>
      <c r="K117" s="23"/>
      <c r="L117" s="23">
        <f t="shared" si="7"/>
        <v>0</v>
      </c>
      <c r="M117" s="15">
        <f t="shared" si="8"/>
        <v>0</v>
      </c>
      <c r="N117" s="15" t="e">
        <f t="shared" si="9"/>
        <v>#DIV/0!</v>
      </c>
      <c r="O117" s="15">
        <f t="shared" si="10"/>
        <v>0</v>
      </c>
      <c r="P117" s="22">
        <v>-2.76</v>
      </c>
      <c r="Q117" s="23"/>
      <c r="R117" s="23">
        <v>85</v>
      </c>
      <c r="S117" s="23">
        <f t="shared" si="11"/>
        <v>0</v>
      </c>
    </row>
    <row r="118" customFormat="1" ht="17.25" spans="1:19">
      <c r="A118" s="27" t="s">
        <v>180</v>
      </c>
      <c r="B118" s="27" t="s">
        <v>181</v>
      </c>
      <c r="C118" s="27" t="s">
        <v>45</v>
      </c>
      <c r="D118" s="15">
        <v>0</v>
      </c>
      <c r="E118" s="15" t="e">
        <v>#DIV/0!</v>
      </c>
      <c r="F118" s="15">
        <v>0</v>
      </c>
      <c r="G118" s="15"/>
      <c r="H118" s="15"/>
      <c r="I118" s="15">
        <f t="shared" si="6"/>
        <v>0</v>
      </c>
      <c r="J118" s="23"/>
      <c r="K118" s="23"/>
      <c r="L118" s="23">
        <f t="shared" si="7"/>
        <v>0</v>
      </c>
      <c r="M118" s="15">
        <f t="shared" si="8"/>
        <v>0</v>
      </c>
      <c r="N118" s="15" t="e">
        <f t="shared" si="9"/>
        <v>#DIV/0!</v>
      </c>
      <c r="O118" s="15">
        <f t="shared" si="10"/>
        <v>0</v>
      </c>
      <c r="P118" s="22">
        <v>-3.44</v>
      </c>
      <c r="Q118" s="23"/>
      <c r="R118" s="23">
        <v>219</v>
      </c>
      <c r="S118" s="23">
        <f t="shared" si="11"/>
        <v>0</v>
      </c>
    </row>
    <row r="119" customFormat="1" spans="1:19">
      <c r="A119" s="13" t="s">
        <v>182</v>
      </c>
      <c r="B119" s="15" t="s">
        <v>183</v>
      </c>
      <c r="C119" s="18" t="s">
        <v>40</v>
      </c>
      <c r="D119" s="15">
        <v>0</v>
      </c>
      <c r="E119" s="15" t="e">
        <v>#DIV/0!</v>
      </c>
      <c r="F119" s="15">
        <v>0</v>
      </c>
      <c r="G119" s="15"/>
      <c r="H119" s="15"/>
      <c r="I119" s="15">
        <f t="shared" si="6"/>
        <v>0</v>
      </c>
      <c r="J119" s="23"/>
      <c r="K119" s="23"/>
      <c r="L119" s="23">
        <f t="shared" si="7"/>
        <v>0</v>
      </c>
      <c r="M119" s="15">
        <f t="shared" si="8"/>
        <v>0</v>
      </c>
      <c r="N119" s="15" t="e">
        <f t="shared" si="9"/>
        <v>#DIV/0!</v>
      </c>
      <c r="O119" s="15">
        <f t="shared" si="10"/>
        <v>0</v>
      </c>
      <c r="P119" s="22">
        <v>-1.04</v>
      </c>
      <c r="Q119" s="23"/>
      <c r="R119" s="23">
        <v>88</v>
      </c>
      <c r="S119" s="23">
        <f t="shared" si="11"/>
        <v>0</v>
      </c>
    </row>
    <row r="120" customFormat="1" spans="1:19">
      <c r="A120" s="29" t="s">
        <v>184</v>
      </c>
      <c r="B120" s="29" t="s">
        <v>185</v>
      </c>
      <c r="C120" s="35" t="s">
        <v>186</v>
      </c>
      <c r="D120" s="15">
        <v>-34</v>
      </c>
      <c r="E120" s="15">
        <v>1.56825</v>
      </c>
      <c r="F120" s="15">
        <v>-53.3205</v>
      </c>
      <c r="G120" s="15"/>
      <c r="H120" s="15"/>
      <c r="I120" s="15">
        <f t="shared" si="6"/>
        <v>0</v>
      </c>
      <c r="J120" s="23"/>
      <c r="K120" s="23"/>
      <c r="L120" s="23">
        <f t="shared" si="7"/>
        <v>0</v>
      </c>
      <c r="M120" s="15">
        <f t="shared" si="8"/>
        <v>-34</v>
      </c>
      <c r="N120" s="15">
        <f t="shared" si="9"/>
        <v>1.56825</v>
      </c>
      <c r="O120" s="15">
        <f t="shared" si="10"/>
        <v>-53.3205</v>
      </c>
      <c r="P120" s="22">
        <v>-8.87</v>
      </c>
      <c r="Q120" s="23"/>
      <c r="R120" s="23">
        <v>2.2</v>
      </c>
      <c r="S120" s="23">
        <f t="shared" si="11"/>
        <v>0</v>
      </c>
    </row>
    <row r="121" customFormat="1" ht="17.25" spans="1:19">
      <c r="A121" s="27" t="s">
        <v>187</v>
      </c>
      <c r="B121" s="27" t="s">
        <v>188</v>
      </c>
      <c r="C121" s="27" t="s">
        <v>25</v>
      </c>
      <c r="D121" s="15">
        <v>0</v>
      </c>
      <c r="E121" s="15" t="e">
        <v>#DIV/0!</v>
      </c>
      <c r="F121" s="15">
        <v>0</v>
      </c>
      <c r="G121" s="15"/>
      <c r="H121" s="15"/>
      <c r="I121" s="15">
        <f t="shared" si="6"/>
        <v>0</v>
      </c>
      <c r="J121" s="23"/>
      <c r="K121" s="23"/>
      <c r="L121" s="23">
        <f t="shared" si="7"/>
        <v>0</v>
      </c>
      <c r="M121" s="15">
        <f t="shared" si="8"/>
        <v>0</v>
      </c>
      <c r="N121" s="15" t="e">
        <f t="shared" si="9"/>
        <v>#DIV/0!</v>
      </c>
      <c r="O121" s="15">
        <f t="shared" si="10"/>
        <v>0</v>
      </c>
      <c r="P121" s="22">
        <v>-4.5</v>
      </c>
      <c r="Q121" s="23"/>
      <c r="R121" s="23">
        <v>14.25</v>
      </c>
      <c r="S121" s="23">
        <f t="shared" si="11"/>
        <v>0</v>
      </c>
    </row>
    <row r="122" customFormat="1" ht="17.25" spans="1:19">
      <c r="A122" s="27" t="s">
        <v>187</v>
      </c>
      <c r="B122" s="27" t="s">
        <v>189</v>
      </c>
      <c r="C122" s="27" t="s">
        <v>25</v>
      </c>
      <c r="D122" s="15">
        <v>0</v>
      </c>
      <c r="E122" s="15" t="e">
        <v>#DIV/0!</v>
      </c>
      <c r="F122" s="15">
        <v>0</v>
      </c>
      <c r="G122" s="15"/>
      <c r="H122" s="15"/>
      <c r="I122" s="15">
        <f t="shared" si="6"/>
        <v>0</v>
      </c>
      <c r="J122" s="23"/>
      <c r="K122" s="23"/>
      <c r="L122" s="23">
        <f t="shared" si="7"/>
        <v>0</v>
      </c>
      <c r="M122" s="15">
        <f t="shared" si="8"/>
        <v>0</v>
      </c>
      <c r="N122" s="15" t="e">
        <f t="shared" si="9"/>
        <v>#DIV/0!</v>
      </c>
      <c r="O122" s="15">
        <f t="shared" si="10"/>
        <v>0</v>
      </c>
      <c r="P122" s="22">
        <v>-3.87</v>
      </c>
      <c r="Q122" s="23"/>
      <c r="R122" s="23">
        <v>12.25</v>
      </c>
      <c r="S122" s="23">
        <f t="shared" si="11"/>
        <v>0</v>
      </c>
    </row>
    <row r="123" customFormat="1" ht="17.25" spans="1:19">
      <c r="A123" s="27" t="s">
        <v>190</v>
      </c>
      <c r="B123" s="27" t="s">
        <v>191</v>
      </c>
      <c r="C123" s="27" t="s">
        <v>68</v>
      </c>
      <c r="D123" s="15">
        <v>0</v>
      </c>
      <c r="E123" s="15" t="e">
        <v>#DIV/0!</v>
      </c>
      <c r="F123" s="15">
        <v>0</v>
      </c>
      <c r="G123" s="15"/>
      <c r="H123" s="15"/>
      <c r="I123" s="15">
        <f t="shared" si="6"/>
        <v>0</v>
      </c>
      <c r="J123" s="23"/>
      <c r="K123" s="23"/>
      <c r="L123" s="23">
        <f t="shared" si="7"/>
        <v>0</v>
      </c>
      <c r="M123" s="15">
        <f t="shared" si="8"/>
        <v>0</v>
      </c>
      <c r="N123" s="15" t="e">
        <f t="shared" si="9"/>
        <v>#DIV/0!</v>
      </c>
      <c r="O123" s="15">
        <f t="shared" si="10"/>
        <v>0</v>
      </c>
      <c r="P123" s="22">
        <v>-1.58</v>
      </c>
      <c r="Q123" s="23"/>
      <c r="R123" s="23">
        <v>15</v>
      </c>
      <c r="S123" s="23">
        <f t="shared" si="11"/>
        <v>0</v>
      </c>
    </row>
    <row r="124" customFormat="1" ht="17.25" spans="1:19">
      <c r="A124" s="27" t="s">
        <v>192</v>
      </c>
      <c r="B124" s="27" t="s">
        <v>193</v>
      </c>
      <c r="C124" s="27" t="s">
        <v>68</v>
      </c>
      <c r="D124" s="15">
        <v>0</v>
      </c>
      <c r="E124" s="15" t="e">
        <v>#DIV/0!</v>
      </c>
      <c r="F124" s="15">
        <v>0</v>
      </c>
      <c r="G124" s="15"/>
      <c r="H124" s="15"/>
      <c r="I124" s="15">
        <f t="shared" si="6"/>
        <v>0</v>
      </c>
      <c r="J124" s="23"/>
      <c r="K124" s="23"/>
      <c r="L124" s="23">
        <f t="shared" si="7"/>
        <v>0</v>
      </c>
      <c r="M124" s="15">
        <f t="shared" si="8"/>
        <v>0</v>
      </c>
      <c r="N124" s="15" t="e">
        <f t="shared" si="9"/>
        <v>#DIV/0!</v>
      </c>
      <c r="O124" s="15">
        <f t="shared" si="10"/>
        <v>0</v>
      </c>
      <c r="P124" s="22">
        <v>-6.94</v>
      </c>
      <c r="Q124" s="23"/>
      <c r="R124" s="23">
        <v>66</v>
      </c>
      <c r="S124" s="23">
        <f t="shared" si="11"/>
        <v>0</v>
      </c>
    </row>
    <row r="125" customFormat="1" ht="17.25" spans="1:19">
      <c r="A125" s="27" t="s">
        <v>194</v>
      </c>
      <c r="B125" s="27" t="s">
        <v>195</v>
      </c>
      <c r="C125" s="27" t="s">
        <v>25</v>
      </c>
      <c r="D125" s="15">
        <v>0</v>
      </c>
      <c r="E125" s="15" t="e">
        <v>#DIV/0!</v>
      </c>
      <c r="F125" s="15">
        <v>0</v>
      </c>
      <c r="G125" s="15"/>
      <c r="H125" s="15"/>
      <c r="I125" s="15">
        <f t="shared" si="6"/>
        <v>0</v>
      </c>
      <c r="J125" s="23"/>
      <c r="K125" s="23"/>
      <c r="L125" s="23">
        <f t="shared" si="7"/>
        <v>0</v>
      </c>
      <c r="M125" s="15">
        <f t="shared" si="8"/>
        <v>0</v>
      </c>
      <c r="N125" s="15" t="e">
        <f t="shared" si="9"/>
        <v>#DIV/0!</v>
      </c>
      <c r="O125" s="15">
        <f t="shared" si="10"/>
        <v>0</v>
      </c>
      <c r="P125" s="22">
        <v>-6.18</v>
      </c>
      <c r="Q125" s="23"/>
      <c r="R125" s="25">
        <v>19</v>
      </c>
      <c r="S125" s="23">
        <f t="shared" si="11"/>
        <v>0</v>
      </c>
    </row>
    <row r="126" customFormat="1" ht="17.25" spans="1:19">
      <c r="A126" s="27" t="s">
        <v>190</v>
      </c>
      <c r="B126" s="27" t="s">
        <v>191</v>
      </c>
      <c r="C126" s="27" t="s">
        <v>68</v>
      </c>
      <c r="D126" s="15">
        <v>0</v>
      </c>
      <c r="E126" s="15" t="e">
        <v>#DIV/0!</v>
      </c>
      <c r="F126" s="15">
        <v>0</v>
      </c>
      <c r="G126" s="15"/>
      <c r="H126" s="15"/>
      <c r="I126" s="15">
        <f t="shared" si="6"/>
        <v>0</v>
      </c>
      <c r="J126" s="23"/>
      <c r="K126" s="23"/>
      <c r="L126" s="23">
        <f t="shared" si="7"/>
        <v>0</v>
      </c>
      <c r="M126" s="15">
        <f t="shared" si="8"/>
        <v>0</v>
      </c>
      <c r="N126" s="15" t="e">
        <f t="shared" si="9"/>
        <v>#DIV/0!</v>
      </c>
      <c r="O126" s="15">
        <f t="shared" si="10"/>
        <v>0</v>
      </c>
      <c r="P126" s="22">
        <v>-15.77</v>
      </c>
      <c r="Q126" s="23"/>
      <c r="R126" s="23">
        <v>15</v>
      </c>
      <c r="S126" s="23">
        <f t="shared" si="11"/>
        <v>0</v>
      </c>
    </row>
    <row r="127" customFormat="1" ht="17.25" spans="1:19">
      <c r="A127" s="27" t="s">
        <v>196</v>
      </c>
      <c r="B127" s="27" t="s">
        <v>197</v>
      </c>
      <c r="C127" s="27" t="s">
        <v>25</v>
      </c>
      <c r="D127" s="15">
        <v>0</v>
      </c>
      <c r="E127" s="15" t="e">
        <v>#DIV/0!</v>
      </c>
      <c r="F127" s="15">
        <v>0</v>
      </c>
      <c r="G127" s="15"/>
      <c r="H127" s="15"/>
      <c r="I127" s="15">
        <f t="shared" si="6"/>
        <v>0</v>
      </c>
      <c r="J127" s="23"/>
      <c r="K127" s="23"/>
      <c r="L127" s="23">
        <f t="shared" si="7"/>
        <v>0</v>
      </c>
      <c r="M127" s="15">
        <f t="shared" si="8"/>
        <v>0</v>
      </c>
      <c r="N127" s="15" t="e">
        <f t="shared" si="9"/>
        <v>#DIV/0!</v>
      </c>
      <c r="O127" s="15">
        <f t="shared" si="10"/>
        <v>0</v>
      </c>
      <c r="P127" s="22">
        <v>-3.15</v>
      </c>
      <c r="Q127" s="23"/>
      <c r="R127" s="23">
        <v>3</v>
      </c>
      <c r="S127" s="23">
        <f t="shared" si="11"/>
        <v>0</v>
      </c>
    </row>
    <row r="128" customFormat="1" ht="17.25" spans="1:19">
      <c r="A128" s="27" t="s">
        <v>198</v>
      </c>
      <c r="B128" s="27" t="s">
        <v>199</v>
      </c>
      <c r="C128" s="27" t="s">
        <v>25</v>
      </c>
      <c r="D128" s="15">
        <v>0</v>
      </c>
      <c r="E128" s="15" t="e">
        <v>#DIV/0!</v>
      </c>
      <c r="F128" s="15">
        <v>0</v>
      </c>
      <c r="G128" s="15"/>
      <c r="H128" s="15"/>
      <c r="I128" s="15">
        <f t="shared" si="6"/>
        <v>0</v>
      </c>
      <c r="J128" s="23"/>
      <c r="K128" s="23"/>
      <c r="L128" s="23">
        <f t="shared" si="7"/>
        <v>0</v>
      </c>
      <c r="M128" s="15">
        <f t="shared" si="8"/>
        <v>0</v>
      </c>
      <c r="N128" s="15" t="e">
        <f t="shared" si="9"/>
        <v>#DIV/0!</v>
      </c>
      <c r="O128" s="15">
        <f t="shared" si="10"/>
        <v>0</v>
      </c>
      <c r="P128" s="22">
        <v>-8.16</v>
      </c>
      <c r="Q128" s="23"/>
      <c r="R128" s="23">
        <v>38.8</v>
      </c>
      <c r="S128" s="23">
        <f t="shared" si="11"/>
        <v>0</v>
      </c>
    </row>
    <row r="129" customFormat="1" ht="17.25" spans="1:19">
      <c r="A129" s="17" t="s">
        <v>200</v>
      </c>
      <c r="B129" s="17" t="s">
        <v>201</v>
      </c>
      <c r="C129" s="17" t="s">
        <v>25</v>
      </c>
      <c r="D129" s="12">
        <v>0</v>
      </c>
      <c r="E129" s="12" t="e">
        <v>#DIV/0!</v>
      </c>
      <c r="F129" s="12">
        <v>0</v>
      </c>
      <c r="G129" s="12"/>
      <c r="H129" s="12"/>
      <c r="I129" s="12">
        <f t="shared" si="6"/>
        <v>0</v>
      </c>
      <c r="J129" s="21"/>
      <c r="K129" s="21"/>
      <c r="L129" s="21">
        <f t="shared" si="7"/>
        <v>0</v>
      </c>
      <c r="M129" s="12">
        <f t="shared" si="8"/>
        <v>0</v>
      </c>
      <c r="N129" s="15" t="e">
        <f t="shared" si="9"/>
        <v>#DIV/0!</v>
      </c>
      <c r="O129" s="15">
        <f t="shared" si="10"/>
        <v>0</v>
      </c>
      <c r="P129" s="22">
        <v>-59.94</v>
      </c>
      <c r="Q129" s="23"/>
      <c r="R129" s="23">
        <v>50</v>
      </c>
      <c r="S129" s="23">
        <f t="shared" si="11"/>
        <v>0</v>
      </c>
    </row>
    <row r="130" customFormat="1" ht="17.25" spans="1:19">
      <c r="A130" s="27" t="s">
        <v>202</v>
      </c>
      <c r="B130" s="27" t="s">
        <v>203</v>
      </c>
      <c r="C130" s="27" t="s">
        <v>204</v>
      </c>
      <c r="D130" s="15">
        <v>0</v>
      </c>
      <c r="E130" s="15" t="e">
        <v>#DIV/0!</v>
      </c>
      <c r="F130" s="15">
        <v>0</v>
      </c>
      <c r="G130" s="15"/>
      <c r="H130" s="15"/>
      <c r="I130" s="15">
        <f t="shared" si="6"/>
        <v>0</v>
      </c>
      <c r="J130" s="23"/>
      <c r="K130" s="23"/>
      <c r="L130" s="23">
        <f t="shared" si="7"/>
        <v>0</v>
      </c>
      <c r="M130" s="15">
        <f t="shared" si="8"/>
        <v>0</v>
      </c>
      <c r="N130" s="15" t="e">
        <f t="shared" si="9"/>
        <v>#DIV/0!</v>
      </c>
      <c r="O130" s="15">
        <f t="shared" si="10"/>
        <v>0</v>
      </c>
      <c r="P130" s="22">
        <v>-1.58</v>
      </c>
      <c r="Q130" s="23"/>
      <c r="R130" s="23">
        <v>5</v>
      </c>
      <c r="S130" s="23">
        <f t="shared" si="11"/>
        <v>0</v>
      </c>
    </row>
    <row r="131" customFormat="1" ht="17.25" spans="1:19">
      <c r="A131" s="27" t="s">
        <v>205</v>
      </c>
      <c r="B131" s="27" t="s">
        <v>206</v>
      </c>
      <c r="C131" s="27" t="s">
        <v>207</v>
      </c>
      <c r="D131" s="15">
        <v>0</v>
      </c>
      <c r="E131" s="15" t="e">
        <v>#DIV/0!</v>
      </c>
      <c r="F131" s="15">
        <v>0</v>
      </c>
      <c r="G131" s="15"/>
      <c r="H131" s="15"/>
      <c r="I131" s="15">
        <f t="shared" ref="I131:I194" si="12">H131*G131</f>
        <v>0</v>
      </c>
      <c r="J131" s="23"/>
      <c r="K131" s="23"/>
      <c r="L131" s="23">
        <f t="shared" ref="L131:L194" si="13">K131*J131</f>
        <v>0</v>
      </c>
      <c r="M131" s="15">
        <f t="shared" ref="M131:M194" si="14">D131+G131-J131</f>
        <v>0</v>
      </c>
      <c r="N131" s="15" t="e">
        <f t="shared" ref="N131:N194" si="15">O131/M131</f>
        <v>#DIV/0!</v>
      </c>
      <c r="O131" s="15">
        <f t="shared" ref="O131:O194" si="16">F131+I131-L131</f>
        <v>0</v>
      </c>
      <c r="P131" s="22">
        <v>-7.89</v>
      </c>
      <c r="Q131" s="23"/>
      <c r="R131" s="23">
        <v>75</v>
      </c>
      <c r="S131" s="23">
        <f t="shared" ref="S131:S194" si="17">R131*Q131</f>
        <v>0</v>
      </c>
    </row>
    <row r="132" customFormat="1" ht="17.25" spans="1:19">
      <c r="A132" s="27" t="s">
        <v>208</v>
      </c>
      <c r="B132" s="27">
        <v>64510</v>
      </c>
      <c r="C132" s="27" t="s">
        <v>25</v>
      </c>
      <c r="D132" s="15">
        <v>0</v>
      </c>
      <c r="E132" s="15" t="e">
        <v>#DIV/0!</v>
      </c>
      <c r="F132" s="15">
        <v>0</v>
      </c>
      <c r="G132" s="15"/>
      <c r="H132" s="15"/>
      <c r="I132" s="15">
        <f t="shared" si="12"/>
        <v>0</v>
      </c>
      <c r="J132" s="23"/>
      <c r="K132" s="23"/>
      <c r="L132" s="23">
        <f t="shared" si="13"/>
        <v>0</v>
      </c>
      <c r="M132" s="15">
        <f t="shared" si="14"/>
        <v>0</v>
      </c>
      <c r="N132" s="15" t="e">
        <f t="shared" si="15"/>
        <v>#DIV/0!</v>
      </c>
      <c r="O132" s="15">
        <f t="shared" si="16"/>
        <v>0</v>
      </c>
      <c r="P132" s="22">
        <v>-18.72</v>
      </c>
      <c r="Q132" s="23"/>
      <c r="R132" s="23">
        <v>8.9</v>
      </c>
      <c r="S132" s="23">
        <f t="shared" si="17"/>
        <v>0</v>
      </c>
    </row>
    <row r="133" customFormat="1" ht="17.25" spans="1:19">
      <c r="A133" s="27" t="s">
        <v>176</v>
      </c>
      <c r="B133" s="27" t="s">
        <v>209</v>
      </c>
      <c r="C133" s="27" t="s">
        <v>25</v>
      </c>
      <c r="D133" s="15">
        <v>0</v>
      </c>
      <c r="E133" s="15" t="e">
        <v>#DIV/0!</v>
      </c>
      <c r="F133" s="15">
        <v>0</v>
      </c>
      <c r="G133" s="15"/>
      <c r="H133" s="15"/>
      <c r="I133" s="15">
        <f t="shared" si="12"/>
        <v>0</v>
      </c>
      <c r="J133" s="23"/>
      <c r="K133" s="23"/>
      <c r="L133" s="23">
        <f t="shared" si="13"/>
        <v>0</v>
      </c>
      <c r="M133" s="15">
        <f t="shared" si="14"/>
        <v>0</v>
      </c>
      <c r="N133" s="15" t="e">
        <f t="shared" si="15"/>
        <v>#DIV/0!</v>
      </c>
      <c r="O133" s="15">
        <f t="shared" si="16"/>
        <v>0</v>
      </c>
      <c r="P133" s="22">
        <v>-109.14</v>
      </c>
      <c r="Q133" s="23"/>
      <c r="R133" s="23">
        <v>510</v>
      </c>
      <c r="S133" s="23">
        <f t="shared" si="17"/>
        <v>0</v>
      </c>
    </row>
    <row r="134" customFormat="1" ht="17.25" spans="1:19">
      <c r="A134" s="17" t="s">
        <v>192</v>
      </c>
      <c r="B134" s="17" t="s">
        <v>210</v>
      </c>
      <c r="C134" s="17" t="s">
        <v>37</v>
      </c>
      <c r="D134" s="12">
        <v>-2</v>
      </c>
      <c r="E134" s="12">
        <v>242.57</v>
      </c>
      <c r="F134" s="12">
        <v>-485.14</v>
      </c>
      <c r="G134" s="12"/>
      <c r="H134" s="12"/>
      <c r="I134" s="12">
        <f t="shared" si="12"/>
        <v>0</v>
      </c>
      <c r="J134" s="21"/>
      <c r="K134" s="21"/>
      <c r="L134" s="21">
        <f t="shared" si="13"/>
        <v>0</v>
      </c>
      <c r="M134" s="12">
        <f t="shared" si="14"/>
        <v>-2</v>
      </c>
      <c r="N134" s="15">
        <f t="shared" si="15"/>
        <v>242.57</v>
      </c>
      <c r="O134" s="15">
        <f t="shared" si="16"/>
        <v>-485.14</v>
      </c>
      <c r="P134" s="22">
        <v>-82.13</v>
      </c>
      <c r="Q134" s="23"/>
      <c r="R134" s="23">
        <v>245</v>
      </c>
      <c r="S134" s="23">
        <f t="shared" si="17"/>
        <v>0</v>
      </c>
    </row>
    <row r="135" customFormat="1" ht="17.25" spans="1:19">
      <c r="A135" s="27" t="s">
        <v>211</v>
      </c>
      <c r="B135" s="27" t="s">
        <v>212</v>
      </c>
      <c r="C135" s="27" t="s">
        <v>25</v>
      </c>
      <c r="D135" s="15">
        <v>0</v>
      </c>
      <c r="E135" s="15" t="e">
        <v>#DIV/0!</v>
      </c>
      <c r="F135" s="15">
        <v>0</v>
      </c>
      <c r="G135" s="15"/>
      <c r="H135" s="15"/>
      <c r="I135" s="15">
        <f t="shared" si="12"/>
        <v>0</v>
      </c>
      <c r="J135" s="23"/>
      <c r="K135" s="23"/>
      <c r="L135" s="23">
        <f t="shared" si="13"/>
        <v>0</v>
      </c>
      <c r="M135" s="15">
        <f t="shared" si="14"/>
        <v>0</v>
      </c>
      <c r="N135" s="15" t="e">
        <f t="shared" si="15"/>
        <v>#DIV/0!</v>
      </c>
      <c r="O135" s="15">
        <f t="shared" si="16"/>
        <v>0</v>
      </c>
      <c r="P135" s="22">
        <v>-11.17</v>
      </c>
      <c r="Q135" s="23"/>
      <c r="R135" s="23">
        <v>53.1</v>
      </c>
      <c r="S135" s="23">
        <f t="shared" si="17"/>
        <v>0</v>
      </c>
    </row>
    <row r="136" customFormat="1" ht="17.25" spans="1:19">
      <c r="A136" s="27" t="s">
        <v>213</v>
      </c>
      <c r="B136" s="27" t="s">
        <v>214</v>
      </c>
      <c r="C136" s="27" t="s">
        <v>25</v>
      </c>
      <c r="D136" s="15">
        <v>0</v>
      </c>
      <c r="E136" s="15" t="e">
        <v>#DIV/0!</v>
      </c>
      <c r="F136" s="15">
        <v>0</v>
      </c>
      <c r="G136" s="15"/>
      <c r="H136" s="15"/>
      <c r="I136" s="15">
        <f t="shared" si="12"/>
        <v>0</v>
      </c>
      <c r="J136" s="23"/>
      <c r="K136" s="23"/>
      <c r="L136" s="23">
        <f t="shared" si="13"/>
        <v>0</v>
      </c>
      <c r="M136" s="15">
        <f t="shared" si="14"/>
        <v>0</v>
      </c>
      <c r="N136" s="15" t="e">
        <f t="shared" si="15"/>
        <v>#DIV/0!</v>
      </c>
      <c r="O136" s="15">
        <f t="shared" si="16"/>
        <v>0</v>
      </c>
      <c r="P136" s="22">
        <v>-8.41</v>
      </c>
      <c r="Q136" s="23"/>
      <c r="R136" s="23">
        <v>0.8</v>
      </c>
      <c r="S136" s="23">
        <f t="shared" si="17"/>
        <v>0</v>
      </c>
    </row>
    <row r="137" customFormat="1" ht="17.25" spans="1:19">
      <c r="A137" s="27" t="s">
        <v>200</v>
      </c>
      <c r="B137" s="27" t="s">
        <v>215</v>
      </c>
      <c r="C137" s="27" t="s">
        <v>25</v>
      </c>
      <c r="D137" s="15">
        <v>0</v>
      </c>
      <c r="E137" s="15" t="e">
        <v>#DIV/0!</v>
      </c>
      <c r="F137" s="15">
        <v>0</v>
      </c>
      <c r="G137" s="15"/>
      <c r="H137" s="15"/>
      <c r="I137" s="15">
        <f t="shared" si="12"/>
        <v>0</v>
      </c>
      <c r="J137" s="23"/>
      <c r="K137" s="23"/>
      <c r="L137" s="23">
        <f t="shared" si="13"/>
        <v>0</v>
      </c>
      <c r="M137" s="15">
        <f t="shared" si="14"/>
        <v>0</v>
      </c>
      <c r="N137" s="15" t="e">
        <f t="shared" si="15"/>
        <v>#DIV/0!</v>
      </c>
      <c r="O137" s="15">
        <f t="shared" si="16"/>
        <v>0</v>
      </c>
      <c r="P137" s="22">
        <v>-11.04</v>
      </c>
      <c r="Q137" s="23"/>
      <c r="R137" s="23">
        <v>21</v>
      </c>
      <c r="S137" s="23">
        <f t="shared" si="17"/>
        <v>0</v>
      </c>
    </row>
    <row r="138" customFormat="1" ht="17.25" spans="1:19">
      <c r="A138" s="19" t="s">
        <v>216</v>
      </c>
      <c r="B138" s="19"/>
      <c r="C138" s="19" t="s">
        <v>25</v>
      </c>
      <c r="D138" s="15">
        <v>0</v>
      </c>
      <c r="E138" s="15" t="e">
        <v>#DIV/0!</v>
      </c>
      <c r="F138" s="15">
        <v>0</v>
      </c>
      <c r="G138" s="15"/>
      <c r="H138" s="15"/>
      <c r="I138" s="15">
        <f t="shared" si="12"/>
        <v>0</v>
      </c>
      <c r="J138" s="23"/>
      <c r="K138" s="23"/>
      <c r="L138" s="23">
        <f t="shared" si="13"/>
        <v>0</v>
      </c>
      <c r="M138" s="15">
        <f t="shared" si="14"/>
        <v>0</v>
      </c>
      <c r="N138" s="15" t="e">
        <f t="shared" si="15"/>
        <v>#DIV/0!</v>
      </c>
      <c r="O138" s="15">
        <f t="shared" si="16"/>
        <v>0</v>
      </c>
      <c r="P138" s="22">
        <v>-21.97</v>
      </c>
      <c r="Q138" s="23"/>
      <c r="R138" s="25">
        <v>209</v>
      </c>
      <c r="S138" s="23">
        <f t="shared" si="17"/>
        <v>0</v>
      </c>
    </row>
    <row r="139" customFormat="1" ht="17.25" spans="1:19">
      <c r="A139" s="27" t="s">
        <v>217</v>
      </c>
      <c r="B139" s="27"/>
      <c r="C139" s="27" t="s">
        <v>45</v>
      </c>
      <c r="D139" s="15">
        <v>0</v>
      </c>
      <c r="E139" s="15" t="e">
        <v>#DIV/0!</v>
      </c>
      <c r="F139" s="15">
        <v>0</v>
      </c>
      <c r="G139" s="15"/>
      <c r="H139" s="15"/>
      <c r="I139" s="15">
        <f t="shared" si="12"/>
        <v>0</v>
      </c>
      <c r="J139" s="23"/>
      <c r="K139" s="23"/>
      <c r="L139" s="23">
        <f t="shared" si="13"/>
        <v>0</v>
      </c>
      <c r="M139" s="15">
        <f t="shared" si="14"/>
        <v>0</v>
      </c>
      <c r="N139" s="15" t="e">
        <f t="shared" si="15"/>
        <v>#DIV/0!</v>
      </c>
      <c r="O139" s="15">
        <f t="shared" si="16"/>
        <v>0</v>
      </c>
      <c r="P139" s="22">
        <v>-11.46</v>
      </c>
      <c r="Q139" s="23"/>
      <c r="R139" s="23">
        <v>109</v>
      </c>
      <c r="S139" s="23">
        <f t="shared" si="17"/>
        <v>0</v>
      </c>
    </row>
    <row r="140" customFormat="1" ht="17.25" spans="1:19">
      <c r="A140" s="27" t="s">
        <v>218</v>
      </c>
      <c r="B140" s="27"/>
      <c r="C140" s="27" t="s">
        <v>68</v>
      </c>
      <c r="D140" s="15">
        <v>0</v>
      </c>
      <c r="E140" s="15" t="e">
        <v>#DIV/0!</v>
      </c>
      <c r="F140" s="15">
        <v>0</v>
      </c>
      <c r="G140" s="15"/>
      <c r="H140" s="15"/>
      <c r="I140" s="15">
        <f t="shared" si="12"/>
        <v>0</v>
      </c>
      <c r="J140" s="23"/>
      <c r="K140" s="23"/>
      <c r="L140" s="23">
        <f t="shared" si="13"/>
        <v>0</v>
      </c>
      <c r="M140" s="15">
        <f t="shared" si="14"/>
        <v>0</v>
      </c>
      <c r="N140" s="15" t="e">
        <f t="shared" si="15"/>
        <v>#DIV/0!</v>
      </c>
      <c r="O140" s="15">
        <f t="shared" si="16"/>
        <v>0</v>
      </c>
      <c r="P140" s="22">
        <v>-105.39</v>
      </c>
      <c r="Q140" s="23"/>
      <c r="R140" s="23">
        <v>14.96</v>
      </c>
      <c r="S140" s="23">
        <f t="shared" si="17"/>
        <v>0</v>
      </c>
    </row>
    <row r="141" customFormat="1" ht="17.25" spans="1:19">
      <c r="A141" s="17" t="s">
        <v>219</v>
      </c>
      <c r="B141" s="17"/>
      <c r="C141" s="17" t="s">
        <v>25</v>
      </c>
      <c r="D141" s="12">
        <v>0</v>
      </c>
      <c r="E141" s="12" t="e">
        <v>#DIV/0!</v>
      </c>
      <c r="F141" s="12">
        <v>0</v>
      </c>
      <c r="G141" s="12"/>
      <c r="H141" s="12"/>
      <c r="I141" s="12">
        <f t="shared" si="12"/>
        <v>0</v>
      </c>
      <c r="J141" s="21"/>
      <c r="K141" s="21"/>
      <c r="L141" s="21">
        <f t="shared" si="13"/>
        <v>0</v>
      </c>
      <c r="M141" s="12">
        <f t="shared" si="14"/>
        <v>0</v>
      </c>
      <c r="N141" s="15" t="e">
        <f t="shared" si="15"/>
        <v>#DIV/0!</v>
      </c>
      <c r="O141" s="15">
        <f t="shared" si="16"/>
        <v>0</v>
      </c>
      <c r="P141" s="22">
        <v>-61.93</v>
      </c>
      <c r="Q141" s="23"/>
      <c r="R141" s="25">
        <v>429</v>
      </c>
      <c r="S141" s="23">
        <f t="shared" si="17"/>
        <v>0</v>
      </c>
    </row>
    <row r="142" customFormat="1" ht="17.25" spans="1:19">
      <c r="A142" s="27" t="s">
        <v>216</v>
      </c>
      <c r="B142" s="27"/>
      <c r="C142" s="27" t="s">
        <v>25</v>
      </c>
      <c r="D142" s="15">
        <v>0</v>
      </c>
      <c r="E142" s="15" t="e">
        <v>#DIV/0!</v>
      </c>
      <c r="F142" s="15">
        <v>0</v>
      </c>
      <c r="G142" s="15"/>
      <c r="H142" s="15"/>
      <c r="I142" s="15">
        <f t="shared" si="12"/>
        <v>0</v>
      </c>
      <c r="J142" s="23"/>
      <c r="K142" s="23"/>
      <c r="L142" s="23">
        <f t="shared" si="13"/>
        <v>0</v>
      </c>
      <c r="M142" s="15">
        <f t="shared" si="14"/>
        <v>0</v>
      </c>
      <c r="N142" s="15" t="e">
        <f t="shared" si="15"/>
        <v>#DIV/0!</v>
      </c>
      <c r="O142" s="15">
        <f t="shared" si="16"/>
        <v>0</v>
      </c>
      <c r="P142" s="22">
        <v>-65.92</v>
      </c>
      <c r="Q142" s="23"/>
      <c r="R142" s="23">
        <v>209</v>
      </c>
      <c r="S142" s="23">
        <f t="shared" si="17"/>
        <v>0</v>
      </c>
    </row>
    <row r="143" customFormat="1" ht="17.25" spans="1:19">
      <c r="A143" s="27" t="s">
        <v>220</v>
      </c>
      <c r="B143" s="27"/>
      <c r="C143" s="27" t="s">
        <v>68</v>
      </c>
      <c r="D143" s="15">
        <v>0</v>
      </c>
      <c r="E143" s="15" t="e">
        <v>#DIV/0!</v>
      </c>
      <c r="F143" s="15">
        <v>0</v>
      </c>
      <c r="G143" s="15"/>
      <c r="H143" s="15"/>
      <c r="I143" s="15">
        <f t="shared" si="12"/>
        <v>0</v>
      </c>
      <c r="J143" s="23"/>
      <c r="K143" s="23"/>
      <c r="L143" s="23">
        <f t="shared" si="13"/>
        <v>0</v>
      </c>
      <c r="M143" s="15">
        <f t="shared" si="14"/>
        <v>0</v>
      </c>
      <c r="N143" s="15" t="e">
        <f t="shared" si="15"/>
        <v>#DIV/0!</v>
      </c>
      <c r="O143" s="15">
        <f t="shared" si="16"/>
        <v>0</v>
      </c>
      <c r="P143" s="22">
        <v>-25.75</v>
      </c>
      <c r="Q143" s="23"/>
      <c r="R143" s="25">
        <v>7.9</v>
      </c>
      <c r="S143" s="23">
        <f t="shared" si="17"/>
        <v>0</v>
      </c>
    </row>
    <row r="144" customFormat="1" ht="17.25" spans="1:19">
      <c r="A144" s="27" t="s">
        <v>221</v>
      </c>
      <c r="B144" s="27"/>
      <c r="C144" s="27" t="s">
        <v>40</v>
      </c>
      <c r="D144" s="15">
        <v>0</v>
      </c>
      <c r="E144" s="15" t="e">
        <v>#DIV/0!</v>
      </c>
      <c r="F144" s="15">
        <v>0</v>
      </c>
      <c r="G144" s="15"/>
      <c r="H144" s="15"/>
      <c r="I144" s="15">
        <f t="shared" si="12"/>
        <v>0</v>
      </c>
      <c r="J144" s="23"/>
      <c r="K144" s="23"/>
      <c r="L144" s="23">
        <f t="shared" si="13"/>
        <v>0</v>
      </c>
      <c r="M144" s="15">
        <f t="shared" si="14"/>
        <v>0</v>
      </c>
      <c r="N144" s="15" t="e">
        <f t="shared" si="15"/>
        <v>#DIV/0!</v>
      </c>
      <c r="O144" s="15">
        <f t="shared" si="16"/>
        <v>0</v>
      </c>
      <c r="P144" s="22">
        <v>-6.24</v>
      </c>
      <c r="Q144" s="23"/>
      <c r="R144" s="23">
        <v>6.6</v>
      </c>
      <c r="S144" s="23">
        <f t="shared" si="17"/>
        <v>0</v>
      </c>
    </row>
    <row r="145" customFormat="1" ht="17.25" spans="1:19">
      <c r="A145" s="27" t="s">
        <v>222</v>
      </c>
      <c r="B145" s="27"/>
      <c r="C145" s="27" t="s">
        <v>45</v>
      </c>
      <c r="D145" s="15">
        <v>0</v>
      </c>
      <c r="E145" s="15" t="e">
        <v>#DIV/0!</v>
      </c>
      <c r="F145" s="15">
        <v>0</v>
      </c>
      <c r="G145" s="15"/>
      <c r="H145" s="15"/>
      <c r="I145" s="15">
        <f t="shared" si="12"/>
        <v>0</v>
      </c>
      <c r="J145" s="23"/>
      <c r="K145" s="23"/>
      <c r="L145" s="23">
        <f t="shared" si="13"/>
        <v>0</v>
      </c>
      <c r="M145" s="15">
        <f t="shared" si="14"/>
        <v>0</v>
      </c>
      <c r="N145" s="15" t="e">
        <f t="shared" si="15"/>
        <v>#DIV/0!</v>
      </c>
      <c r="O145" s="15">
        <f t="shared" si="16"/>
        <v>0</v>
      </c>
      <c r="P145" s="22">
        <v>-25.02</v>
      </c>
      <c r="Q145" s="23"/>
      <c r="R145" s="23">
        <v>119</v>
      </c>
      <c r="S145" s="23">
        <f t="shared" si="17"/>
        <v>0</v>
      </c>
    </row>
    <row r="146" customFormat="1" ht="17.25" spans="1:19">
      <c r="A146" s="27" t="s">
        <v>223</v>
      </c>
      <c r="B146" s="27"/>
      <c r="C146" s="27" t="s">
        <v>25</v>
      </c>
      <c r="D146" s="15">
        <v>0</v>
      </c>
      <c r="E146" s="15" t="e">
        <v>#DIV/0!</v>
      </c>
      <c r="F146" s="15">
        <v>0</v>
      </c>
      <c r="G146" s="15"/>
      <c r="H146" s="15"/>
      <c r="I146" s="15">
        <f t="shared" si="12"/>
        <v>0</v>
      </c>
      <c r="J146" s="23"/>
      <c r="K146" s="23"/>
      <c r="L146" s="23">
        <f t="shared" si="13"/>
        <v>0</v>
      </c>
      <c r="M146" s="15">
        <f t="shared" si="14"/>
        <v>0</v>
      </c>
      <c r="N146" s="15" t="e">
        <f t="shared" si="15"/>
        <v>#DIV/0!</v>
      </c>
      <c r="O146" s="15">
        <f t="shared" si="16"/>
        <v>0</v>
      </c>
      <c r="P146" s="22">
        <v>-0.79</v>
      </c>
      <c r="Q146" s="23"/>
      <c r="R146" s="23">
        <v>1.5</v>
      </c>
      <c r="S146" s="23">
        <f t="shared" si="17"/>
        <v>0</v>
      </c>
    </row>
    <row r="147" customFormat="1" ht="17.25" spans="1:19">
      <c r="A147" s="27" t="s">
        <v>224</v>
      </c>
      <c r="B147" s="27"/>
      <c r="C147" s="27" t="s">
        <v>42</v>
      </c>
      <c r="D147" s="15">
        <v>0</v>
      </c>
      <c r="E147" s="15" t="e">
        <v>#DIV/0!</v>
      </c>
      <c r="F147" s="15">
        <v>0</v>
      </c>
      <c r="G147" s="15"/>
      <c r="H147" s="15"/>
      <c r="I147" s="15">
        <f t="shared" si="12"/>
        <v>0</v>
      </c>
      <c r="J147" s="23"/>
      <c r="K147" s="23"/>
      <c r="L147" s="23">
        <f t="shared" si="13"/>
        <v>0</v>
      </c>
      <c r="M147" s="15">
        <f t="shared" si="14"/>
        <v>0</v>
      </c>
      <c r="N147" s="15" t="e">
        <f t="shared" si="15"/>
        <v>#DIV/0!</v>
      </c>
      <c r="O147" s="15">
        <f t="shared" si="16"/>
        <v>0</v>
      </c>
      <c r="P147" s="22">
        <v>-1.47</v>
      </c>
      <c r="Q147" s="23"/>
      <c r="R147" s="23">
        <v>0.7</v>
      </c>
      <c r="S147" s="23">
        <f t="shared" si="17"/>
        <v>0</v>
      </c>
    </row>
    <row r="148" customFormat="1" ht="17.25" spans="1:19">
      <c r="A148" s="27" t="s">
        <v>225</v>
      </c>
      <c r="B148" s="27"/>
      <c r="C148" s="27" t="s">
        <v>68</v>
      </c>
      <c r="D148" s="15">
        <v>0</v>
      </c>
      <c r="E148" s="15" t="e">
        <v>#DIV/0!</v>
      </c>
      <c r="F148" s="15">
        <v>0</v>
      </c>
      <c r="G148" s="15"/>
      <c r="H148" s="15"/>
      <c r="I148" s="15">
        <f t="shared" si="12"/>
        <v>0</v>
      </c>
      <c r="J148" s="23"/>
      <c r="K148" s="23"/>
      <c r="L148" s="23">
        <f t="shared" si="13"/>
        <v>0</v>
      </c>
      <c r="M148" s="15">
        <f t="shared" si="14"/>
        <v>0</v>
      </c>
      <c r="N148" s="15" t="e">
        <f t="shared" si="15"/>
        <v>#DIV/0!</v>
      </c>
      <c r="O148" s="15">
        <f t="shared" si="16"/>
        <v>0</v>
      </c>
      <c r="P148" s="22">
        <v>-5.205</v>
      </c>
      <c r="Q148" s="23"/>
      <c r="R148" s="25">
        <v>9.9</v>
      </c>
      <c r="S148" s="23">
        <f t="shared" si="17"/>
        <v>0</v>
      </c>
    </row>
    <row r="149" customFormat="1" ht="17.25" spans="1:19">
      <c r="A149" s="27" t="s">
        <v>226</v>
      </c>
      <c r="B149" s="27"/>
      <c r="C149" s="27" t="s">
        <v>53</v>
      </c>
      <c r="D149" s="15">
        <v>0</v>
      </c>
      <c r="E149" s="15" t="e">
        <v>#DIV/0!</v>
      </c>
      <c r="F149" s="15">
        <v>0</v>
      </c>
      <c r="G149" s="15"/>
      <c r="H149" s="15"/>
      <c r="I149" s="15">
        <f t="shared" si="12"/>
        <v>0</v>
      </c>
      <c r="J149" s="23"/>
      <c r="K149" s="23"/>
      <c r="L149" s="23">
        <f t="shared" si="13"/>
        <v>0</v>
      </c>
      <c r="M149" s="15">
        <f t="shared" si="14"/>
        <v>0</v>
      </c>
      <c r="N149" s="15" t="e">
        <f t="shared" si="15"/>
        <v>#DIV/0!</v>
      </c>
      <c r="O149" s="15">
        <f t="shared" si="16"/>
        <v>0</v>
      </c>
      <c r="P149" s="22">
        <v>-29.02</v>
      </c>
      <c r="Q149" s="23"/>
      <c r="R149" s="23">
        <v>6.9</v>
      </c>
      <c r="S149" s="23">
        <f t="shared" si="17"/>
        <v>0</v>
      </c>
    </row>
    <row r="150" customFormat="1" ht="17.25" spans="1:19">
      <c r="A150" s="27" t="s">
        <v>227</v>
      </c>
      <c r="B150" s="27"/>
      <c r="C150" s="27" t="s">
        <v>25</v>
      </c>
      <c r="D150" s="15">
        <v>0</v>
      </c>
      <c r="E150" s="15" t="e">
        <v>#DIV/0!</v>
      </c>
      <c r="F150" s="15">
        <v>0</v>
      </c>
      <c r="G150" s="15"/>
      <c r="H150" s="15"/>
      <c r="I150" s="15">
        <f t="shared" si="12"/>
        <v>0</v>
      </c>
      <c r="J150" s="23"/>
      <c r="K150" s="23"/>
      <c r="L150" s="23">
        <f t="shared" si="13"/>
        <v>0</v>
      </c>
      <c r="M150" s="15">
        <f t="shared" si="14"/>
        <v>0</v>
      </c>
      <c r="N150" s="15" t="e">
        <f t="shared" si="15"/>
        <v>#DIV/0!</v>
      </c>
      <c r="O150" s="15">
        <f t="shared" si="16"/>
        <v>0</v>
      </c>
      <c r="P150" s="22">
        <v>-31.54</v>
      </c>
      <c r="Q150" s="23"/>
      <c r="R150" s="23">
        <v>50</v>
      </c>
      <c r="S150" s="23">
        <f t="shared" si="17"/>
        <v>0</v>
      </c>
    </row>
    <row r="151" customFormat="1" ht="17.25" spans="1:19">
      <c r="A151" s="27" t="s">
        <v>228</v>
      </c>
      <c r="B151" s="27" t="s">
        <v>229</v>
      </c>
      <c r="C151" s="27" t="s">
        <v>25</v>
      </c>
      <c r="D151" s="15">
        <v>0</v>
      </c>
      <c r="E151" s="15" t="e">
        <v>#DIV/0!</v>
      </c>
      <c r="F151" s="15">
        <v>0</v>
      </c>
      <c r="G151" s="15"/>
      <c r="H151" s="15"/>
      <c r="I151" s="15">
        <f t="shared" si="12"/>
        <v>0</v>
      </c>
      <c r="J151" s="23"/>
      <c r="K151" s="23"/>
      <c r="L151" s="23">
        <f t="shared" si="13"/>
        <v>0</v>
      </c>
      <c r="M151" s="15">
        <f t="shared" si="14"/>
        <v>0</v>
      </c>
      <c r="N151" s="15" t="e">
        <f t="shared" si="15"/>
        <v>#DIV/0!</v>
      </c>
      <c r="O151" s="15">
        <f t="shared" si="16"/>
        <v>0</v>
      </c>
      <c r="P151" s="22">
        <v>-36.69</v>
      </c>
      <c r="Q151" s="23"/>
      <c r="R151" s="23">
        <v>339</v>
      </c>
      <c r="S151" s="23">
        <f t="shared" si="17"/>
        <v>0</v>
      </c>
    </row>
    <row r="152" customFormat="1" ht="17.25" spans="1:19">
      <c r="A152" s="27" t="s">
        <v>230</v>
      </c>
      <c r="B152" s="27" t="s">
        <v>231</v>
      </c>
      <c r="C152" s="27" t="s">
        <v>25</v>
      </c>
      <c r="D152" s="15">
        <v>0</v>
      </c>
      <c r="E152" s="15" t="e">
        <v>#DIV/0!</v>
      </c>
      <c r="F152" s="15">
        <v>0</v>
      </c>
      <c r="G152" s="15"/>
      <c r="H152" s="15"/>
      <c r="I152" s="15">
        <f t="shared" si="12"/>
        <v>0</v>
      </c>
      <c r="J152" s="23"/>
      <c r="K152" s="23"/>
      <c r="L152" s="23">
        <f t="shared" si="13"/>
        <v>0</v>
      </c>
      <c r="M152" s="15">
        <f t="shared" si="14"/>
        <v>0</v>
      </c>
      <c r="N152" s="15" t="e">
        <f t="shared" si="15"/>
        <v>#DIV/0!</v>
      </c>
      <c r="O152" s="15">
        <f t="shared" si="16"/>
        <v>0</v>
      </c>
      <c r="P152" s="22">
        <v>-17.77</v>
      </c>
      <c r="Q152" s="23"/>
      <c r="R152" s="23">
        <v>169</v>
      </c>
      <c r="S152" s="23">
        <f t="shared" si="17"/>
        <v>0</v>
      </c>
    </row>
    <row r="153" customFormat="1" ht="17.25" spans="1:19">
      <c r="A153" s="27" t="s">
        <v>211</v>
      </c>
      <c r="B153" s="27" t="s">
        <v>20</v>
      </c>
      <c r="C153" s="27" t="s">
        <v>21</v>
      </c>
      <c r="D153" s="15">
        <v>0</v>
      </c>
      <c r="E153" s="15" t="e">
        <v>#DIV/0!</v>
      </c>
      <c r="F153" s="15">
        <v>0</v>
      </c>
      <c r="G153" s="15"/>
      <c r="H153" s="15"/>
      <c r="I153" s="15">
        <f t="shared" si="12"/>
        <v>0</v>
      </c>
      <c r="J153" s="23"/>
      <c r="K153" s="23"/>
      <c r="L153" s="23">
        <f t="shared" si="13"/>
        <v>0</v>
      </c>
      <c r="M153" s="15">
        <f t="shared" si="14"/>
        <v>0</v>
      </c>
      <c r="N153" s="15" t="e">
        <f t="shared" si="15"/>
        <v>#DIV/0!</v>
      </c>
      <c r="O153" s="15">
        <f t="shared" si="16"/>
        <v>0</v>
      </c>
      <c r="P153" s="22">
        <v>-7.19</v>
      </c>
      <c r="Q153" s="23"/>
      <c r="R153" s="23">
        <v>34.2</v>
      </c>
      <c r="S153" s="23">
        <f t="shared" si="17"/>
        <v>0</v>
      </c>
    </row>
    <row r="154" customFormat="1" ht="17.25" spans="1:19">
      <c r="A154" s="42" t="s">
        <v>232</v>
      </c>
      <c r="B154" s="42" t="s">
        <v>233</v>
      </c>
      <c r="C154" s="42" t="s">
        <v>68</v>
      </c>
      <c r="D154" s="30">
        <v>0</v>
      </c>
      <c r="E154" s="30" t="e">
        <v>#DIV/0!</v>
      </c>
      <c r="F154" s="30">
        <v>0</v>
      </c>
      <c r="G154" s="30"/>
      <c r="H154" s="30"/>
      <c r="I154" s="30">
        <f t="shared" si="12"/>
        <v>0</v>
      </c>
      <c r="J154" s="36"/>
      <c r="K154" s="36"/>
      <c r="L154" s="36">
        <f t="shared" si="13"/>
        <v>0</v>
      </c>
      <c r="M154" s="30">
        <f t="shared" si="14"/>
        <v>0</v>
      </c>
      <c r="N154" s="30" t="e">
        <f t="shared" si="15"/>
        <v>#DIV/0!</v>
      </c>
      <c r="O154" s="30">
        <f t="shared" si="16"/>
        <v>0</v>
      </c>
      <c r="P154" s="37">
        <v>-10.46</v>
      </c>
      <c r="Q154" s="36"/>
      <c r="R154" s="36">
        <v>19.9</v>
      </c>
      <c r="S154" s="36">
        <f t="shared" si="17"/>
        <v>0</v>
      </c>
    </row>
    <row r="155" customFormat="1" ht="17.25" spans="1:19">
      <c r="A155" s="19" t="s">
        <v>234</v>
      </c>
      <c r="B155" s="19">
        <v>30221</v>
      </c>
      <c r="C155" s="19" t="s">
        <v>25</v>
      </c>
      <c r="D155" s="15">
        <v>0</v>
      </c>
      <c r="E155" s="15" t="e">
        <v>#DIV/0!</v>
      </c>
      <c r="F155" s="15">
        <v>0</v>
      </c>
      <c r="G155" s="15"/>
      <c r="H155" s="15"/>
      <c r="I155" s="15">
        <f t="shared" si="12"/>
        <v>0</v>
      </c>
      <c r="J155" s="23"/>
      <c r="K155" s="23"/>
      <c r="L155" s="23">
        <f t="shared" si="13"/>
        <v>0</v>
      </c>
      <c r="M155" s="15">
        <f t="shared" si="14"/>
        <v>0</v>
      </c>
      <c r="N155" s="15" t="e">
        <f t="shared" si="15"/>
        <v>#DIV/0!</v>
      </c>
      <c r="O155" s="15">
        <f t="shared" si="16"/>
        <v>0</v>
      </c>
      <c r="P155" s="22">
        <v>-5.65</v>
      </c>
      <c r="Q155" s="23"/>
      <c r="R155" s="25">
        <v>53.68</v>
      </c>
      <c r="S155" s="23">
        <f t="shared" si="17"/>
        <v>0</v>
      </c>
    </row>
    <row r="156" customFormat="1" ht="17.25" spans="1:19">
      <c r="A156" s="27" t="s">
        <v>234</v>
      </c>
      <c r="B156" s="27">
        <v>30221</v>
      </c>
      <c r="C156" s="27" t="s">
        <v>25</v>
      </c>
      <c r="D156" s="15">
        <v>0</v>
      </c>
      <c r="E156" s="15" t="e">
        <v>#DIV/0!</v>
      </c>
      <c r="F156" s="15">
        <v>0</v>
      </c>
      <c r="G156" s="15"/>
      <c r="H156" s="15"/>
      <c r="I156" s="15">
        <f t="shared" si="12"/>
        <v>0</v>
      </c>
      <c r="J156" s="23"/>
      <c r="K156" s="23"/>
      <c r="L156" s="23">
        <f t="shared" si="13"/>
        <v>0</v>
      </c>
      <c r="M156" s="15">
        <f t="shared" si="14"/>
        <v>0</v>
      </c>
      <c r="N156" s="15" t="e">
        <f t="shared" si="15"/>
        <v>#DIV/0!</v>
      </c>
      <c r="O156" s="15">
        <f t="shared" si="16"/>
        <v>0</v>
      </c>
      <c r="P156" s="22">
        <v>-11.29</v>
      </c>
      <c r="Q156" s="23"/>
      <c r="R156" s="25">
        <v>53.68</v>
      </c>
      <c r="S156" s="23">
        <f t="shared" si="17"/>
        <v>0</v>
      </c>
    </row>
    <row r="157" customFormat="1" ht="17.25" spans="1:19">
      <c r="A157" s="43" t="s">
        <v>235</v>
      </c>
      <c r="B157" s="43" t="s">
        <v>236</v>
      </c>
      <c r="C157" s="43" t="s">
        <v>68</v>
      </c>
      <c r="D157" s="32">
        <v>0</v>
      </c>
      <c r="E157" s="32" t="e">
        <v>#DIV/0!</v>
      </c>
      <c r="F157" s="32">
        <v>0</v>
      </c>
      <c r="G157" s="32"/>
      <c r="H157" s="32"/>
      <c r="I157" s="32">
        <f t="shared" si="12"/>
        <v>0</v>
      </c>
      <c r="J157" s="38"/>
      <c r="K157" s="38"/>
      <c r="L157" s="38">
        <f t="shared" si="13"/>
        <v>0</v>
      </c>
      <c r="M157" s="32">
        <f t="shared" si="14"/>
        <v>0</v>
      </c>
      <c r="N157" s="32" t="e">
        <f t="shared" si="15"/>
        <v>#DIV/0!</v>
      </c>
      <c r="O157" s="32">
        <f t="shared" si="16"/>
        <v>0</v>
      </c>
      <c r="P157" s="39">
        <v>-5.79</v>
      </c>
      <c r="Q157" s="38"/>
      <c r="R157" s="38">
        <v>55</v>
      </c>
      <c r="S157" s="38">
        <f t="shared" si="17"/>
        <v>0</v>
      </c>
    </row>
    <row r="158" customFormat="1" ht="17.25" spans="1:19">
      <c r="A158" s="27" t="s">
        <v>237</v>
      </c>
      <c r="B158" s="27" t="s">
        <v>238</v>
      </c>
      <c r="C158" s="27" t="s">
        <v>25</v>
      </c>
      <c r="D158" s="15">
        <v>0</v>
      </c>
      <c r="E158" s="15" t="e">
        <v>#DIV/0!</v>
      </c>
      <c r="F158" s="15">
        <v>0</v>
      </c>
      <c r="G158" s="15"/>
      <c r="H158" s="15"/>
      <c r="I158" s="15">
        <f t="shared" si="12"/>
        <v>0</v>
      </c>
      <c r="J158" s="23"/>
      <c r="K158" s="23"/>
      <c r="L158" s="23">
        <f t="shared" si="13"/>
        <v>0</v>
      </c>
      <c r="M158" s="15">
        <f t="shared" si="14"/>
        <v>0</v>
      </c>
      <c r="N158" s="15" t="e">
        <f t="shared" si="15"/>
        <v>#DIV/0!</v>
      </c>
      <c r="O158" s="15">
        <f t="shared" si="16"/>
        <v>0</v>
      </c>
      <c r="P158" s="22">
        <v>-35.53</v>
      </c>
      <c r="Q158" s="23"/>
      <c r="R158" s="23">
        <v>169</v>
      </c>
      <c r="S158" s="23">
        <f t="shared" si="17"/>
        <v>0</v>
      </c>
    </row>
    <row r="159" customFormat="1" ht="17.25" spans="1:19">
      <c r="A159" s="27" t="s">
        <v>239</v>
      </c>
      <c r="B159" s="27" t="s">
        <v>240</v>
      </c>
      <c r="C159" s="27" t="s">
        <v>25</v>
      </c>
      <c r="D159" s="15">
        <v>0</v>
      </c>
      <c r="E159" s="15" t="e">
        <v>#DIV/0!</v>
      </c>
      <c r="F159" s="15">
        <v>0</v>
      </c>
      <c r="G159" s="15"/>
      <c r="H159" s="15"/>
      <c r="I159" s="15">
        <f t="shared" si="12"/>
        <v>0</v>
      </c>
      <c r="J159" s="23"/>
      <c r="K159" s="23"/>
      <c r="L159" s="23">
        <f t="shared" si="13"/>
        <v>0</v>
      </c>
      <c r="M159" s="15">
        <f t="shared" si="14"/>
        <v>0</v>
      </c>
      <c r="N159" s="15" t="e">
        <f t="shared" si="15"/>
        <v>#DIV/0!</v>
      </c>
      <c r="O159" s="15">
        <f t="shared" si="16"/>
        <v>0</v>
      </c>
      <c r="P159" s="22">
        <v>-14.81</v>
      </c>
      <c r="Q159" s="23"/>
      <c r="R159" s="23">
        <v>70.4</v>
      </c>
      <c r="S159" s="23">
        <f t="shared" si="17"/>
        <v>0</v>
      </c>
    </row>
    <row r="160" customFormat="1" ht="17.25" spans="1:19">
      <c r="A160" s="27" t="s">
        <v>241</v>
      </c>
      <c r="B160" s="27" t="s">
        <v>242</v>
      </c>
      <c r="C160" s="27" t="s">
        <v>45</v>
      </c>
      <c r="D160" s="15">
        <v>0</v>
      </c>
      <c r="E160" s="15" t="e">
        <v>#DIV/0!</v>
      </c>
      <c r="F160" s="15">
        <v>0</v>
      </c>
      <c r="G160" s="15"/>
      <c r="H160" s="15"/>
      <c r="I160" s="15">
        <f t="shared" si="12"/>
        <v>0</v>
      </c>
      <c r="J160" s="23"/>
      <c r="K160" s="23"/>
      <c r="L160" s="23">
        <f t="shared" si="13"/>
        <v>0</v>
      </c>
      <c r="M160" s="15">
        <f t="shared" si="14"/>
        <v>0</v>
      </c>
      <c r="N160" s="15" t="e">
        <f t="shared" si="15"/>
        <v>#DIV/0!</v>
      </c>
      <c r="O160" s="15">
        <f t="shared" si="16"/>
        <v>0</v>
      </c>
      <c r="P160" s="22">
        <v>-30.39</v>
      </c>
      <c r="Q160" s="23"/>
      <c r="R160" s="23">
        <v>289</v>
      </c>
      <c r="S160" s="23">
        <f t="shared" si="17"/>
        <v>0</v>
      </c>
    </row>
    <row r="161" customFormat="1" ht="17.25" spans="1:19">
      <c r="A161" s="27" t="s">
        <v>243</v>
      </c>
      <c r="B161" s="27" t="s">
        <v>244</v>
      </c>
      <c r="C161" s="27" t="s">
        <v>245</v>
      </c>
      <c r="D161" s="15">
        <v>0</v>
      </c>
      <c r="E161" s="15" t="e">
        <v>#DIV/0!</v>
      </c>
      <c r="F161" s="15">
        <v>0</v>
      </c>
      <c r="G161" s="15"/>
      <c r="H161" s="15"/>
      <c r="I161" s="15">
        <f t="shared" si="12"/>
        <v>0</v>
      </c>
      <c r="J161" s="23"/>
      <c r="K161" s="23"/>
      <c r="L161" s="23">
        <f t="shared" si="13"/>
        <v>0</v>
      </c>
      <c r="M161" s="15">
        <f t="shared" si="14"/>
        <v>0</v>
      </c>
      <c r="N161" s="15" t="e">
        <f t="shared" si="15"/>
        <v>#DIV/0!</v>
      </c>
      <c r="O161" s="15">
        <f t="shared" si="16"/>
        <v>0</v>
      </c>
      <c r="P161" s="22">
        <v>-1.58</v>
      </c>
      <c r="Q161" s="23"/>
      <c r="R161" s="23">
        <v>15</v>
      </c>
      <c r="S161" s="23">
        <f t="shared" si="17"/>
        <v>0</v>
      </c>
    </row>
    <row r="162" customFormat="1" ht="17.25" spans="1:19">
      <c r="A162" s="27" t="s">
        <v>246</v>
      </c>
      <c r="B162" s="27" t="s">
        <v>247</v>
      </c>
      <c r="C162" s="27" t="s">
        <v>40</v>
      </c>
      <c r="D162" s="15">
        <v>0</v>
      </c>
      <c r="E162" s="15" t="e">
        <v>#DIV/0!</v>
      </c>
      <c r="F162" s="15">
        <v>0</v>
      </c>
      <c r="G162" s="15"/>
      <c r="H162" s="15"/>
      <c r="I162" s="15">
        <f t="shared" si="12"/>
        <v>0</v>
      </c>
      <c r="J162" s="23"/>
      <c r="K162" s="23"/>
      <c r="L162" s="23">
        <f t="shared" si="13"/>
        <v>0</v>
      </c>
      <c r="M162" s="15">
        <f t="shared" si="14"/>
        <v>0</v>
      </c>
      <c r="N162" s="15" t="e">
        <f t="shared" si="15"/>
        <v>#DIV/0!</v>
      </c>
      <c r="O162" s="15">
        <f t="shared" si="16"/>
        <v>0</v>
      </c>
      <c r="P162" s="22">
        <v>-37.47</v>
      </c>
      <c r="Q162" s="23"/>
      <c r="R162" s="23">
        <v>59</v>
      </c>
      <c r="S162" s="23">
        <f t="shared" si="17"/>
        <v>0</v>
      </c>
    </row>
    <row r="163" customFormat="1" ht="17.25" spans="1:19">
      <c r="A163" s="27" t="s">
        <v>248</v>
      </c>
      <c r="B163" s="27" t="s">
        <v>249</v>
      </c>
      <c r="C163" s="27" t="s">
        <v>68</v>
      </c>
      <c r="D163" s="15">
        <v>0</v>
      </c>
      <c r="E163" s="15" t="e">
        <v>#DIV/0!</v>
      </c>
      <c r="F163" s="15">
        <v>0</v>
      </c>
      <c r="G163" s="15"/>
      <c r="H163" s="15"/>
      <c r="I163" s="15">
        <f t="shared" si="12"/>
        <v>0</v>
      </c>
      <c r="J163" s="23"/>
      <c r="K163" s="23"/>
      <c r="L163" s="23">
        <f t="shared" si="13"/>
        <v>0</v>
      </c>
      <c r="M163" s="15">
        <f t="shared" si="14"/>
        <v>0</v>
      </c>
      <c r="N163" s="15" t="e">
        <f t="shared" si="15"/>
        <v>#DIV/0!</v>
      </c>
      <c r="O163" s="15">
        <f t="shared" si="16"/>
        <v>0</v>
      </c>
      <c r="P163" s="22">
        <v>-26.23</v>
      </c>
      <c r="Q163" s="23"/>
      <c r="R163" s="23">
        <v>49</v>
      </c>
      <c r="S163" s="23">
        <f t="shared" si="17"/>
        <v>0</v>
      </c>
    </row>
    <row r="164" customFormat="1" ht="17.25" spans="1:19">
      <c r="A164" s="27" t="s">
        <v>218</v>
      </c>
      <c r="B164" s="27" t="s">
        <v>250</v>
      </c>
      <c r="C164" s="27" t="s">
        <v>40</v>
      </c>
      <c r="D164" s="15">
        <v>0</v>
      </c>
      <c r="E164" s="15" t="e">
        <v>#DIV/0!</v>
      </c>
      <c r="F164" s="15">
        <v>0</v>
      </c>
      <c r="G164" s="15"/>
      <c r="H164" s="15"/>
      <c r="I164" s="15">
        <f t="shared" si="12"/>
        <v>0</v>
      </c>
      <c r="J164" s="23"/>
      <c r="K164" s="23"/>
      <c r="L164" s="23">
        <f t="shared" si="13"/>
        <v>0</v>
      </c>
      <c r="M164" s="15">
        <f t="shared" si="14"/>
        <v>0</v>
      </c>
      <c r="N164" s="15" t="e">
        <f t="shared" si="15"/>
        <v>#DIV/0!</v>
      </c>
      <c r="O164" s="15">
        <f t="shared" si="16"/>
        <v>0</v>
      </c>
      <c r="P164" s="22">
        <v>-6.69</v>
      </c>
      <c r="Q164" s="23"/>
      <c r="R164" s="23">
        <v>18</v>
      </c>
      <c r="S164" s="23">
        <f t="shared" si="17"/>
        <v>0</v>
      </c>
    </row>
    <row r="165" customFormat="1" ht="17.25" spans="1:19">
      <c r="A165" s="27" t="s">
        <v>251</v>
      </c>
      <c r="B165" s="27" t="s">
        <v>252</v>
      </c>
      <c r="C165" s="27" t="s">
        <v>83</v>
      </c>
      <c r="D165" s="15">
        <v>0</v>
      </c>
      <c r="E165" s="15" t="e">
        <v>#DIV/0!</v>
      </c>
      <c r="F165" s="15">
        <v>0</v>
      </c>
      <c r="G165" s="15"/>
      <c r="H165" s="15"/>
      <c r="I165" s="15">
        <f t="shared" si="12"/>
        <v>0</v>
      </c>
      <c r="J165" s="23"/>
      <c r="K165" s="23"/>
      <c r="L165" s="23">
        <f t="shared" si="13"/>
        <v>0</v>
      </c>
      <c r="M165" s="15">
        <f t="shared" si="14"/>
        <v>0</v>
      </c>
      <c r="N165" s="15" t="e">
        <f t="shared" si="15"/>
        <v>#DIV/0!</v>
      </c>
      <c r="O165" s="15">
        <f t="shared" si="16"/>
        <v>0</v>
      </c>
      <c r="P165" s="22">
        <v>-13.04</v>
      </c>
      <c r="Q165" s="23"/>
      <c r="R165" s="23">
        <v>25</v>
      </c>
      <c r="S165" s="23">
        <f t="shared" si="17"/>
        <v>0</v>
      </c>
    </row>
    <row r="166" customFormat="1" ht="17.25" spans="1:19">
      <c r="A166" s="27" t="s">
        <v>165</v>
      </c>
      <c r="B166" s="27" t="s">
        <v>253</v>
      </c>
      <c r="C166" s="27" t="s">
        <v>61</v>
      </c>
      <c r="D166" s="15">
        <v>0</v>
      </c>
      <c r="E166" s="15" t="e">
        <v>#DIV/0!</v>
      </c>
      <c r="F166" s="15">
        <v>0</v>
      </c>
      <c r="G166" s="15"/>
      <c r="H166" s="15"/>
      <c r="I166" s="15">
        <f t="shared" si="12"/>
        <v>0</v>
      </c>
      <c r="J166" s="23"/>
      <c r="K166" s="23"/>
      <c r="L166" s="23">
        <f t="shared" si="13"/>
        <v>0</v>
      </c>
      <c r="M166" s="15">
        <f t="shared" si="14"/>
        <v>0</v>
      </c>
      <c r="N166" s="15" t="e">
        <f t="shared" si="15"/>
        <v>#DIV/0!</v>
      </c>
      <c r="O166" s="15">
        <f t="shared" si="16"/>
        <v>0</v>
      </c>
      <c r="P166" s="22">
        <v>-4.7</v>
      </c>
      <c r="Q166" s="23"/>
      <c r="R166" s="23">
        <v>14.9</v>
      </c>
      <c r="S166" s="23">
        <f t="shared" si="17"/>
        <v>0</v>
      </c>
    </row>
    <row r="167" customFormat="1" ht="17.25" spans="1:19">
      <c r="A167" s="27" t="s">
        <v>254</v>
      </c>
      <c r="B167" s="27" t="s">
        <v>179</v>
      </c>
      <c r="C167" s="27" t="s">
        <v>80</v>
      </c>
      <c r="D167" s="15">
        <v>0</v>
      </c>
      <c r="E167" s="15" t="e">
        <v>#DIV/0!</v>
      </c>
      <c r="F167" s="15">
        <v>0</v>
      </c>
      <c r="G167" s="15"/>
      <c r="H167" s="15"/>
      <c r="I167" s="15">
        <f t="shared" si="12"/>
        <v>0</v>
      </c>
      <c r="J167" s="23"/>
      <c r="K167" s="23"/>
      <c r="L167" s="23">
        <f t="shared" si="13"/>
        <v>0</v>
      </c>
      <c r="M167" s="15">
        <f t="shared" si="14"/>
        <v>0</v>
      </c>
      <c r="N167" s="15" t="e">
        <f t="shared" si="15"/>
        <v>#DIV/0!</v>
      </c>
      <c r="O167" s="15">
        <f t="shared" si="16"/>
        <v>0</v>
      </c>
      <c r="P167" s="22">
        <v>-17.88</v>
      </c>
      <c r="Q167" s="23"/>
      <c r="R167" s="23">
        <v>85</v>
      </c>
      <c r="S167" s="23">
        <f t="shared" si="17"/>
        <v>0</v>
      </c>
    </row>
    <row r="168" customFormat="1" ht="17.25" spans="1:19">
      <c r="A168" s="19" t="s">
        <v>255</v>
      </c>
      <c r="B168" s="19" t="s">
        <v>256</v>
      </c>
      <c r="C168" s="19" t="s">
        <v>42</v>
      </c>
      <c r="D168" s="15">
        <v>-7</v>
      </c>
      <c r="E168" s="15">
        <v>7.42666667</v>
      </c>
      <c r="F168" s="15">
        <v>-51.98666669</v>
      </c>
      <c r="G168" s="15"/>
      <c r="H168" s="15"/>
      <c r="I168" s="15">
        <f t="shared" si="12"/>
        <v>0</v>
      </c>
      <c r="J168" s="23"/>
      <c r="K168" s="23"/>
      <c r="L168" s="23">
        <f t="shared" si="13"/>
        <v>0</v>
      </c>
      <c r="M168" s="15">
        <f t="shared" si="14"/>
        <v>-7</v>
      </c>
      <c r="N168" s="15">
        <f t="shared" si="15"/>
        <v>7.42666667</v>
      </c>
      <c r="O168" s="15">
        <f t="shared" si="16"/>
        <v>-51.98666669</v>
      </c>
      <c r="P168" s="22">
        <v>-8.41</v>
      </c>
      <c r="Q168" s="23"/>
      <c r="R168" s="23">
        <v>7.5</v>
      </c>
      <c r="S168" s="23">
        <f t="shared" si="17"/>
        <v>0</v>
      </c>
    </row>
    <row r="169" customFormat="1" ht="17.25" spans="1:19">
      <c r="A169" s="27" t="s">
        <v>257</v>
      </c>
      <c r="B169" s="27" t="s">
        <v>27</v>
      </c>
      <c r="C169" s="27" t="s">
        <v>73</v>
      </c>
      <c r="D169" s="15">
        <v>0</v>
      </c>
      <c r="E169" s="15" t="e">
        <v>#DIV/0!</v>
      </c>
      <c r="F169" s="15">
        <v>0</v>
      </c>
      <c r="G169" s="15"/>
      <c r="H169" s="15"/>
      <c r="I169" s="15">
        <f t="shared" si="12"/>
        <v>0</v>
      </c>
      <c r="J169" s="23"/>
      <c r="K169" s="23"/>
      <c r="L169" s="23">
        <f t="shared" si="13"/>
        <v>0</v>
      </c>
      <c r="M169" s="15">
        <f t="shared" si="14"/>
        <v>0</v>
      </c>
      <c r="N169" s="15" t="e">
        <f t="shared" si="15"/>
        <v>#DIV/0!</v>
      </c>
      <c r="O169" s="15">
        <f t="shared" si="16"/>
        <v>0</v>
      </c>
      <c r="P169" s="22">
        <v>-12.66</v>
      </c>
      <c r="Q169" s="23"/>
      <c r="R169" s="23">
        <v>10.03</v>
      </c>
      <c r="S169" s="23">
        <f t="shared" si="17"/>
        <v>0</v>
      </c>
    </row>
    <row r="170" customFormat="1" ht="17.25" spans="1:19">
      <c r="A170" s="27" t="s">
        <v>153</v>
      </c>
      <c r="B170" s="27" t="s">
        <v>30</v>
      </c>
      <c r="C170" s="27" t="s">
        <v>42</v>
      </c>
      <c r="D170" s="15">
        <v>0</v>
      </c>
      <c r="E170" s="15" t="e">
        <v>#DIV/0!</v>
      </c>
      <c r="F170" s="15">
        <v>0</v>
      </c>
      <c r="G170" s="15"/>
      <c r="H170" s="15"/>
      <c r="I170" s="15">
        <f t="shared" si="12"/>
        <v>0</v>
      </c>
      <c r="J170" s="23"/>
      <c r="K170" s="23"/>
      <c r="L170" s="23">
        <f t="shared" si="13"/>
        <v>0</v>
      </c>
      <c r="M170" s="15">
        <f t="shared" si="14"/>
        <v>0</v>
      </c>
      <c r="N170" s="15" t="e">
        <f t="shared" si="15"/>
        <v>#DIV/0!</v>
      </c>
      <c r="O170" s="15">
        <f t="shared" si="16"/>
        <v>0</v>
      </c>
      <c r="P170" s="22">
        <v>-20.08</v>
      </c>
      <c r="Q170" s="23"/>
      <c r="R170" s="23">
        <v>1.54</v>
      </c>
      <c r="S170" s="23">
        <f t="shared" si="17"/>
        <v>0</v>
      </c>
    </row>
    <row r="171" customFormat="1" ht="17.25" spans="1:19">
      <c r="A171" s="27" t="s">
        <v>257</v>
      </c>
      <c r="B171" s="27" t="s">
        <v>33</v>
      </c>
      <c r="C171" s="27" t="s">
        <v>73</v>
      </c>
      <c r="D171" s="15">
        <v>0</v>
      </c>
      <c r="E171" s="15" t="e">
        <v>#DIV/0!</v>
      </c>
      <c r="F171" s="15">
        <v>0</v>
      </c>
      <c r="G171" s="15"/>
      <c r="H171" s="15"/>
      <c r="I171" s="15">
        <f t="shared" si="12"/>
        <v>0</v>
      </c>
      <c r="J171" s="23"/>
      <c r="K171" s="23"/>
      <c r="L171" s="23">
        <f t="shared" si="13"/>
        <v>0</v>
      </c>
      <c r="M171" s="15">
        <f t="shared" si="14"/>
        <v>0</v>
      </c>
      <c r="N171" s="15" t="e">
        <f t="shared" si="15"/>
        <v>#DIV/0!</v>
      </c>
      <c r="O171" s="15">
        <f t="shared" si="16"/>
        <v>0</v>
      </c>
      <c r="P171" s="22">
        <v>-1.52</v>
      </c>
      <c r="Q171" s="23"/>
      <c r="R171" s="23">
        <v>7.22</v>
      </c>
      <c r="S171" s="23">
        <f t="shared" si="17"/>
        <v>0</v>
      </c>
    </row>
    <row r="172" customFormat="1" ht="17.25" spans="1:19">
      <c r="A172" s="27" t="s">
        <v>258</v>
      </c>
      <c r="B172" s="27" t="s">
        <v>259</v>
      </c>
      <c r="C172" s="27" t="s">
        <v>42</v>
      </c>
      <c r="D172" s="15">
        <v>0</v>
      </c>
      <c r="E172" s="15" t="e">
        <v>#DIV/0!</v>
      </c>
      <c r="F172" s="15">
        <v>0</v>
      </c>
      <c r="G172" s="15"/>
      <c r="H172" s="15"/>
      <c r="I172" s="15">
        <f t="shared" si="12"/>
        <v>0</v>
      </c>
      <c r="J172" s="23"/>
      <c r="K172" s="23"/>
      <c r="L172" s="23">
        <f t="shared" si="13"/>
        <v>0</v>
      </c>
      <c r="M172" s="15">
        <f t="shared" si="14"/>
        <v>0</v>
      </c>
      <c r="N172" s="15" t="e">
        <f t="shared" si="15"/>
        <v>#DIV/0!</v>
      </c>
      <c r="O172" s="15">
        <f t="shared" si="16"/>
        <v>0</v>
      </c>
      <c r="P172" s="22">
        <v>-6.63</v>
      </c>
      <c r="Q172" s="23"/>
      <c r="R172" s="23">
        <v>2.1</v>
      </c>
      <c r="S172" s="23">
        <f t="shared" si="17"/>
        <v>0</v>
      </c>
    </row>
    <row r="173" customFormat="1" ht="17.25" spans="1:19">
      <c r="A173" s="27" t="s">
        <v>260</v>
      </c>
      <c r="B173" s="27" t="s">
        <v>261</v>
      </c>
      <c r="C173" s="27" t="s">
        <v>57</v>
      </c>
      <c r="D173" s="15">
        <v>0</v>
      </c>
      <c r="E173" s="15" t="e">
        <v>#DIV/0!</v>
      </c>
      <c r="F173" s="15">
        <v>0</v>
      </c>
      <c r="G173" s="15"/>
      <c r="H173" s="15"/>
      <c r="I173" s="15">
        <f t="shared" si="12"/>
        <v>0</v>
      </c>
      <c r="J173" s="23"/>
      <c r="K173" s="23"/>
      <c r="L173" s="23">
        <f t="shared" si="13"/>
        <v>0</v>
      </c>
      <c r="M173" s="15">
        <f t="shared" si="14"/>
        <v>0</v>
      </c>
      <c r="N173" s="15" t="e">
        <f t="shared" si="15"/>
        <v>#DIV/0!</v>
      </c>
      <c r="O173" s="15">
        <f t="shared" si="16"/>
        <v>0</v>
      </c>
      <c r="P173" s="22">
        <v>-6.31</v>
      </c>
      <c r="Q173" s="23"/>
      <c r="R173" s="23">
        <v>12</v>
      </c>
      <c r="S173" s="23">
        <f t="shared" si="17"/>
        <v>0</v>
      </c>
    </row>
    <row r="174" customFormat="1" ht="17.25" spans="1:19">
      <c r="A174" s="27" t="s">
        <v>156</v>
      </c>
      <c r="B174" s="27" t="s">
        <v>147</v>
      </c>
      <c r="C174" s="27" t="s">
        <v>42</v>
      </c>
      <c r="D174" s="15">
        <v>0</v>
      </c>
      <c r="E174" s="15" t="e">
        <v>#DIV/0!</v>
      </c>
      <c r="F174" s="15">
        <v>0</v>
      </c>
      <c r="G174" s="15"/>
      <c r="H174" s="15"/>
      <c r="I174" s="15">
        <f t="shared" si="12"/>
        <v>0</v>
      </c>
      <c r="J174" s="23"/>
      <c r="K174" s="23"/>
      <c r="L174" s="23">
        <f t="shared" si="13"/>
        <v>0</v>
      </c>
      <c r="M174" s="15">
        <f t="shared" si="14"/>
        <v>0</v>
      </c>
      <c r="N174" s="15" t="e">
        <f t="shared" si="15"/>
        <v>#DIV/0!</v>
      </c>
      <c r="O174" s="15">
        <f t="shared" si="16"/>
        <v>0</v>
      </c>
      <c r="P174" s="22">
        <v>-2.1</v>
      </c>
      <c r="Q174" s="23"/>
      <c r="R174" s="23">
        <v>0.64</v>
      </c>
      <c r="S174" s="23">
        <f t="shared" si="17"/>
        <v>0</v>
      </c>
    </row>
    <row r="175" customFormat="1" ht="17.25" spans="1:19">
      <c r="A175" s="27" t="s">
        <v>262</v>
      </c>
      <c r="B175" s="27" t="s">
        <v>151</v>
      </c>
      <c r="C175" s="27" t="s">
        <v>25</v>
      </c>
      <c r="D175" s="15">
        <v>0</v>
      </c>
      <c r="E175" s="15" t="e">
        <v>#DIV/0!</v>
      </c>
      <c r="F175" s="15">
        <v>0</v>
      </c>
      <c r="G175" s="15"/>
      <c r="H175" s="15"/>
      <c r="I175" s="15">
        <f t="shared" si="12"/>
        <v>0</v>
      </c>
      <c r="J175" s="23"/>
      <c r="K175" s="23"/>
      <c r="L175" s="23">
        <f t="shared" si="13"/>
        <v>0</v>
      </c>
      <c r="M175" s="15">
        <f t="shared" si="14"/>
        <v>0</v>
      </c>
      <c r="N175" s="15" t="e">
        <f t="shared" si="15"/>
        <v>#DIV/0!</v>
      </c>
      <c r="O175" s="15">
        <f t="shared" si="16"/>
        <v>0</v>
      </c>
      <c r="P175" s="22">
        <v>-3.35</v>
      </c>
      <c r="Q175" s="23"/>
      <c r="R175" s="23">
        <v>31.8</v>
      </c>
      <c r="S175" s="23">
        <f t="shared" si="17"/>
        <v>0</v>
      </c>
    </row>
    <row r="176" customFormat="1" ht="17.25" spans="1:19">
      <c r="A176" s="27" t="s">
        <v>263</v>
      </c>
      <c r="B176" s="27" t="s">
        <v>264</v>
      </c>
      <c r="C176" s="27" t="s">
        <v>42</v>
      </c>
      <c r="D176" s="15">
        <v>0</v>
      </c>
      <c r="E176" s="15" t="e">
        <v>#DIV/0!</v>
      </c>
      <c r="F176" s="15">
        <v>0</v>
      </c>
      <c r="G176" s="15"/>
      <c r="H176" s="15"/>
      <c r="I176" s="15">
        <f t="shared" si="12"/>
        <v>0</v>
      </c>
      <c r="J176" s="23"/>
      <c r="K176" s="23"/>
      <c r="L176" s="23">
        <f t="shared" si="13"/>
        <v>0</v>
      </c>
      <c r="M176" s="15">
        <f t="shared" si="14"/>
        <v>0</v>
      </c>
      <c r="N176" s="15" t="e">
        <f t="shared" si="15"/>
        <v>#DIV/0!</v>
      </c>
      <c r="O176" s="15">
        <f t="shared" si="16"/>
        <v>0</v>
      </c>
      <c r="P176" s="22">
        <v>-1.76</v>
      </c>
      <c r="Q176" s="23"/>
      <c r="R176" s="25">
        <v>2.8</v>
      </c>
      <c r="S176" s="23">
        <f t="shared" si="17"/>
        <v>0</v>
      </c>
    </row>
    <row r="177" customFormat="1" ht="17.25" spans="1:19">
      <c r="A177" s="27" t="s">
        <v>265</v>
      </c>
      <c r="B177" s="27" t="s">
        <v>266</v>
      </c>
      <c r="C177" s="27" t="s">
        <v>57</v>
      </c>
      <c r="D177" s="15">
        <v>0</v>
      </c>
      <c r="E177" s="15" t="e">
        <v>#DIV/0!</v>
      </c>
      <c r="F177" s="15">
        <v>0</v>
      </c>
      <c r="G177" s="15"/>
      <c r="H177" s="15"/>
      <c r="I177" s="15">
        <f t="shared" si="12"/>
        <v>0</v>
      </c>
      <c r="J177" s="23"/>
      <c r="K177" s="23"/>
      <c r="L177" s="23">
        <f t="shared" si="13"/>
        <v>0</v>
      </c>
      <c r="M177" s="15">
        <f t="shared" si="14"/>
        <v>0</v>
      </c>
      <c r="N177" s="15" t="e">
        <f t="shared" si="15"/>
        <v>#DIV/0!</v>
      </c>
      <c r="O177" s="15">
        <f t="shared" si="16"/>
        <v>0</v>
      </c>
      <c r="P177" s="22">
        <v>-16.83</v>
      </c>
      <c r="Q177" s="23"/>
      <c r="R177" s="23">
        <v>18</v>
      </c>
      <c r="S177" s="23">
        <f t="shared" si="17"/>
        <v>0</v>
      </c>
    </row>
    <row r="178" customFormat="1" ht="17.25" spans="1:19">
      <c r="A178" s="27" t="s">
        <v>267</v>
      </c>
      <c r="B178" s="27" t="s">
        <v>268</v>
      </c>
      <c r="C178" s="27" t="s">
        <v>25</v>
      </c>
      <c r="D178" s="15">
        <v>0</v>
      </c>
      <c r="E178" s="15" t="e">
        <v>#DIV/0!</v>
      </c>
      <c r="F178" s="15">
        <v>0</v>
      </c>
      <c r="G178" s="15"/>
      <c r="H178" s="15"/>
      <c r="I178" s="15">
        <f t="shared" si="12"/>
        <v>0</v>
      </c>
      <c r="J178" s="23"/>
      <c r="K178" s="23"/>
      <c r="L178" s="23">
        <f t="shared" si="13"/>
        <v>0</v>
      </c>
      <c r="M178" s="15">
        <f t="shared" si="14"/>
        <v>0</v>
      </c>
      <c r="N178" s="15" t="e">
        <f t="shared" si="15"/>
        <v>#DIV/0!</v>
      </c>
      <c r="O178" s="15">
        <f t="shared" si="16"/>
        <v>0</v>
      </c>
      <c r="P178" s="22">
        <v>-1.85</v>
      </c>
      <c r="Q178" s="23"/>
      <c r="R178" s="23">
        <v>8.79</v>
      </c>
      <c r="S178" s="23">
        <f t="shared" si="17"/>
        <v>0</v>
      </c>
    </row>
    <row r="179" customFormat="1" ht="17.25" spans="1:19">
      <c r="A179" s="27" t="s">
        <v>153</v>
      </c>
      <c r="B179" s="27" t="s">
        <v>269</v>
      </c>
      <c r="C179" s="27" t="s">
        <v>40</v>
      </c>
      <c r="D179" s="15">
        <v>0</v>
      </c>
      <c r="E179" s="15" t="e">
        <v>#DIV/0!</v>
      </c>
      <c r="F179" s="15">
        <v>0</v>
      </c>
      <c r="G179" s="15"/>
      <c r="H179" s="15"/>
      <c r="I179" s="15">
        <f t="shared" si="12"/>
        <v>0</v>
      </c>
      <c r="J179" s="23"/>
      <c r="K179" s="23"/>
      <c r="L179" s="23">
        <f t="shared" si="13"/>
        <v>0</v>
      </c>
      <c r="M179" s="15">
        <f t="shared" si="14"/>
        <v>0</v>
      </c>
      <c r="N179" s="15" t="e">
        <f t="shared" si="15"/>
        <v>#DIV/0!</v>
      </c>
      <c r="O179" s="15">
        <f t="shared" si="16"/>
        <v>0</v>
      </c>
      <c r="P179" s="22">
        <v>-3.73</v>
      </c>
      <c r="Q179" s="23"/>
      <c r="R179" s="23">
        <v>17.9</v>
      </c>
      <c r="S179" s="23">
        <f t="shared" si="17"/>
        <v>0</v>
      </c>
    </row>
    <row r="180" customFormat="1" ht="17.25" spans="1:19">
      <c r="A180" s="27" t="s">
        <v>270</v>
      </c>
      <c r="B180" s="27">
        <v>27015</v>
      </c>
      <c r="C180" s="27" t="s">
        <v>68</v>
      </c>
      <c r="D180" s="15">
        <v>0</v>
      </c>
      <c r="E180" s="15" t="e">
        <v>#DIV/0!</v>
      </c>
      <c r="F180" s="15">
        <v>0</v>
      </c>
      <c r="G180" s="15"/>
      <c r="H180" s="15"/>
      <c r="I180" s="15">
        <f t="shared" si="12"/>
        <v>0</v>
      </c>
      <c r="J180" s="23"/>
      <c r="K180" s="23"/>
      <c r="L180" s="23">
        <f t="shared" si="13"/>
        <v>0</v>
      </c>
      <c r="M180" s="15">
        <f t="shared" si="14"/>
        <v>0</v>
      </c>
      <c r="N180" s="15" t="e">
        <f t="shared" si="15"/>
        <v>#DIV/0!</v>
      </c>
      <c r="O180" s="15">
        <f t="shared" si="16"/>
        <v>0</v>
      </c>
      <c r="P180" s="22">
        <v>-4.73</v>
      </c>
      <c r="Q180" s="23"/>
      <c r="R180" s="23">
        <v>45</v>
      </c>
      <c r="S180" s="23">
        <f t="shared" si="17"/>
        <v>0</v>
      </c>
    </row>
    <row r="181" customFormat="1" ht="17.25" spans="1:19">
      <c r="A181" s="27" t="s">
        <v>271</v>
      </c>
      <c r="B181" s="27" t="s">
        <v>272</v>
      </c>
      <c r="C181" s="27" t="s">
        <v>53</v>
      </c>
      <c r="D181" s="15">
        <v>0</v>
      </c>
      <c r="E181" s="15" t="e">
        <v>#DIV/0!</v>
      </c>
      <c r="F181" s="15">
        <v>0</v>
      </c>
      <c r="G181" s="15"/>
      <c r="H181" s="15"/>
      <c r="I181" s="15">
        <f t="shared" si="12"/>
        <v>0</v>
      </c>
      <c r="J181" s="23"/>
      <c r="K181" s="23"/>
      <c r="L181" s="23">
        <f t="shared" si="13"/>
        <v>0</v>
      </c>
      <c r="M181" s="15">
        <f t="shared" si="14"/>
        <v>0</v>
      </c>
      <c r="N181" s="15" t="e">
        <f t="shared" si="15"/>
        <v>#DIV/0!</v>
      </c>
      <c r="O181" s="15">
        <f t="shared" si="16"/>
        <v>0</v>
      </c>
      <c r="P181" s="22">
        <v>-9.36</v>
      </c>
      <c r="Q181" s="23"/>
      <c r="R181" s="25">
        <v>89</v>
      </c>
      <c r="S181" s="23">
        <f t="shared" si="17"/>
        <v>0</v>
      </c>
    </row>
    <row r="182" customFormat="1" ht="17.25" spans="1:19">
      <c r="A182" s="27" t="s">
        <v>273</v>
      </c>
      <c r="B182" s="27" t="s">
        <v>274</v>
      </c>
      <c r="C182" s="27" t="s">
        <v>40</v>
      </c>
      <c r="D182" s="15">
        <v>0</v>
      </c>
      <c r="E182" s="15" t="e">
        <v>#DIV/0!</v>
      </c>
      <c r="F182" s="15">
        <v>0</v>
      </c>
      <c r="G182" s="15"/>
      <c r="H182" s="15"/>
      <c r="I182" s="15">
        <f t="shared" si="12"/>
        <v>0</v>
      </c>
      <c r="J182" s="23"/>
      <c r="K182" s="23"/>
      <c r="L182" s="23">
        <f t="shared" si="13"/>
        <v>0</v>
      </c>
      <c r="M182" s="15">
        <f t="shared" si="14"/>
        <v>0</v>
      </c>
      <c r="N182" s="15" t="e">
        <f t="shared" si="15"/>
        <v>#DIV/0!</v>
      </c>
      <c r="O182" s="15">
        <f t="shared" si="16"/>
        <v>0</v>
      </c>
      <c r="P182" s="22">
        <v>-9.76</v>
      </c>
      <c r="Q182" s="23"/>
      <c r="R182" s="23">
        <v>92</v>
      </c>
      <c r="S182" s="23">
        <f t="shared" si="17"/>
        <v>0</v>
      </c>
    </row>
    <row r="183" customFormat="1" ht="17.25" spans="1:19">
      <c r="A183" s="27" t="s">
        <v>152</v>
      </c>
      <c r="B183" s="27" t="s">
        <v>120</v>
      </c>
      <c r="C183" s="27" t="s">
        <v>42</v>
      </c>
      <c r="D183" s="15">
        <v>0</v>
      </c>
      <c r="E183" s="15" t="e">
        <v>#DIV/0!</v>
      </c>
      <c r="F183" s="15">
        <v>0</v>
      </c>
      <c r="G183" s="15"/>
      <c r="H183" s="15"/>
      <c r="I183" s="15">
        <f t="shared" si="12"/>
        <v>0</v>
      </c>
      <c r="J183" s="23"/>
      <c r="K183" s="23"/>
      <c r="L183" s="23">
        <f t="shared" si="13"/>
        <v>0</v>
      </c>
      <c r="M183" s="15">
        <f t="shared" si="14"/>
        <v>0</v>
      </c>
      <c r="N183" s="15" t="e">
        <f t="shared" si="15"/>
        <v>#DIV/0!</v>
      </c>
      <c r="O183" s="15">
        <f t="shared" si="16"/>
        <v>0</v>
      </c>
      <c r="P183" s="22">
        <v>-119.65</v>
      </c>
      <c r="Q183" s="23"/>
      <c r="R183" s="25">
        <v>569</v>
      </c>
      <c r="S183" s="23">
        <f t="shared" si="17"/>
        <v>0</v>
      </c>
    </row>
    <row r="184" customFormat="1" ht="17.25" spans="1:19">
      <c r="A184" s="27" t="s">
        <v>218</v>
      </c>
      <c r="B184" s="27" t="s">
        <v>250</v>
      </c>
      <c r="C184" s="27" t="s">
        <v>40</v>
      </c>
      <c r="D184" s="15">
        <v>0</v>
      </c>
      <c r="E184" s="15" t="e">
        <v>#DIV/0!</v>
      </c>
      <c r="F184" s="15">
        <v>0</v>
      </c>
      <c r="G184" s="15"/>
      <c r="H184" s="15"/>
      <c r="I184" s="15">
        <f t="shared" si="12"/>
        <v>0</v>
      </c>
      <c r="J184" s="23"/>
      <c r="K184" s="23"/>
      <c r="L184" s="23">
        <f t="shared" si="13"/>
        <v>0</v>
      </c>
      <c r="M184" s="15">
        <f t="shared" si="14"/>
        <v>0</v>
      </c>
      <c r="N184" s="15" t="e">
        <f t="shared" si="15"/>
        <v>#DIV/0!</v>
      </c>
      <c r="O184" s="15">
        <f t="shared" si="16"/>
        <v>0</v>
      </c>
      <c r="P184" s="22">
        <v>-6.69</v>
      </c>
      <c r="Q184" s="23"/>
      <c r="R184" s="23">
        <v>15.9</v>
      </c>
      <c r="S184" s="23">
        <f t="shared" si="17"/>
        <v>0</v>
      </c>
    </row>
    <row r="185" customFormat="1" ht="17.25" spans="1:19">
      <c r="A185" s="27" t="s">
        <v>275</v>
      </c>
      <c r="B185" s="27" t="s">
        <v>181</v>
      </c>
      <c r="C185" s="27" t="s">
        <v>45</v>
      </c>
      <c r="D185" s="15">
        <v>0</v>
      </c>
      <c r="E185" s="15" t="e">
        <v>#DIV/0!</v>
      </c>
      <c r="F185" s="15">
        <v>0</v>
      </c>
      <c r="G185" s="15"/>
      <c r="H185" s="15"/>
      <c r="I185" s="15">
        <f t="shared" si="12"/>
        <v>0</v>
      </c>
      <c r="J185" s="23"/>
      <c r="K185" s="23"/>
      <c r="L185" s="23">
        <f t="shared" si="13"/>
        <v>0</v>
      </c>
      <c r="M185" s="15">
        <f t="shared" si="14"/>
        <v>0</v>
      </c>
      <c r="N185" s="15" t="e">
        <f t="shared" si="15"/>
        <v>#DIV/0!</v>
      </c>
      <c r="O185" s="15">
        <f t="shared" si="16"/>
        <v>0</v>
      </c>
      <c r="P185" s="22">
        <v>-23.02</v>
      </c>
      <c r="Q185" s="23"/>
      <c r="R185" s="23">
        <v>219</v>
      </c>
      <c r="S185" s="23">
        <f t="shared" si="17"/>
        <v>0</v>
      </c>
    </row>
    <row r="186" customFormat="1" ht="34.5" spans="1:19">
      <c r="A186" s="27" t="s">
        <v>239</v>
      </c>
      <c r="B186" s="27" t="s">
        <v>276</v>
      </c>
      <c r="C186" s="27" t="s">
        <v>42</v>
      </c>
      <c r="D186" s="15">
        <v>0</v>
      </c>
      <c r="E186" s="15" t="e">
        <v>#DIV/0!</v>
      </c>
      <c r="F186" s="15">
        <v>0</v>
      </c>
      <c r="G186" s="15"/>
      <c r="H186" s="15"/>
      <c r="I186" s="15">
        <f t="shared" si="12"/>
        <v>0</v>
      </c>
      <c r="J186" s="23"/>
      <c r="K186" s="23"/>
      <c r="L186" s="23">
        <f t="shared" si="13"/>
        <v>0</v>
      </c>
      <c r="M186" s="15">
        <f t="shared" si="14"/>
        <v>0</v>
      </c>
      <c r="N186" s="15" t="e">
        <f t="shared" si="15"/>
        <v>#DIV/0!</v>
      </c>
      <c r="O186" s="15">
        <f t="shared" si="16"/>
        <v>0</v>
      </c>
      <c r="P186" s="22">
        <v>-8.31</v>
      </c>
      <c r="Q186" s="23"/>
      <c r="R186" s="23">
        <v>79</v>
      </c>
      <c r="S186" s="23">
        <f t="shared" si="17"/>
        <v>0</v>
      </c>
    </row>
    <row r="187" customFormat="1" ht="17.25" spans="1:19">
      <c r="A187" s="27" t="s">
        <v>246</v>
      </c>
      <c r="B187" s="27" t="s">
        <v>277</v>
      </c>
      <c r="C187" s="27" t="s">
        <v>40</v>
      </c>
      <c r="D187" s="15">
        <v>0</v>
      </c>
      <c r="E187" s="15" t="e">
        <v>#DIV/0!</v>
      </c>
      <c r="F187" s="15">
        <v>0</v>
      </c>
      <c r="G187" s="15"/>
      <c r="H187" s="15"/>
      <c r="I187" s="15">
        <f t="shared" si="12"/>
        <v>0</v>
      </c>
      <c r="J187" s="23"/>
      <c r="K187" s="23"/>
      <c r="L187" s="23">
        <f t="shared" si="13"/>
        <v>0</v>
      </c>
      <c r="M187" s="15">
        <f t="shared" si="14"/>
        <v>0</v>
      </c>
      <c r="N187" s="15" t="e">
        <f t="shared" si="15"/>
        <v>#DIV/0!</v>
      </c>
      <c r="O187" s="15">
        <f t="shared" si="16"/>
        <v>0</v>
      </c>
      <c r="P187" s="22">
        <v>-6.24</v>
      </c>
      <c r="Q187" s="23"/>
      <c r="R187" s="23">
        <v>21.9</v>
      </c>
      <c r="S187" s="23">
        <f t="shared" si="17"/>
        <v>0</v>
      </c>
    </row>
    <row r="188" customFormat="1" ht="17.25" spans="1:19">
      <c r="A188" s="27" t="s">
        <v>278</v>
      </c>
      <c r="B188" s="27">
        <v>1127</v>
      </c>
      <c r="C188" s="27" t="s">
        <v>68</v>
      </c>
      <c r="D188" s="15">
        <v>0</v>
      </c>
      <c r="E188" s="15" t="e">
        <v>#DIV/0!</v>
      </c>
      <c r="F188" s="15">
        <v>0</v>
      </c>
      <c r="G188" s="15"/>
      <c r="H188" s="15"/>
      <c r="I188" s="15">
        <f t="shared" si="12"/>
        <v>0</v>
      </c>
      <c r="J188" s="23"/>
      <c r="K188" s="23"/>
      <c r="L188" s="23">
        <f t="shared" si="13"/>
        <v>0</v>
      </c>
      <c r="M188" s="15">
        <f t="shared" si="14"/>
        <v>0</v>
      </c>
      <c r="N188" s="15" t="e">
        <f t="shared" si="15"/>
        <v>#DIV/0!</v>
      </c>
      <c r="O188" s="15">
        <f t="shared" si="16"/>
        <v>0</v>
      </c>
      <c r="P188" s="22">
        <v>-10.51</v>
      </c>
      <c r="Q188" s="23"/>
      <c r="R188" s="23">
        <v>100</v>
      </c>
      <c r="S188" s="23">
        <f t="shared" si="17"/>
        <v>0</v>
      </c>
    </row>
    <row r="189" customFormat="1" ht="17.25" spans="1:19">
      <c r="A189" s="27" t="s">
        <v>279</v>
      </c>
      <c r="B189" s="27" t="s">
        <v>280</v>
      </c>
      <c r="C189" s="27" t="s">
        <v>25</v>
      </c>
      <c r="D189" s="15">
        <v>0</v>
      </c>
      <c r="E189" s="15" t="e">
        <v>#DIV/0!</v>
      </c>
      <c r="F189" s="15">
        <v>0</v>
      </c>
      <c r="G189" s="15"/>
      <c r="H189" s="15"/>
      <c r="I189" s="15">
        <f t="shared" si="12"/>
        <v>0</v>
      </c>
      <c r="J189" s="23"/>
      <c r="K189" s="23"/>
      <c r="L189" s="23">
        <f t="shared" si="13"/>
        <v>0</v>
      </c>
      <c r="M189" s="15">
        <f t="shared" si="14"/>
        <v>0</v>
      </c>
      <c r="N189" s="15" t="e">
        <f t="shared" si="15"/>
        <v>#DIV/0!</v>
      </c>
      <c r="O189" s="15">
        <f t="shared" si="16"/>
        <v>0</v>
      </c>
      <c r="P189" s="22">
        <v>-13.56</v>
      </c>
      <c r="Q189" s="23"/>
      <c r="R189" s="23">
        <v>129</v>
      </c>
      <c r="S189" s="23">
        <f t="shared" si="17"/>
        <v>0</v>
      </c>
    </row>
    <row r="190" customFormat="1" ht="17.25" spans="1:19">
      <c r="A190" s="27" t="s">
        <v>281</v>
      </c>
      <c r="B190" s="27" t="s">
        <v>282</v>
      </c>
      <c r="C190" s="27" t="s">
        <v>25</v>
      </c>
      <c r="D190" s="15">
        <v>0</v>
      </c>
      <c r="E190" s="15" t="e">
        <v>#DIV/0!</v>
      </c>
      <c r="F190" s="15">
        <v>0</v>
      </c>
      <c r="G190" s="15"/>
      <c r="H190" s="15"/>
      <c r="I190" s="15">
        <f t="shared" si="12"/>
        <v>0</v>
      </c>
      <c r="J190" s="23"/>
      <c r="K190" s="23"/>
      <c r="L190" s="23">
        <f t="shared" si="13"/>
        <v>0</v>
      </c>
      <c r="M190" s="15">
        <f t="shared" si="14"/>
        <v>0</v>
      </c>
      <c r="N190" s="15" t="e">
        <f t="shared" si="15"/>
        <v>#DIV/0!</v>
      </c>
      <c r="O190" s="15">
        <f t="shared" si="16"/>
        <v>0</v>
      </c>
      <c r="P190" s="22">
        <v>-1.89</v>
      </c>
      <c r="Q190" s="23"/>
      <c r="R190" s="23">
        <v>18</v>
      </c>
      <c r="S190" s="23">
        <f t="shared" si="17"/>
        <v>0</v>
      </c>
    </row>
    <row r="191" customFormat="1" ht="17.25" spans="1:19">
      <c r="A191" s="27" t="s">
        <v>211</v>
      </c>
      <c r="B191" s="27" t="s">
        <v>283</v>
      </c>
      <c r="C191" s="27" t="s">
        <v>25</v>
      </c>
      <c r="D191" s="15">
        <v>0</v>
      </c>
      <c r="E191" s="15" t="e">
        <v>#DIV/0!</v>
      </c>
      <c r="F191" s="15">
        <v>0</v>
      </c>
      <c r="G191" s="15"/>
      <c r="H191" s="15"/>
      <c r="I191" s="15">
        <f t="shared" si="12"/>
        <v>0</v>
      </c>
      <c r="J191" s="23"/>
      <c r="K191" s="23"/>
      <c r="L191" s="23">
        <f t="shared" si="13"/>
        <v>0</v>
      </c>
      <c r="M191" s="15">
        <f t="shared" si="14"/>
        <v>0</v>
      </c>
      <c r="N191" s="15" t="e">
        <f t="shared" si="15"/>
        <v>#DIV/0!</v>
      </c>
      <c r="O191" s="15">
        <f t="shared" si="16"/>
        <v>0</v>
      </c>
      <c r="P191" s="22">
        <v>-10.89</v>
      </c>
      <c r="Q191" s="23"/>
      <c r="R191" s="23">
        <v>103</v>
      </c>
      <c r="S191" s="23">
        <f t="shared" si="17"/>
        <v>0</v>
      </c>
    </row>
    <row r="192" customFormat="1" ht="17.25" spans="1:19">
      <c r="A192" s="27" t="s">
        <v>284</v>
      </c>
      <c r="B192" s="27" t="s">
        <v>285</v>
      </c>
      <c r="C192" s="27" t="s">
        <v>25</v>
      </c>
      <c r="D192" s="15">
        <v>0</v>
      </c>
      <c r="E192" s="15" t="e">
        <v>#DIV/0!</v>
      </c>
      <c r="F192" s="15">
        <v>0</v>
      </c>
      <c r="G192" s="15"/>
      <c r="H192" s="15"/>
      <c r="I192" s="15">
        <f t="shared" si="12"/>
        <v>0</v>
      </c>
      <c r="J192" s="23"/>
      <c r="K192" s="23"/>
      <c r="L192" s="23">
        <f t="shared" si="13"/>
        <v>0</v>
      </c>
      <c r="M192" s="15">
        <f t="shared" si="14"/>
        <v>0</v>
      </c>
      <c r="N192" s="15" t="e">
        <f t="shared" si="15"/>
        <v>#DIV/0!</v>
      </c>
      <c r="O192" s="15">
        <f t="shared" si="16"/>
        <v>0</v>
      </c>
      <c r="P192" s="22">
        <v>-12.04</v>
      </c>
      <c r="Q192" s="23"/>
      <c r="R192" s="23">
        <v>8.18</v>
      </c>
      <c r="S192" s="23">
        <f t="shared" si="17"/>
        <v>0</v>
      </c>
    </row>
    <row r="193" customFormat="1" ht="17.25" spans="1:19">
      <c r="A193" s="27" t="s">
        <v>286</v>
      </c>
      <c r="B193" s="27" t="s">
        <v>285</v>
      </c>
      <c r="C193" s="27" t="s">
        <v>25</v>
      </c>
      <c r="D193" s="15">
        <v>0</v>
      </c>
      <c r="E193" s="15" t="e">
        <v>#DIV/0!</v>
      </c>
      <c r="F193" s="15">
        <v>0</v>
      </c>
      <c r="G193" s="15"/>
      <c r="H193" s="15"/>
      <c r="I193" s="15">
        <f t="shared" si="12"/>
        <v>0</v>
      </c>
      <c r="J193" s="23"/>
      <c r="K193" s="23"/>
      <c r="L193" s="23">
        <f t="shared" si="13"/>
        <v>0</v>
      </c>
      <c r="M193" s="15">
        <f t="shared" si="14"/>
        <v>0</v>
      </c>
      <c r="N193" s="15" t="e">
        <f t="shared" si="15"/>
        <v>#DIV/0!</v>
      </c>
      <c r="O193" s="15">
        <f t="shared" si="16"/>
        <v>0</v>
      </c>
      <c r="P193" s="22">
        <v>-46.45</v>
      </c>
      <c r="Q193" s="23"/>
      <c r="R193" s="23">
        <v>8.18</v>
      </c>
      <c r="S193" s="23">
        <f t="shared" si="17"/>
        <v>0</v>
      </c>
    </row>
    <row r="194" customFormat="1" ht="17.25" spans="1:19">
      <c r="A194" s="27" t="s">
        <v>211</v>
      </c>
      <c r="B194" s="27" t="s">
        <v>283</v>
      </c>
      <c r="C194" s="27" t="s">
        <v>25</v>
      </c>
      <c r="D194" s="15">
        <v>0</v>
      </c>
      <c r="E194" s="15" t="e">
        <v>#DIV/0!</v>
      </c>
      <c r="F194" s="15">
        <v>0</v>
      </c>
      <c r="G194" s="15"/>
      <c r="H194" s="15"/>
      <c r="I194" s="15">
        <f t="shared" si="12"/>
        <v>0</v>
      </c>
      <c r="J194" s="23"/>
      <c r="K194" s="23"/>
      <c r="L194" s="23">
        <f t="shared" si="13"/>
        <v>0</v>
      </c>
      <c r="M194" s="15">
        <f t="shared" si="14"/>
        <v>0</v>
      </c>
      <c r="N194" s="15" t="e">
        <f t="shared" si="15"/>
        <v>#DIV/0!</v>
      </c>
      <c r="O194" s="15">
        <f t="shared" si="16"/>
        <v>0</v>
      </c>
      <c r="P194" s="22">
        <v>-3.31</v>
      </c>
      <c r="Q194" s="23"/>
      <c r="R194" s="23">
        <v>32</v>
      </c>
      <c r="S194" s="23">
        <f t="shared" si="17"/>
        <v>0</v>
      </c>
    </row>
    <row r="195" customFormat="1" ht="17.25" spans="1:19">
      <c r="A195" s="27" t="s">
        <v>287</v>
      </c>
      <c r="B195" s="27" t="s">
        <v>288</v>
      </c>
      <c r="C195" s="27" t="s">
        <v>25</v>
      </c>
      <c r="D195" s="15">
        <v>0</v>
      </c>
      <c r="E195" s="15" t="e">
        <v>#DIV/0!</v>
      </c>
      <c r="F195" s="15">
        <v>0</v>
      </c>
      <c r="G195" s="15"/>
      <c r="H195" s="15"/>
      <c r="I195" s="15">
        <f t="shared" ref="I195:I258" si="18">H195*G195</f>
        <v>0</v>
      </c>
      <c r="J195" s="23"/>
      <c r="K195" s="23"/>
      <c r="L195" s="23">
        <f t="shared" ref="L195:L258" si="19">K195*J195</f>
        <v>0</v>
      </c>
      <c r="M195" s="15">
        <f t="shared" ref="M195:M258" si="20">D195+G195-J195</f>
        <v>0</v>
      </c>
      <c r="N195" s="15" t="e">
        <f t="shared" ref="N195:N258" si="21">O195/M195</f>
        <v>#DIV/0!</v>
      </c>
      <c r="O195" s="15">
        <f t="shared" ref="O195:O258" si="22">F195+I195-L195</f>
        <v>0</v>
      </c>
      <c r="P195" s="22">
        <v>-25.23</v>
      </c>
      <c r="Q195" s="23"/>
      <c r="R195" s="23">
        <v>120</v>
      </c>
      <c r="S195" s="23">
        <f t="shared" ref="S195:S258" si="23">R195*Q195</f>
        <v>0</v>
      </c>
    </row>
    <row r="196" customFormat="1" ht="17.25" spans="1:19">
      <c r="A196" s="27" t="s">
        <v>289</v>
      </c>
      <c r="B196" s="27" t="s">
        <v>290</v>
      </c>
      <c r="C196" s="27" t="s">
        <v>25</v>
      </c>
      <c r="D196" s="15">
        <v>0</v>
      </c>
      <c r="E196" s="15" t="e">
        <v>#DIV/0!</v>
      </c>
      <c r="F196" s="15">
        <v>0</v>
      </c>
      <c r="G196" s="15"/>
      <c r="H196" s="15"/>
      <c r="I196" s="15">
        <f t="shared" si="18"/>
        <v>0</v>
      </c>
      <c r="J196" s="23"/>
      <c r="K196" s="23"/>
      <c r="L196" s="23">
        <f t="shared" si="19"/>
        <v>0</v>
      </c>
      <c r="M196" s="15">
        <f t="shared" si="20"/>
        <v>0</v>
      </c>
      <c r="N196" s="15" t="e">
        <f t="shared" si="21"/>
        <v>#DIV/0!</v>
      </c>
      <c r="O196" s="15">
        <f t="shared" si="22"/>
        <v>0</v>
      </c>
      <c r="P196" s="22">
        <v>-24.18</v>
      </c>
      <c r="Q196" s="23"/>
      <c r="R196" s="23">
        <v>115</v>
      </c>
      <c r="S196" s="23">
        <f t="shared" si="23"/>
        <v>0</v>
      </c>
    </row>
    <row r="197" customFormat="1" ht="34.5" spans="1:19">
      <c r="A197" s="27" t="s">
        <v>291</v>
      </c>
      <c r="B197" s="27" t="s">
        <v>292</v>
      </c>
      <c r="C197" s="27" t="s">
        <v>293</v>
      </c>
      <c r="D197" s="15">
        <v>0</v>
      </c>
      <c r="E197" s="15" t="e">
        <v>#DIV/0!</v>
      </c>
      <c r="F197" s="15">
        <v>0</v>
      </c>
      <c r="G197" s="15"/>
      <c r="H197" s="15"/>
      <c r="I197" s="15">
        <f t="shared" si="18"/>
        <v>0</v>
      </c>
      <c r="J197" s="23"/>
      <c r="K197" s="23"/>
      <c r="L197" s="23">
        <f t="shared" si="19"/>
        <v>0</v>
      </c>
      <c r="M197" s="15">
        <f t="shared" si="20"/>
        <v>0</v>
      </c>
      <c r="N197" s="15" t="e">
        <f t="shared" si="21"/>
        <v>#DIV/0!</v>
      </c>
      <c r="O197" s="15">
        <f t="shared" si="22"/>
        <v>0</v>
      </c>
      <c r="P197" s="22">
        <v>-10.93</v>
      </c>
      <c r="Q197" s="23"/>
      <c r="R197" s="23">
        <v>52</v>
      </c>
      <c r="S197" s="23">
        <f t="shared" si="23"/>
        <v>0</v>
      </c>
    </row>
    <row r="198" customFormat="1" ht="17.25" spans="1:19">
      <c r="A198" s="27" t="s">
        <v>152</v>
      </c>
      <c r="B198" s="27" t="s">
        <v>155</v>
      </c>
      <c r="C198" s="27" t="s">
        <v>42</v>
      </c>
      <c r="D198" s="15">
        <v>0</v>
      </c>
      <c r="E198" s="15" t="e">
        <v>#DIV/0!</v>
      </c>
      <c r="F198" s="15">
        <v>0</v>
      </c>
      <c r="G198" s="15"/>
      <c r="H198" s="15"/>
      <c r="I198" s="15">
        <f t="shared" si="18"/>
        <v>0</v>
      </c>
      <c r="J198" s="23"/>
      <c r="K198" s="23"/>
      <c r="L198" s="23">
        <f t="shared" si="19"/>
        <v>0</v>
      </c>
      <c r="M198" s="15">
        <f t="shared" si="20"/>
        <v>0</v>
      </c>
      <c r="N198" s="15" t="e">
        <f t="shared" si="21"/>
        <v>#DIV/0!</v>
      </c>
      <c r="O198" s="15">
        <f t="shared" si="22"/>
        <v>0</v>
      </c>
      <c r="P198" s="22">
        <v>-104.93</v>
      </c>
      <c r="Q198" s="23"/>
      <c r="R198" s="23">
        <v>509</v>
      </c>
      <c r="S198" s="23">
        <f t="shared" si="23"/>
        <v>0</v>
      </c>
    </row>
    <row r="199" customFormat="1" ht="17.25" spans="1:19">
      <c r="A199" s="19" t="s">
        <v>294</v>
      </c>
      <c r="B199" s="19" t="s">
        <v>295</v>
      </c>
      <c r="C199" s="19" t="s">
        <v>45</v>
      </c>
      <c r="D199" s="15">
        <v>-1</v>
      </c>
      <c r="E199" s="15">
        <v>136.63</v>
      </c>
      <c r="F199" s="15">
        <v>-136.63</v>
      </c>
      <c r="G199" s="15"/>
      <c r="H199" s="15"/>
      <c r="I199" s="15">
        <f t="shared" si="18"/>
        <v>0</v>
      </c>
      <c r="J199" s="23"/>
      <c r="K199" s="23"/>
      <c r="L199" s="23">
        <f t="shared" si="19"/>
        <v>0</v>
      </c>
      <c r="M199" s="15">
        <f t="shared" si="20"/>
        <v>-1</v>
      </c>
      <c r="N199" s="15">
        <f t="shared" si="21"/>
        <v>136.63</v>
      </c>
      <c r="O199" s="15">
        <f t="shared" si="22"/>
        <v>-136.63</v>
      </c>
      <c r="P199" s="22">
        <v>-30.39</v>
      </c>
      <c r="Q199" s="23"/>
      <c r="R199" s="25">
        <v>138</v>
      </c>
      <c r="S199" s="23">
        <f t="shared" si="23"/>
        <v>0</v>
      </c>
    </row>
    <row r="200" customFormat="1" ht="17.25" spans="1:19">
      <c r="A200" s="27" t="s">
        <v>296</v>
      </c>
      <c r="B200" s="27" t="s">
        <v>297</v>
      </c>
      <c r="C200" s="27" t="s">
        <v>25</v>
      </c>
      <c r="D200" s="15">
        <v>0</v>
      </c>
      <c r="E200" s="15" t="e">
        <v>#DIV/0!</v>
      </c>
      <c r="F200" s="15">
        <v>0</v>
      </c>
      <c r="G200" s="15"/>
      <c r="H200" s="15"/>
      <c r="I200" s="15">
        <f t="shared" si="18"/>
        <v>0</v>
      </c>
      <c r="J200" s="23"/>
      <c r="K200" s="23"/>
      <c r="L200" s="23">
        <f t="shared" si="19"/>
        <v>0</v>
      </c>
      <c r="M200" s="15">
        <f t="shared" si="20"/>
        <v>0</v>
      </c>
      <c r="N200" s="15" t="e">
        <f t="shared" si="21"/>
        <v>#DIV/0!</v>
      </c>
      <c r="O200" s="15">
        <f t="shared" si="22"/>
        <v>0</v>
      </c>
      <c r="P200" s="22">
        <v>9.8</v>
      </c>
      <c r="Q200" s="23"/>
      <c r="R200" s="23">
        <v>990</v>
      </c>
      <c r="S200" s="23">
        <f t="shared" si="23"/>
        <v>0</v>
      </c>
    </row>
    <row r="201" customFormat="1" ht="17.25" spans="1:19">
      <c r="A201" s="27" t="s">
        <v>153</v>
      </c>
      <c r="B201" s="27" t="s">
        <v>269</v>
      </c>
      <c r="C201" s="27" t="s">
        <v>40</v>
      </c>
      <c r="D201" s="15">
        <v>0</v>
      </c>
      <c r="E201" s="15" t="e">
        <v>#DIV/0!</v>
      </c>
      <c r="F201" s="15">
        <v>0</v>
      </c>
      <c r="G201" s="15"/>
      <c r="H201" s="15"/>
      <c r="I201" s="15">
        <f t="shared" si="18"/>
        <v>0</v>
      </c>
      <c r="J201" s="23"/>
      <c r="K201" s="23"/>
      <c r="L201" s="23">
        <f t="shared" si="19"/>
        <v>0</v>
      </c>
      <c r="M201" s="15">
        <f t="shared" si="20"/>
        <v>0</v>
      </c>
      <c r="N201" s="15" t="e">
        <f t="shared" si="21"/>
        <v>#DIV/0!</v>
      </c>
      <c r="O201" s="15">
        <f t="shared" si="22"/>
        <v>0</v>
      </c>
      <c r="P201" s="22">
        <v>-9.78</v>
      </c>
      <c r="Q201" s="23"/>
      <c r="R201" s="23">
        <v>17.9</v>
      </c>
      <c r="S201" s="23">
        <f t="shared" si="23"/>
        <v>0</v>
      </c>
    </row>
    <row r="202" customFormat="1" ht="17.25" spans="1:19">
      <c r="A202" s="27" t="s">
        <v>298</v>
      </c>
      <c r="B202" s="27" t="s">
        <v>113</v>
      </c>
      <c r="C202" s="27" t="s">
        <v>25</v>
      </c>
      <c r="D202" s="15">
        <v>0</v>
      </c>
      <c r="E202" s="15" t="e">
        <v>#DIV/0!</v>
      </c>
      <c r="F202" s="15">
        <v>0</v>
      </c>
      <c r="G202" s="15"/>
      <c r="H202" s="15"/>
      <c r="I202" s="15">
        <f t="shared" si="18"/>
        <v>0</v>
      </c>
      <c r="J202" s="23"/>
      <c r="K202" s="23"/>
      <c r="L202" s="23">
        <f t="shared" si="19"/>
        <v>0</v>
      </c>
      <c r="M202" s="15">
        <f t="shared" si="20"/>
        <v>0</v>
      </c>
      <c r="N202" s="15" t="e">
        <f t="shared" si="21"/>
        <v>#DIV/0!</v>
      </c>
      <c r="O202" s="15">
        <f t="shared" si="22"/>
        <v>0</v>
      </c>
      <c r="P202" s="22">
        <v>-1.13</v>
      </c>
      <c r="Q202" s="23"/>
      <c r="R202" s="23">
        <v>10.8</v>
      </c>
      <c r="S202" s="23">
        <f t="shared" si="23"/>
        <v>0</v>
      </c>
    </row>
    <row r="203" customFormat="1" ht="17.25" spans="1:19">
      <c r="A203" s="27" t="s">
        <v>299</v>
      </c>
      <c r="B203" s="27" t="s">
        <v>297</v>
      </c>
      <c r="C203" s="27" t="s">
        <v>25</v>
      </c>
      <c r="D203" s="15">
        <v>0</v>
      </c>
      <c r="E203" s="15" t="e">
        <v>#DIV/0!</v>
      </c>
      <c r="F203" s="15">
        <v>0</v>
      </c>
      <c r="G203" s="15"/>
      <c r="H203" s="15"/>
      <c r="I203" s="15">
        <f t="shared" si="18"/>
        <v>0</v>
      </c>
      <c r="J203" s="23"/>
      <c r="K203" s="23"/>
      <c r="L203" s="23">
        <f t="shared" si="19"/>
        <v>0</v>
      </c>
      <c r="M203" s="15">
        <f t="shared" si="20"/>
        <v>0</v>
      </c>
      <c r="N203" s="15" t="e">
        <f t="shared" si="21"/>
        <v>#DIV/0!</v>
      </c>
      <c r="O203" s="15">
        <f t="shared" si="22"/>
        <v>0</v>
      </c>
      <c r="P203" s="22">
        <v>-161.92</v>
      </c>
      <c r="Q203" s="23"/>
      <c r="R203" s="23">
        <v>1540</v>
      </c>
      <c r="S203" s="23">
        <f t="shared" si="23"/>
        <v>0</v>
      </c>
    </row>
    <row r="204" customFormat="1" ht="17.25" spans="1:19">
      <c r="A204" s="27" t="s">
        <v>300</v>
      </c>
      <c r="B204" s="27" t="s">
        <v>301</v>
      </c>
      <c r="C204" s="27" t="s">
        <v>25</v>
      </c>
      <c r="D204" s="15">
        <v>0</v>
      </c>
      <c r="E204" s="15" t="e">
        <v>#DIV/0!</v>
      </c>
      <c r="F204" s="15">
        <v>0</v>
      </c>
      <c r="G204" s="15"/>
      <c r="H204" s="15"/>
      <c r="I204" s="15">
        <f t="shared" si="18"/>
        <v>0</v>
      </c>
      <c r="J204" s="23"/>
      <c r="K204" s="23"/>
      <c r="L204" s="23">
        <f t="shared" si="19"/>
        <v>0</v>
      </c>
      <c r="M204" s="15">
        <f t="shared" si="20"/>
        <v>0</v>
      </c>
      <c r="N204" s="15" t="e">
        <f t="shared" si="21"/>
        <v>#DIV/0!</v>
      </c>
      <c r="O204" s="15">
        <f t="shared" si="22"/>
        <v>0</v>
      </c>
      <c r="P204" s="22">
        <v>-41.43</v>
      </c>
      <c r="Q204" s="23"/>
      <c r="R204" s="23">
        <v>394</v>
      </c>
      <c r="S204" s="23">
        <f t="shared" si="23"/>
        <v>0</v>
      </c>
    </row>
    <row r="205" customFormat="1" ht="17.25" spans="1:19">
      <c r="A205" s="27" t="s">
        <v>302</v>
      </c>
      <c r="B205" s="27"/>
      <c r="C205" s="27" t="s">
        <v>25</v>
      </c>
      <c r="D205" s="15">
        <v>0</v>
      </c>
      <c r="E205" s="15" t="e">
        <v>#DIV/0!</v>
      </c>
      <c r="F205" s="15">
        <v>0</v>
      </c>
      <c r="G205" s="15"/>
      <c r="H205" s="15"/>
      <c r="I205" s="15">
        <f t="shared" si="18"/>
        <v>0</v>
      </c>
      <c r="J205" s="23"/>
      <c r="K205" s="23"/>
      <c r="L205" s="23">
        <f t="shared" si="19"/>
        <v>0</v>
      </c>
      <c r="M205" s="15">
        <f t="shared" si="20"/>
        <v>0</v>
      </c>
      <c r="N205" s="15" t="e">
        <f t="shared" si="21"/>
        <v>#DIV/0!</v>
      </c>
      <c r="O205" s="15">
        <f t="shared" si="22"/>
        <v>0</v>
      </c>
      <c r="P205" s="22">
        <v>-11.56</v>
      </c>
      <c r="Q205" s="23"/>
      <c r="R205" s="23">
        <v>11</v>
      </c>
      <c r="S205" s="23">
        <f t="shared" si="23"/>
        <v>0</v>
      </c>
    </row>
    <row r="206" customFormat="1" ht="17.25" spans="1:19">
      <c r="A206" s="27" t="s">
        <v>303</v>
      </c>
      <c r="B206" s="27"/>
      <c r="C206" s="27" t="s">
        <v>25</v>
      </c>
      <c r="D206" s="15">
        <v>0</v>
      </c>
      <c r="E206" s="15" t="e">
        <v>#DIV/0!</v>
      </c>
      <c r="F206" s="15">
        <v>0</v>
      </c>
      <c r="G206" s="15"/>
      <c r="H206" s="15"/>
      <c r="I206" s="15">
        <f t="shared" si="18"/>
        <v>0</v>
      </c>
      <c r="J206" s="23"/>
      <c r="K206" s="23"/>
      <c r="L206" s="23">
        <f t="shared" si="19"/>
        <v>0</v>
      </c>
      <c r="M206" s="15">
        <f t="shared" si="20"/>
        <v>0</v>
      </c>
      <c r="N206" s="15" t="e">
        <f t="shared" si="21"/>
        <v>#DIV/0!</v>
      </c>
      <c r="O206" s="15">
        <f t="shared" si="22"/>
        <v>0</v>
      </c>
      <c r="P206" s="22">
        <v>-294.4</v>
      </c>
      <c r="Q206" s="23"/>
      <c r="R206" s="23">
        <v>750</v>
      </c>
      <c r="S206" s="23">
        <f t="shared" si="23"/>
        <v>0</v>
      </c>
    </row>
    <row r="207" customFormat="1" ht="17.25" spans="1:19">
      <c r="A207" s="27" t="s">
        <v>304</v>
      </c>
      <c r="B207" s="27"/>
      <c r="C207" s="27" t="s">
        <v>25</v>
      </c>
      <c r="D207" s="15">
        <v>0</v>
      </c>
      <c r="E207" s="15" t="e">
        <v>#DIV/0!</v>
      </c>
      <c r="F207" s="15">
        <v>0</v>
      </c>
      <c r="G207" s="15"/>
      <c r="H207" s="15"/>
      <c r="I207" s="15">
        <f t="shared" si="18"/>
        <v>0</v>
      </c>
      <c r="J207" s="23"/>
      <c r="K207" s="23"/>
      <c r="L207" s="23">
        <f t="shared" si="19"/>
        <v>0</v>
      </c>
      <c r="M207" s="15">
        <f t="shared" si="20"/>
        <v>0</v>
      </c>
      <c r="N207" s="15" t="e">
        <f t="shared" si="21"/>
        <v>#DIV/0!</v>
      </c>
      <c r="O207" s="15">
        <f t="shared" si="22"/>
        <v>0</v>
      </c>
      <c r="P207" s="22">
        <v>-164.02</v>
      </c>
      <c r="Q207" s="23"/>
      <c r="R207" s="23">
        <v>600</v>
      </c>
      <c r="S207" s="23">
        <f t="shared" si="23"/>
        <v>0</v>
      </c>
    </row>
    <row r="208" customFormat="1" ht="17.25" spans="1:19">
      <c r="A208" s="27" t="s">
        <v>305</v>
      </c>
      <c r="B208" s="27"/>
      <c r="C208" s="27" t="s">
        <v>25</v>
      </c>
      <c r="D208" s="15">
        <v>0</v>
      </c>
      <c r="E208" s="15" t="e">
        <v>#DIV/0!</v>
      </c>
      <c r="F208" s="15">
        <v>0</v>
      </c>
      <c r="G208" s="15"/>
      <c r="H208" s="15"/>
      <c r="I208" s="15">
        <f t="shared" si="18"/>
        <v>0</v>
      </c>
      <c r="J208" s="23"/>
      <c r="K208" s="23"/>
      <c r="L208" s="23">
        <f t="shared" si="19"/>
        <v>0</v>
      </c>
      <c r="M208" s="15">
        <f t="shared" si="20"/>
        <v>0</v>
      </c>
      <c r="N208" s="15" t="e">
        <f t="shared" si="21"/>
        <v>#DIV/0!</v>
      </c>
      <c r="O208" s="15">
        <f t="shared" si="22"/>
        <v>0</v>
      </c>
      <c r="P208" s="22">
        <v>-231.32</v>
      </c>
      <c r="Q208" s="23"/>
      <c r="R208" s="23">
        <v>1100</v>
      </c>
      <c r="S208" s="23">
        <f t="shared" si="23"/>
        <v>0</v>
      </c>
    </row>
    <row r="209" customFormat="1" ht="17.25" spans="1:19">
      <c r="A209" s="27" t="s">
        <v>306</v>
      </c>
      <c r="B209" s="27" t="s">
        <v>307</v>
      </c>
      <c r="C209" s="27" t="s">
        <v>308</v>
      </c>
      <c r="D209" s="15">
        <v>0</v>
      </c>
      <c r="E209" s="15" t="e">
        <v>#DIV/0!</v>
      </c>
      <c r="F209" s="15">
        <v>0</v>
      </c>
      <c r="G209" s="15"/>
      <c r="H209" s="15"/>
      <c r="I209" s="15">
        <f t="shared" si="18"/>
        <v>0</v>
      </c>
      <c r="J209" s="23"/>
      <c r="K209" s="23"/>
      <c r="L209" s="23">
        <f t="shared" si="19"/>
        <v>0</v>
      </c>
      <c r="M209" s="15">
        <f t="shared" si="20"/>
        <v>0</v>
      </c>
      <c r="N209" s="15" t="e">
        <f t="shared" si="21"/>
        <v>#DIV/0!</v>
      </c>
      <c r="O209" s="15">
        <f t="shared" si="22"/>
        <v>0</v>
      </c>
      <c r="P209" s="22">
        <v>-121.96</v>
      </c>
      <c r="Q209" s="23"/>
      <c r="R209" s="23">
        <v>580</v>
      </c>
      <c r="S209" s="23">
        <f t="shared" si="23"/>
        <v>0</v>
      </c>
    </row>
    <row r="210" customFormat="1" ht="17.25" spans="1:19">
      <c r="A210" s="27" t="s">
        <v>152</v>
      </c>
      <c r="B210" s="27" t="s">
        <v>155</v>
      </c>
      <c r="C210" s="27" t="s">
        <v>42</v>
      </c>
      <c r="D210" s="15">
        <v>0</v>
      </c>
      <c r="E210" s="15" t="e">
        <v>#DIV/0!</v>
      </c>
      <c r="F210" s="15">
        <v>0</v>
      </c>
      <c r="G210" s="15"/>
      <c r="H210" s="15"/>
      <c r="I210" s="15">
        <f t="shared" si="18"/>
        <v>0</v>
      </c>
      <c r="J210" s="23"/>
      <c r="K210" s="23"/>
      <c r="L210" s="23">
        <f t="shared" si="19"/>
        <v>0</v>
      </c>
      <c r="M210" s="15">
        <f t="shared" si="20"/>
        <v>0</v>
      </c>
      <c r="N210" s="15" t="e">
        <f t="shared" si="21"/>
        <v>#DIV/0!</v>
      </c>
      <c r="O210" s="15">
        <f t="shared" si="22"/>
        <v>0</v>
      </c>
      <c r="P210" s="22">
        <v>-52.47</v>
      </c>
      <c r="Q210" s="23"/>
      <c r="R210" s="23">
        <v>509</v>
      </c>
      <c r="S210" s="23">
        <f t="shared" si="23"/>
        <v>0</v>
      </c>
    </row>
    <row r="211" customFormat="1" ht="17.25" spans="1:19">
      <c r="A211" s="27" t="s">
        <v>152</v>
      </c>
      <c r="B211" s="27" t="s">
        <v>309</v>
      </c>
      <c r="C211" s="27" t="s">
        <v>42</v>
      </c>
      <c r="D211" s="15">
        <v>0</v>
      </c>
      <c r="E211" s="15" t="e">
        <v>#DIV/0!</v>
      </c>
      <c r="F211" s="15">
        <v>0</v>
      </c>
      <c r="G211" s="15"/>
      <c r="H211" s="15"/>
      <c r="I211" s="15">
        <f t="shared" si="18"/>
        <v>0</v>
      </c>
      <c r="J211" s="23"/>
      <c r="K211" s="23"/>
      <c r="L211" s="23">
        <f t="shared" si="19"/>
        <v>0</v>
      </c>
      <c r="M211" s="15">
        <f t="shared" si="20"/>
        <v>0</v>
      </c>
      <c r="N211" s="15" t="e">
        <f t="shared" si="21"/>
        <v>#DIV/0!</v>
      </c>
      <c r="O211" s="15">
        <f t="shared" si="22"/>
        <v>0</v>
      </c>
      <c r="P211" s="22">
        <v>-52.47</v>
      </c>
      <c r="Q211" s="23"/>
      <c r="R211" s="23">
        <v>499</v>
      </c>
      <c r="S211" s="23">
        <f t="shared" si="23"/>
        <v>0</v>
      </c>
    </row>
    <row r="212" customFormat="1" ht="17.25" spans="1:19">
      <c r="A212" s="27" t="s">
        <v>152</v>
      </c>
      <c r="B212" s="27" t="s">
        <v>309</v>
      </c>
      <c r="C212" s="27" t="s">
        <v>42</v>
      </c>
      <c r="D212" s="15">
        <v>0</v>
      </c>
      <c r="E212" s="15" t="e">
        <v>#DIV/0!</v>
      </c>
      <c r="F212" s="15">
        <v>0</v>
      </c>
      <c r="G212" s="15"/>
      <c r="H212" s="15"/>
      <c r="I212" s="15">
        <f t="shared" si="18"/>
        <v>0</v>
      </c>
      <c r="J212" s="23"/>
      <c r="K212" s="23"/>
      <c r="L212" s="23">
        <f t="shared" si="19"/>
        <v>0</v>
      </c>
      <c r="M212" s="15">
        <f t="shared" si="20"/>
        <v>0</v>
      </c>
      <c r="N212" s="15" t="e">
        <f t="shared" si="21"/>
        <v>#DIV/0!</v>
      </c>
      <c r="O212" s="15">
        <f t="shared" si="22"/>
        <v>0</v>
      </c>
      <c r="P212" s="22">
        <v>-52.47</v>
      </c>
      <c r="Q212" s="23"/>
      <c r="R212" s="23">
        <v>499</v>
      </c>
      <c r="S212" s="23">
        <f t="shared" si="23"/>
        <v>0</v>
      </c>
    </row>
    <row r="213" customFormat="1" ht="17.25" spans="1:19">
      <c r="A213" s="27" t="s">
        <v>152</v>
      </c>
      <c r="B213" s="27" t="s">
        <v>309</v>
      </c>
      <c r="C213" s="27" t="s">
        <v>42</v>
      </c>
      <c r="D213" s="15">
        <v>0</v>
      </c>
      <c r="E213" s="15" t="e">
        <v>#DIV/0!</v>
      </c>
      <c r="F213" s="15">
        <v>0</v>
      </c>
      <c r="G213" s="15"/>
      <c r="H213" s="15"/>
      <c r="I213" s="15">
        <f t="shared" si="18"/>
        <v>0</v>
      </c>
      <c r="J213" s="23"/>
      <c r="K213" s="23"/>
      <c r="L213" s="23">
        <f t="shared" si="19"/>
        <v>0</v>
      </c>
      <c r="M213" s="15">
        <f t="shared" si="20"/>
        <v>0</v>
      </c>
      <c r="N213" s="15" t="e">
        <f t="shared" si="21"/>
        <v>#DIV/0!</v>
      </c>
      <c r="O213" s="15">
        <f t="shared" si="22"/>
        <v>0</v>
      </c>
      <c r="P213" s="22">
        <v>-52.47</v>
      </c>
      <c r="Q213" s="23"/>
      <c r="R213" s="23">
        <v>499</v>
      </c>
      <c r="S213" s="23">
        <f t="shared" si="23"/>
        <v>0</v>
      </c>
    </row>
    <row r="214" customFormat="1" ht="17.25" spans="1:19">
      <c r="A214" s="27" t="s">
        <v>152</v>
      </c>
      <c r="B214" s="27" t="s">
        <v>123</v>
      </c>
      <c r="C214" s="27" t="s">
        <v>25</v>
      </c>
      <c r="D214" s="15">
        <v>0</v>
      </c>
      <c r="E214" s="15" t="e">
        <v>#DIV/0!</v>
      </c>
      <c r="F214" s="15">
        <v>0</v>
      </c>
      <c r="G214" s="15"/>
      <c r="H214" s="15"/>
      <c r="I214" s="15">
        <f t="shared" si="18"/>
        <v>0</v>
      </c>
      <c r="J214" s="23"/>
      <c r="K214" s="23"/>
      <c r="L214" s="23">
        <f t="shared" si="19"/>
        <v>0</v>
      </c>
      <c r="M214" s="15">
        <f t="shared" si="20"/>
        <v>0</v>
      </c>
      <c r="N214" s="15" t="e">
        <f t="shared" si="21"/>
        <v>#DIV/0!</v>
      </c>
      <c r="O214" s="15">
        <f t="shared" si="22"/>
        <v>0</v>
      </c>
      <c r="P214" s="22">
        <v>-170.05</v>
      </c>
      <c r="Q214" s="23"/>
      <c r="R214" s="23">
        <v>539.1</v>
      </c>
      <c r="S214" s="23">
        <f t="shared" si="23"/>
        <v>0</v>
      </c>
    </row>
    <row r="215" customFormat="1" ht="17.25" spans="1:19">
      <c r="A215" s="27" t="s">
        <v>153</v>
      </c>
      <c r="B215" s="27" t="s">
        <v>30</v>
      </c>
      <c r="C215" s="27" t="s">
        <v>42</v>
      </c>
      <c r="D215" s="15">
        <v>0</v>
      </c>
      <c r="E215" s="15" t="e">
        <v>#DIV/0!</v>
      </c>
      <c r="F215" s="15">
        <v>0</v>
      </c>
      <c r="G215" s="15"/>
      <c r="H215" s="15"/>
      <c r="I215" s="15">
        <f t="shared" si="18"/>
        <v>0</v>
      </c>
      <c r="J215" s="23"/>
      <c r="K215" s="23"/>
      <c r="L215" s="23">
        <f t="shared" si="19"/>
        <v>0</v>
      </c>
      <c r="M215" s="15">
        <f t="shared" si="20"/>
        <v>0</v>
      </c>
      <c r="N215" s="15" t="e">
        <f t="shared" si="21"/>
        <v>#DIV/0!</v>
      </c>
      <c r="O215" s="15">
        <f t="shared" si="22"/>
        <v>0</v>
      </c>
      <c r="P215" s="22">
        <v>-3.56</v>
      </c>
      <c r="Q215" s="23"/>
      <c r="R215" s="23">
        <v>1.54</v>
      </c>
      <c r="S215" s="23">
        <f t="shared" si="23"/>
        <v>0</v>
      </c>
    </row>
    <row r="216" customFormat="1" ht="17.25" spans="1:19">
      <c r="A216" s="27" t="s">
        <v>310</v>
      </c>
      <c r="B216" s="27" t="s">
        <v>311</v>
      </c>
      <c r="C216" s="27" t="s">
        <v>37</v>
      </c>
      <c r="D216" s="44">
        <v>0</v>
      </c>
      <c r="E216" s="15" t="e">
        <v>#DIV/0!</v>
      </c>
      <c r="F216" s="44">
        <v>0</v>
      </c>
      <c r="G216" s="23"/>
      <c r="H216" s="23"/>
      <c r="I216" s="15">
        <f t="shared" si="18"/>
        <v>0</v>
      </c>
      <c r="J216" s="23"/>
      <c r="K216" s="23"/>
      <c r="L216" s="23">
        <f t="shared" si="19"/>
        <v>0</v>
      </c>
      <c r="M216" s="15">
        <f t="shared" si="20"/>
        <v>0</v>
      </c>
      <c r="N216" s="15" t="e">
        <f t="shared" si="21"/>
        <v>#DIV/0!</v>
      </c>
      <c r="O216" s="15">
        <f t="shared" si="22"/>
        <v>0</v>
      </c>
      <c r="P216" s="55">
        <v>-12.72</v>
      </c>
      <c r="Q216" s="56"/>
      <c r="R216" s="23">
        <v>121</v>
      </c>
      <c r="S216" s="23">
        <f t="shared" si="23"/>
        <v>0</v>
      </c>
    </row>
    <row r="217" customFormat="1" ht="17.25" spans="1:19">
      <c r="A217" s="27" t="s">
        <v>312</v>
      </c>
      <c r="B217" s="27" t="s">
        <v>313</v>
      </c>
      <c r="C217" s="27" t="s">
        <v>308</v>
      </c>
      <c r="D217" s="15">
        <v>0</v>
      </c>
      <c r="E217" s="15" t="e">
        <v>#DIV/0!</v>
      </c>
      <c r="F217" s="15">
        <v>0</v>
      </c>
      <c r="G217" s="15"/>
      <c r="H217" s="15"/>
      <c r="I217" s="15">
        <f t="shared" si="18"/>
        <v>0</v>
      </c>
      <c r="J217" s="23"/>
      <c r="K217" s="23"/>
      <c r="L217" s="23">
        <f t="shared" si="19"/>
        <v>0</v>
      </c>
      <c r="M217" s="15">
        <f t="shared" si="20"/>
        <v>0</v>
      </c>
      <c r="N217" s="15" t="e">
        <f t="shared" si="21"/>
        <v>#DIV/0!</v>
      </c>
      <c r="O217" s="15">
        <f t="shared" si="22"/>
        <v>0</v>
      </c>
      <c r="P217" s="22">
        <v>-157.4</v>
      </c>
      <c r="Q217" s="23"/>
      <c r="R217" s="23">
        <v>500</v>
      </c>
      <c r="S217" s="23">
        <f t="shared" si="23"/>
        <v>0</v>
      </c>
    </row>
    <row r="218" customFormat="1" ht="17.25" spans="1:19">
      <c r="A218" s="27" t="s">
        <v>314</v>
      </c>
      <c r="B218" s="27" t="s">
        <v>315</v>
      </c>
      <c r="C218" s="27" t="s">
        <v>308</v>
      </c>
      <c r="D218" s="15">
        <v>0</v>
      </c>
      <c r="E218" s="15" t="e">
        <v>#DIV/0!</v>
      </c>
      <c r="F218" s="15">
        <v>0</v>
      </c>
      <c r="G218" s="15"/>
      <c r="H218" s="15"/>
      <c r="I218" s="15">
        <f t="shared" si="18"/>
        <v>0</v>
      </c>
      <c r="J218" s="23"/>
      <c r="K218" s="23"/>
      <c r="L218" s="23">
        <f t="shared" si="19"/>
        <v>0</v>
      </c>
      <c r="M218" s="15">
        <f t="shared" si="20"/>
        <v>0</v>
      </c>
      <c r="N218" s="15" t="e">
        <f t="shared" si="21"/>
        <v>#DIV/0!</v>
      </c>
      <c r="O218" s="15">
        <f t="shared" si="22"/>
        <v>0</v>
      </c>
      <c r="P218" s="22">
        <v>-112.93</v>
      </c>
      <c r="Q218" s="23"/>
      <c r="R218" s="23">
        <v>360</v>
      </c>
      <c r="S218" s="23">
        <f t="shared" si="23"/>
        <v>0</v>
      </c>
    </row>
    <row r="219" customFormat="1" ht="17.25" spans="1:19">
      <c r="A219" s="17" t="s">
        <v>314</v>
      </c>
      <c r="B219" s="17" t="s">
        <v>316</v>
      </c>
      <c r="C219" s="17" t="s">
        <v>308</v>
      </c>
      <c r="D219" s="12">
        <v>-3</v>
      </c>
      <c r="E219" s="12">
        <v>145.54444444</v>
      </c>
      <c r="F219" s="12">
        <v>-436.63333332</v>
      </c>
      <c r="G219" s="12"/>
      <c r="H219" s="12"/>
      <c r="I219" s="12">
        <f t="shared" si="18"/>
        <v>0</v>
      </c>
      <c r="J219" s="21"/>
      <c r="K219" s="21"/>
      <c r="L219" s="21">
        <f t="shared" si="19"/>
        <v>0</v>
      </c>
      <c r="M219" s="12">
        <f t="shared" si="20"/>
        <v>-3</v>
      </c>
      <c r="N219" s="15">
        <f t="shared" si="21"/>
        <v>145.54444444</v>
      </c>
      <c r="O219" s="15">
        <f t="shared" si="22"/>
        <v>-436.63333332</v>
      </c>
      <c r="P219" s="22">
        <v>-189.84</v>
      </c>
      <c r="Q219" s="23"/>
      <c r="R219" s="23">
        <v>150</v>
      </c>
      <c r="S219" s="23">
        <f t="shared" si="23"/>
        <v>0</v>
      </c>
    </row>
    <row r="220" customFormat="1" ht="17.25" spans="1:19">
      <c r="A220" s="17" t="s">
        <v>317</v>
      </c>
      <c r="B220" s="17" t="s">
        <v>316</v>
      </c>
      <c r="C220" s="17" t="s">
        <v>308</v>
      </c>
      <c r="D220" s="12">
        <v>-2</v>
      </c>
      <c r="E220" s="12">
        <v>187.12888889</v>
      </c>
      <c r="F220" s="12">
        <v>-374.25777778</v>
      </c>
      <c r="G220" s="12"/>
      <c r="H220" s="12"/>
      <c r="I220" s="12">
        <f t="shared" si="18"/>
        <v>0</v>
      </c>
      <c r="J220" s="21"/>
      <c r="K220" s="21"/>
      <c r="L220" s="21">
        <f t="shared" si="19"/>
        <v>0</v>
      </c>
      <c r="M220" s="12">
        <f t="shared" si="20"/>
        <v>-2</v>
      </c>
      <c r="N220" s="15">
        <f t="shared" si="21"/>
        <v>187.12888889</v>
      </c>
      <c r="O220" s="15">
        <f t="shared" si="22"/>
        <v>-374.25777778</v>
      </c>
      <c r="P220" s="22">
        <v>-222.34</v>
      </c>
      <c r="Q220" s="23"/>
      <c r="R220" s="23">
        <v>190</v>
      </c>
      <c r="S220" s="23">
        <f t="shared" si="23"/>
        <v>0</v>
      </c>
    </row>
    <row r="221" customFormat="1" ht="17.25" spans="1:19">
      <c r="A221" s="27" t="s">
        <v>318</v>
      </c>
      <c r="B221" s="27" t="s">
        <v>319</v>
      </c>
      <c r="C221" s="27" t="s">
        <v>25</v>
      </c>
      <c r="D221" s="15">
        <v>0</v>
      </c>
      <c r="E221" s="15" t="e">
        <v>#DIV/0!</v>
      </c>
      <c r="F221" s="15">
        <v>0</v>
      </c>
      <c r="G221" s="15"/>
      <c r="H221" s="15"/>
      <c r="I221" s="15">
        <f t="shared" si="18"/>
        <v>0</v>
      </c>
      <c r="J221" s="23"/>
      <c r="K221" s="23"/>
      <c r="L221" s="23">
        <f t="shared" si="19"/>
        <v>0</v>
      </c>
      <c r="M221" s="15">
        <f t="shared" si="20"/>
        <v>0</v>
      </c>
      <c r="N221" s="15" t="e">
        <f t="shared" si="21"/>
        <v>#DIV/0!</v>
      </c>
      <c r="O221" s="15">
        <f t="shared" si="22"/>
        <v>0</v>
      </c>
      <c r="P221" s="22">
        <v>-6.21</v>
      </c>
      <c r="Q221" s="23"/>
      <c r="R221" s="23">
        <v>65</v>
      </c>
      <c r="S221" s="23">
        <f t="shared" si="23"/>
        <v>0</v>
      </c>
    </row>
    <row r="222" customFormat="1" ht="17.25" spans="1:19">
      <c r="A222" s="27" t="s">
        <v>320</v>
      </c>
      <c r="B222" s="27" t="s">
        <v>24</v>
      </c>
      <c r="C222" s="27" t="s">
        <v>40</v>
      </c>
      <c r="D222" s="15">
        <v>0</v>
      </c>
      <c r="E222" s="15" t="e">
        <v>#DIV/0!</v>
      </c>
      <c r="F222" s="15">
        <v>0</v>
      </c>
      <c r="G222" s="15"/>
      <c r="H222" s="15"/>
      <c r="I222" s="15">
        <f t="shared" si="18"/>
        <v>0</v>
      </c>
      <c r="J222" s="23"/>
      <c r="K222" s="23"/>
      <c r="L222" s="23">
        <f t="shared" si="19"/>
        <v>0</v>
      </c>
      <c r="M222" s="15">
        <f t="shared" si="20"/>
        <v>0</v>
      </c>
      <c r="N222" s="15" t="e">
        <f t="shared" si="21"/>
        <v>#DIV/0!</v>
      </c>
      <c r="O222" s="15">
        <f t="shared" si="22"/>
        <v>0</v>
      </c>
      <c r="P222" s="22">
        <v>-6.31</v>
      </c>
      <c r="Q222" s="23"/>
      <c r="R222" s="23">
        <v>60</v>
      </c>
      <c r="S222" s="23">
        <f t="shared" si="23"/>
        <v>0</v>
      </c>
    </row>
    <row r="223" customFormat="1" ht="17.25" spans="1:19">
      <c r="A223" s="27" t="s">
        <v>318</v>
      </c>
      <c r="B223" s="27" t="s">
        <v>319</v>
      </c>
      <c r="C223" s="27" t="s">
        <v>25</v>
      </c>
      <c r="D223" s="15">
        <v>0</v>
      </c>
      <c r="E223" s="15" t="e">
        <v>#DIV/0!</v>
      </c>
      <c r="F223" s="15">
        <v>0</v>
      </c>
      <c r="G223" s="15"/>
      <c r="H223" s="15"/>
      <c r="I223" s="15">
        <f t="shared" si="18"/>
        <v>0</v>
      </c>
      <c r="J223" s="23"/>
      <c r="K223" s="23"/>
      <c r="L223" s="23">
        <f t="shared" si="19"/>
        <v>0</v>
      </c>
      <c r="M223" s="15">
        <f t="shared" si="20"/>
        <v>0</v>
      </c>
      <c r="N223" s="15" t="e">
        <f t="shared" si="21"/>
        <v>#DIV/0!</v>
      </c>
      <c r="O223" s="15">
        <f t="shared" si="22"/>
        <v>0</v>
      </c>
      <c r="P223" s="22">
        <v>-6.21</v>
      </c>
      <c r="Q223" s="23"/>
      <c r="R223" s="23">
        <v>65</v>
      </c>
      <c r="S223" s="23">
        <f t="shared" si="23"/>
        <v>0</v>
      </c>
    </row>
    <row r="224" customFormat="1" ht="17.25" spans="1:19">
      <c r="A224" s="27" t="s">
        <v>321</v>
      </c>
      <c r="B224" s="27">
        <v>30797</v>
      </c>
      <c r="C224" s="27" t="s">
        <v>131</v>
      </c>
      <c r="D224" s="15">
        <v>0</v>
      </c>
      <c r="E224" s="15" t="e">
        <v>#DIV/0!</v>
      </c>
      <c r="F224" s="15">
        <v>0</v>
      </c>
      <c r="G224" s="15"/>
      <c r="H224" s="15"/>
      <c r="I224" s="15">
        <f t="shared" si="18"/>
        <v>0</v>
      </c>
      <c r="J224" s="23"/>
      <c r="K224" s="23"/>
      <c r="L224" s="23">
        <f t="shared" si="19"/>
        <v>0</v>
      </c>
      <c r="M224" s="15">
        <f t="shared" si="20"/>
        <v>0</v>
      </c>
      <c r="N224" s="15" t="e">
        <f t="shared" si="21"/>
        <v>#DIV/0!</v>
      </c>
      <c r="O224" s="15">
        <f t="shared" si="22"/>
        <v>0</v>
      </c>
      <c r="P224" s="22">
        <v>-1.67</v>
      </c>
      <c r="Q224" s="23"/>
      <c r="R224" s="23">
        <v>15.9</v>
      </c>
      <c r="S224" s="23">
        <f t="shared" si="23"/>
        <v>0</v>
      </c>
    </row>
    <row r="225" customFormat="1" ht="17.25" spans="1:19">
      <c r="A225" s="27" t="s">
        <v>321</v>
      </c>
      <c r="B225" s="27" t="s">
        <v>322</v>
      </c>
      <c r="C225" s="27" t="s">
        <v>21</v>
      </c>
      <c r="D225" s="15">
        <v>0</v>
      </c>
      <c r="E225" s="15" t="e">
        <v>#DIV/0!</v>
      </c>
      <c r="F225" s="15">
        <v>0</v>
      </c>
      <c r="G225" s="15"/>
      <c r="H225" s="15"/>
      <c r="I225" s="15">
        <f t="shared" si="18"/>
        <v>0</v>
      </c>
      <c r="J225" s="23"/>
      <c r="K225" s="23"/>
      <c r="L225" s="23">
        <f t="shared" si="19"/>
        <v>0</v>
      </c>
      <c r="M225" s="15">
        <f t="shared" si="20"/>
        <v>0</v>
      </c>
      <c r="N225" s="15" t="e">
        <f t="shared" si="21"/>
        <v>#DIV/0!</v>
      </c>
      <c r="O225" s="15">
        <f t="shared" si="22"/>
        <v>0</v>
      </c>
      <c r="P225" s="22">
        <v>-62.98</v>
      </c>
      <c r="Q225" s="23"/>
      <c r="R225" s="23">
        <v>599</v>
      </c>
      <c r="S225" s="23">
        <f t="shared" si="23"/>
        <v>0</v>
      </c>
    </row>
    <row r="226" customFormat="1" ht="17.25" spans="1:19">
      <c r="A226" s="27" t="s">
        <v>323</v>
      </c>
      <c r="B226" s="27" t="s">
        <v>145</v>
      </c>
      <c r="C226" s="27" t="s">
        <v>37</v>
      </c>
      <c r="D226" s="15">
        <v>0</v>
      </c>
      <c r="E226" s="15" t="e">
        <v>#DIV/0!</v>
      </c>
      <c r="F226" s="15">
        <v>0</v>
      </c>
      <c r="G226" s="15"/>
      <c r="H226" s="15"/>
      <c r="I226" s="15">
        <f t="shared" si="18"/>
        <v>0</v>
      </c>
      <c r="J226" s="23"/>
      <c r="K226" s="23"/>
      <c r="L226" s="23">
        <f t="shared" si="19"/>
        <v>0</v>
      </c>
      <c r="M226" s="15">
        <f t="shared" si="20"/>
        <v>0</v>
      </c>
      <c r="N226" s="15" t="e">
        <f t="shared" si="21"/>
        <v>#DIV/0!</v>
      </c>
      <c r="O226" s="15">
        <f t="shared" si="22"/>
        <v>0</v>
      </c>
      <c r="P226" s="22">
        <v>-144.79</v>
      </c>
      <c r="Q226" s="23"/>
      <c r="R226" s="23">
        <v>549</v>
      </c>
      <c r="S226" s="23">
        <f t="shared" si="23"/>
        <v>0</v>
      </c>
    </row>
    <row r="227" customFormat="1" ht="17.25" spans="1:19">
      <c r="A227" s="27" t="s">
        <v>324</v>
      </c>
      <c r="B227" s="27" t="s">
        <v>325</v>
      </c>
      <c r="C227" s="27" t="s">
        <v>89</v>
      </c>
      <c r="D227" s="15">
        <v>0</v>
      </c>
      <c r="E227" s="15" t="e">
        <v>#DIV/0!</v>
      </c>
      <c r="F227" s="15">
        <v>0</v>
      </c>
      <c r="G227" s="15"/>
      <c r="H227" s="15"/>
      <c r="I227" s="15">
        <f t="shared" si="18"/>
        <v>0</v>
      </c>
      <c r="J227" s="23"/>
      <c r="K227" s="23"/>
      <c r="L227" s="23">
        <f t="shared" si="19"/>
        <v>0</v>
      </c>
      <c r="M227" s="15">
        <f t="shared" si="20"/>
        <v>0</v>
      </c>
      <c r="N227" s="15" t="e">
        <f t="shared" si="21"/>
        <v>#DIV/0!</v>
      </c>
      <c r="O227" s="15">
        <f t="shared" si="22"/>
        <v>0</v>
      </c>
      <c r="P227" s="22">
        <v>-3.99</v>
      </c>
      <c r="Q227" s="23"/>
      <c r="R227" s="23">
        <v>38</v>
      </c>
      <c r="S227" s="23">
        <f t="shared" si="23"/>
        <v>0</v>
      </c>
    </row>
    <row r="228" customFormat="1" ht="17.25" spans="1:19">
      <c r="A228" s="27" t="s">
        <v>326</v>
      </c>
      <c r="B228" s="27" t="s">
        <v>327</v>
      </c>
      <c r="C228" s="27" t="s">
        <v>45</v>
      </c>
      <c r="D228" s="15">
        <v>0</v>
      </c>
      <c r="E228" s="15" t="e">
        <v>#DIV/0!</v>
      </c>
      <c r="F228" s="15">
        <v>0</v>
      </c>
      <c r="G228" s="15"/>
      <c r="H228" s="15"/>
      <c r="I228" s="15">
        <f t="shared" si="18"/>
        <v>0</v>
      </c>
      <c r="J228" s="23"/>
      <c r="K228" s="23"/>
      <c r="L228" s="23">
        <f t="shared" si="19"/>
        <v>0</v>
      </c>
      <c r="M228" s="15">
        <f t="shared" si="20"/>
        <v>0</v>
      </c>
      <c r="N228" s="15" t="e">
        <f t="shared" si="21"/>
        <v>#DIV/0!</v>
      </c>
      <c r="O228" s="15">
        <f t="shared" si="22"/>
        <v>0</v>
      </c>
      <c r="P228" s="22">
        <v>-14.61</v>
      </c>
      <c r="Q228" s="23"/>
      <c r="R228" s="23">
        <v>139</v>
      </c>
      <c r="S228" s="23">
        <f t="shared" si="23"/>
        <v>0</v>
      </c>
    </row>
    <row r="229" customFormat="1" ht="17.25" spans="1:19">
      <c r="A229" s="27" t="s">
        <v>321</v>
      </c>
      <c r="B229" s="27" t="s">
        <v>328</v>
      </c>
      <c r="C229" s="27" t="s">
        <v>21</v>
      </c>
      <c r="D229" s="15">
        <v>0</v>
      </c>
      <c r="E229" s="15" t="e">
        <v>#DIV/0!</v>
      </c>
      <c r="F229" s="15">
        <v>0</v>
      </c>
      <c r="G229" s="15"/>
      <c r="H229" s="15"/>
      <c r="I229" s="15">
        <f t="shared" si="18"/>
        <v>0</v>
      </c>
      <c r="J229" s="23"/>
      <c r="K229" s="23"/>
      <c r="L229" s="23">
        <f t="shared" si="19"/>
        <v>0</v>
      </c>
      <c r="M229" s="15">
        <f t="shared" si="20"/>
        <v>0</v>
      </c>
      <c r="N229" s="15" t="e">
        <f t="shared" si="21"/>
        <v>#DIV/0!</v>
      </c>
      <c r="O229" s="15">
        <f t="shared" si="22"/>
        <v>0</v>
      </c>
      <c r="P229" s="22">
        <v>-32.49</v>
      </c>
      <c r="Q229" s="23"/>
      <c r="R229" s="23">
        <v>309</v>
      </c>
      <c r="S229" s="23">
        <f t="shared" si="23"/>
        <v>0</v>
      </c>
    </row>
    <row r="230" customFormat="1" ht="17.25" spans="1:19">
      <c r="A230" s="27" t="s">
        <v>294</v>
      </c>
      <c r="B230" s="27" t="s">
        <v>329</v>
      </c>
      <c r="C230" s="27" t="s">
        <v>45</v>
      </c>
      <c r="D230" s="15">
        <v>0</v>
      </c>
      <c r="E230" s="15" t="e">
        <v>#DIV/0!</v>
      </c>
      <c r="F230" s="15">
        <v>0</v>
      </c>
      <c r="G230" s="15"/>
      <c r="H230" s="15"/>
      <c r="I230" s="15">
        <f t="shared" si="18"/>
        <v>0</v>
      </c>
      <c r="J230" s="23"/>
      <c r="K230" s="23"/>
      <c r="L230" s="23">
        <f t="shared" si="19"/>
        <v>0</v>
      </c>
      <c r="M230" s="15">
        <f t="shared" si="20"/>
        <v>0</v>
      </c>
      <c r="N230" s="15" t="e">
        <f t="shared" si="21"/>
        <v>#DIV/0!</v>
      </c>
      <c r="O230" s="15">
        <f t="shared" si="22"/>
        <v>0</v>
      </c>
      <c r="P230" s="22">
        <v>-30.39</v>
      </c>
      <c r="Q230" s="23"/>
      <c r="R230" s="25">
        <v>289</v>
      </c>
      <c r="S230" s="23">
        <f t="shared" si="23"/>
        <v>0</v>
      </c>
    </row>
    <row r="231" customFormat="1" ht="17.25" spans="1:19">
      <c r="A231" s="27" t="s">
        <v>211</v>
      </c>
      <c r="B231" s="27" t="s">
        <v>330</v>
      </c>
      <c r="C231" s="27" t="s">
        <v>25</v>
      </c>
      <c r="D231" s="15">
        <v>0</v>
      </c>
      <c r="E231" s="15" t="e">
        <v>#DIV/0!</v>
      </c>
      <c r="F231" s="15">
        <v>0</v>
      </c>
      <c r="G231" s="15"/>
      <c r="H231" s="15"/>
      <c r="I231" s="15">
        <f t="shared" si="18"/>
        <v>0</v>
      </c>
      <c r="J231" s="23"/>
      <c r="K231" s="23"/>
      <c r="L231" s="23">
        <f t="shared" si="19"/>
        <v>0</v>
      </c>
      <c r="M231" s="15">
        <f t="shared" si="20"/>
        <v>0</v>
      </c>
      <c r="N231" s="15" t="e">
        <f t="shared" si="21"/>
        <v>#DIV/0!</v>
      </c>
      <c r="O231" s="15">
        <f t="shared" si="22"/>
        <v>0</v>
      </c>
      <c r="P231" s="22">
        <v>-31.23</v>
      </c>
      <c r="Q231" s="23"/>
      <c r="R231" s="23">
        <v>99</v>
      </c>
      <c r="S231" s="23">
        <f t="shared" si="23"/>
        <v>0</v>
      </c>
    </row>
    <row r="232" customFormat="1" ht="17.25" spans="1:19">
      <c r="A232" s="27" t="s">
        <v>230</v>
      </c>
      <c r="B232" s="27" t="s">
        <v>231</v>
      </c>
      <c r="C232" s="27" t="s">
        <v>25</v>
      </c>
      <c r="D232" s="15">
        <v>0</v>
      </c>
      <c r="E232" s="15" t="e">
        <v>#DIV/0!</v>
      </c>
      <c r="F232" s="15">
        <v>0</v>
      </c>
      <c r="G232" s="15"/>
      <c r="H232" s="15"/>
      <c r="I232" s="15">
        <f t="shared" si="18"/>
        <v>0</v>
      </c>
      <c r="J232" s="23"/>
      <c r="K232" s="23"/>
      <c r="L232" s="23">
        <f t="shared" si="19"/>
        <v>0</v>
      </c>
      <c r="M232" s="15">
        <f t="shared" si="20"/>
        <v>0</v>
      </c>
      <c r="N232" s="15" t="e">
        <f t="shared" si="21"/>
        <v>#DIV/0!</v>
      </c>
      <c r="O232" s="15">
        <f t="shared" si="22"/>
        <v>0</v>
      </c>
      <c r="P232" s="22">
        <v>-17.77</v>
      </c>
      <c r="Q232" s="23"/>
      <c r="R232" s="23">
        <v>169</v>
      </c>
      <c r="S232" s="23">
        <f t="shared" si="23"/>
        <v>0</v>
      </c>
    </row>
    <row r="233" customFormat="1" ht="17.25" spans="1:19">
      <c r="A233" s="27" t="s">
        <v>331</v>
      </c>
      <c r="B233" s="27" t="s">
        <v>332</v>
      </c>
      <c r="C233" s="27" t="s">
        <v>131</v>
      </c>
      <c r="D233" s="15">
        <v>0</v>
      </c>
      <c r="E233" s="15" t="e">
        <v>#DIV/0!</v>
      </c>
      <c r="F233" s="15">
        <v>0</v>
      </c>
      <c r="G233" s="15"/>
      <c r="H233" s="15"/>
      <c r="I233" s="15">
        <f t="shared" si="18"/>
        <v>0</v>
      </c>
      <c r="J233" s="23"/>
      <c r="K233" s="23"/>
      <c r="L233" s="23">
        <f t="shared" si="19"/>
        <v>0</v>
      </c>
      <c r="M233" s="15">
        <f t="shared" si="20"/>
        <v>0</v>
      </c>
      <c r="N233" s="15" t="e">
        <f t="shared" si="21"/>
        <v>#DIV/0!</v>
      </c>
      <c r="O233" s="15">
        <f t="shared" si="22"/>
        <v>0</v>
      </c>
      <c r="P233" s="22">
        <v>-0.93</v>
      </c>
      <c r="Q233" s="23"/>
      <c r="R233" s="23">
        <v>8.9</v>
      </c>
      <c r="S233" s="23">
        <f t="shared" si="23"/>
        <v>0</v>
      </c>
    </row>
    <row r="234" customFormat="1" ht="17.25" spans="1:19">
      <c r="A234" s="27" t="s">
        <v>333</v>
      </c>
      <c r="B234" s="27">
        <v>40248</v>
      </c>
      <c r="C234" s="27" t="s">
        <v>131</v>
      </c>
      <c r="D234" s="15">
        <v>0</v>
      </c>
      <c r="E234" s="15" t="e">
        <v>#DIV/0!</v>
      </c>
      <c r="F234" s="15">
        <v>0</v>
      </c>
      <c r="G234" s="15"/>
      <c r="H234" s="15"/>
      <c r="I234" s="15">
        <f t="shared" si="18"/>
        <v>0</v>
      </c>
      <c r="J234" s="23"/>
      <c r="K234" s="23"/>
      <c r="L234" s="23">
        <f t="shared" si="19"/>
        <v>0</v>
      </c>
      <c r="M234" s="15">
        <f t="shared" si="20"/>
        <v>0</v>
      </c>
      <c r="N234" s="15" t="e">
        <f t="shared" si="21"/>
        <v>#DIV/0!</v>
      </c>
      <c r="O234" s="15">
        <f t="shared" si="22"/>
        <v>0</v>
      </c>
      <c r="P234" s="22">
        <v>-6.21</v>
      </c>
      <c r="Q234" s="23"/>
      <c r="R234" s="23">
        <v>59</v>
      </c>
      <c r="S234" s="23">
        <f t="shared" si="23"/>
        <v>0</v>
      </c>
    </row>
    <row r="235" customFormat="1" spans="1:19">
      <c r="A235" s="12" t="s">
        <v>334</v>
      </c>
      <c r="B235" s="12" t="s">
        <v>335</v>
      </c>
      <c r="C235" s="12" t="s">
        <v>25</v>
      </c>
      <c r="D235" s="12">
        <v>-1</v>
      </c>
      <c r="E235" s="12">
        <v>25.663716814</v>
      </c>
      <c r="F235" s="12">
        <v>-25.663716814</v>
      </c>
      <c r="G235" s="12"/>
      <c r="H235" s="12"/>
      <c r="I235" s="12">
        <f t="shared" si="18"/>
        <v>0</v>
      </c>
      <c r="J235" s="21"/>
      <c r="K235" s="21"/>
      <c r="L235" s="21">
        <f t="shared" si="19"/>
        <v>0</v>
      </c>
      <c r="M235" s="12">
        <f t="shared" si="20"/>
        <v>-1</v>
      </c>
      <c r="N235" s="15">
        <f t="shared" si="21"/>
        <v>25.663716814</v>
      </c>
      <c r="O235" s="15">
        <f t="shared" si="22"/>
        <v>-25.663716814</v>
      </c>
      <c r="P235" s="22">
        <v>-3.34</v>
      </c>
      <c r="Q235" s="23"/>
      <c r="R235" s="23">
        <v>29</v>
      </c>
      <c r="S235" s="23">
        <f t="shared" si="23"/>
        <v>0</v>
      </c>
    </row>
    <row r="236" customFormat="1" ht="14.25" spans="1:19">
      <c r="A236" s="45" t="s">
        <v>336</v>
      </c>
      <c r="B236" s="4" t="s">
        <v>179</v>
      </c>
      <c r="C236" s="5" t="s">
        <v>80</v>
      </c>
      <c r="D236" s="15">
        <v>0</v>
      </c>
      <c r="E236" s="15" t="e">
        <v>#DIV/0!</v>
      </c>
      <c r="F236" s="15">
        <v>0</v>
      </c>
      <c r="G236" s="15"/>
      <c r="H236" s="15"/>
      <c r="I236" s="15">
        <f t="shared" si="18"/>
        <v>0</v>
      </c>
      <c r="J236" s="23"/>
      <c r="K236" s="23"/>
      <c r="L236" s="23">
        <f t="shared" si="19"/>
        <v>0</v>
      </c>
      <c r="M236" s="15">
        <f t="shared" si="20"/>
        <v>0</v>
      </c>
      <c r="N236" s="15" t="e">
        <f t="shared" si="21"/>
        <v>#DIV/0!</v>
      </c>
      <c r="O236" s="15">
        <f t="shared" si="22"/>
        <v>0</v>
      </c>
      <c r="P236" s="22">
        <v>-19.56</v>
      </c>
      <c r="Q236" s="23"/>
      <c r="R236" s="23">
        <v>85</v>
      </c>
      <c r="S236" s="23">
        <f t="shared" si="23"/>
        <v>0</v>
      </c>
    </row>
    <row r="237" customFormat="1" ht="17.25" spans="1:19">
      <c r="A237" s="46" t="s">
        <v>337</v>
      </c>
      <c r="B237" s="46" t="s">
        <v>319</v>
      </c>
      <c r="C237" s="46" t="s">
        <v>25</v>
      </c>
      <c r="D237" s="15">
        <v>0</v>
      </c>
      <c r="E237" s="15" t="e">
        <v>#DIV/0!</v>
      </c>
      <c r="F237" s="15">
        <v>0</v>
      </c>
      <c r="G237" s="15"/>
      <c r="H237" s="15"/>
      <c r="I237" s="15">
        <f t="shared" si="18"/>
        <v>0</v>
      </c>
      <c r="J237" s="23"/>
      <c r="K237" s="23"/>
      <c r="L237" s="23">
        <f t="shared" si="19"/>
        <v>0</v>
      </c>
      <c r="M237" s="15">
        <f t="shared" si="20"/>
        <v>0</v>
      </c>
      <c r="N237" s="15" t="e">
        <f t="shared" si="21"/>
        <v>#DIV/0!</v>
      </c>
      <c r="O237" s="15">
        <f t="shared" si="22"/>
        <v>0</v>
      </c>
      <c r="P237" s="22">
        <v>-7.48</v>
      </c>
      <c r="Q237" s="23"/>
      <c r="R237" s="23">
        <v>65</v>
      </c>
      <c r="S237" s="23">
        <f t="shared" si="23"/>
        <v>0</v>
      </c>
    </row>
    <row r="238" customFormat="1" ht="15.75" spans="1:19">
      <c r="A238" s="47" t="s">
        <v>338</v>
      </c>
      <c r="B238" s="9" t="s">
        <v>339</v>
      </c>
      <c r="C238" s="48" t="s">
        <v>25</v>
      </c>
      <c r="D238" s="15">
        <v>0</v>
      </c>
      <c r="E238" s="15" t="e">
        <v>#DIV/0!</v>
      </c>
      <c r="F238" s="15">
        <v>0</v>
      </c>
      <c r="G238" s="15"/>
      <c r="H238" s="15"/>
      <c r="I238" s="15">
        <f t="shared" si="18"/>
        <v>0</v>
      </c>
      <c r="J238" s="23"/>
      <c r="K238" s="23"/>
      <c r="L238" s="23">
        <f t="shared" si="19"/>
        <v>0</v>
      </c>
      <c r="M238" s="15">
        <f t="shared" si="20"/>
        <v>0</v>
      </c>
      <c r="N238" s="15" t="e">
        <f t="shared" si="21"/>
        <v>#DIV/0!</v>
      </c>
      <c r="O238" s="15">
        <f t="shared" si="22"/>
        <v>0</v>
      </c>
      <c r="P238" s="22">
        <v>-8.63</v>
      </c>
      <c r="Q238" s="23"/>
      <c r="R238" s="23">
        <v>59</v>
      </c>
      <c r="S238" s="23">
        <f t="shared" si="23"/>
        <v>0</v>
      </c>
    </row>
    <row r="239" customFormat="1" ht="15.75" spans="1:19">
      <c r="A239" s="6" t="s">
        <v>340</v>
      </c>
      <c r="B239" s="9">
        <v>30797</v>
      </c>
      <c r="C239" s="48" t="s">
        <v>131</v>
      </c>
      <c r="D239" s="15">
        <v>0</v>
      </c>
      <c r="E239" s="15" t="e">
        <v>#DIV/0!</v>
      </c>
      <c r="F239" s="15">
        <v>0</v>
      </c>
      <c r="G239" s="15"/>
      <c r="H239" s="15"/>
      <c r="I239" s="15">
        <f t="shared" si="18"/>
        <v>0</v>
      </c>
      <c r="J239" s="23"/>
      <c r="K239" s="23"/>
      <c r="L239" s="23">
        <f t="shared" si="19"/>
        <v>0</v>
      </c>
      <c r="M239" s="15">
        <f t="shared" si="20"/>
        <v>0</v>
      </c>
      <c r="N239" s="15" t="e">
        <f t="shared" si="21"/>
        <v>#DIV/0!</v>
      </c>
      <c r="O239" s="15">
        <f t="shared" si="22"/>
        <v>0</v>
      </c>
      <c r="P239" s="22">
        <v>-1.83</v>
      </c>
      <c r="Q239" s="23"/>
      <c r="R239" s="23">
        <v>15.9</v>
      </c>
      <c r="S239" s="23">
        <f t="shared" si="23"/>
        <v>0</v>
      </c>
    </row>
    <row r="240" customFormat="1" ht="15.75" spans="1:19">
      <c r="A240" s="49" t="s">
        <v>341</v>
      </c>
      <c r="B240" s="50" t="s">
        <v>322</v>
      </c>
      <c r="C240" s="51" t="s">
        <v>21</v>
      </c>
      <c r="D240" s="12">
        <v>-1</v>
      </c>
      <c r="E240" s="12">
        <v>530.08</v>
      </c>
      <c r="F240" s="12">
        <v>-530.08</v>
      </c>
      <c r="G240" s="12"/>
      <c r="H240" s="12"/>
      <c r="I240" s="12">
        <f t="shared" si="18"/>
        <v>0</v>
      </c>
      <c r="J240" s="21"/>
      <c r="K240" s="21"/>
      <c r="L240" s="21">
        <f t="shared" si="19"/>
        <v>0</v>
      </c>
      <c r="M240" s="12">
        <f t="shared" si="20"/>
        <v>-1</v>
      </c>
      <c r="N240" s="15">
        <f t="shared" si="21"/>
        <v>530.08</v>
      </c>
      <c r="O240" s="15">
        <f t="shared" si="22"/>
        <v>-530.08</v>
      </c>
      <c r="P240" s="22">
        <v>-137.82</v>
      </c>
      <c r="Q240" s="23"/>
      <c r="R240" s="23">
        <v>599</v>
      </c>
      <c r="S240" s="23">
        <f t="shared" si="23"/>
        <v>0</v>
      </c>
    </row>
    <row r="241" customFormat="1" ht="15.75" spans="1:19">
      <c r="A241" s="48" t="s">
        <v>342</v>
      </c>
      <c r="B241" s="9">
        <v>40873</v>
      </c>
      <c r="C241" s="48" t="s">
        <v>25</v>
      </c>
      <c r="D241" s="15">
        <v>0</v>
      </c>
      <c r="E241" s="15" t="e">
        <v>#DIV/0!</v>
      </c>
      <c r="F241" s="15">
        <v>0</v>
      </c>
      <c r="G241" s="15"/>
      <c r="H241" s="15"/>
      <c r="I241" s="15">
        <f t="shared" si="18"/>
        <v>0</v>
      </c>
      <c r="J241" s="23"/>
      <c r="K241" s="23"/>
      <c r="L241" s="23">
        <f t="shared" si="19"/>
        <v>0</v>
      </c>
      <c r="M241" s="15">
        <f t="shared" si="20"/>
        <v>0</v>
      </c>
      <c r="N241" s="15" t="e">
        <f t="shared" si="21"/>
        <v>#DIV/0!</v>
      </c>
      <c r="O241" s="15">
        <f t="shared" si="22"/>
        <v>0</v>
      </c>
      <c r="P241" s="22">
        <v>-59.59</v>
      </c>
      <c r="Q241" s="23"/>
      <c r="R241" s="23">
        <v>259</v>
      </c>
      <c r="S241" s="23">
        <f t="shared" si="23"/>
        <v>0</v>
      </c>
    </row>
    <row r="242" customFormat="1" ht="15.75" spans="1:19">
      <c r="A242" s="47" t="s">
        <v>343</v>
      </c>
      <c r="B242" s="4" t="s">
        <v>344</v>
      </c>
      <c r="C242" s="48" t="s">
        <v>21</v>
      </c>
      <c r="D242" s="15">
        <v>0</v>
      </c>
      <c r="E242" s="15" t="e">
        <v>#DIV/0!</v>
      </c>
      <c r="F242" s="15">
        <v>0</v>
      </c>
      <c r="G242" s="15"/>
      <c r="H242" s="15"/>
      <c r="I242" s="15">
        <f t="shared" si="18"/>
        <v>0</v>
      </c>
      <c r="J242" s="23"/>
      <c r="K242" s="23"/>
      <c r="L242" s="23">
        <f t="shared" si="19"/>
        <v>0</v>
      </c>
      <c r="M242" s="15">
        <f t="shared" si="20"/>
        <v>0</v>
      </c>
      <c r="N242" s="15" t="e">
        <f t="shared" si="21"/>
        <v>#DIV/0!</v>
      </c>
      <c r="O242" s="15">
        <f t="shared" si="22"/>
        <v>0</v>
      </c>
      <c r="P242" s="22">
        <v>-27.61</v>
      </c>
      <c r="Q242" s="23"/>
      <c r="R242" s="23">
        <v>120</v>
      </c>
      <c r="S242" s="23">
        <f t="shared" si="23"/>
        <v>0</v>
      </c>
    </row>
    <row r="243" customFormat="1" ht="15.75" spans="1:19">
      <c r="A243" s="47" t="s">
        <v>345</v>
      </c>
      <c r="B243" s="4" t="s">
        <v>346</v>
      </c>
      <c r="C243" s="48" t="s">
        <v>115</v>
      </c>
      <c r="D243" s="15">
        <v>0</v>
      </c>
      <c r="E243" s="15" t="e">
        <v>#DIV/0!</v>
      </c>
      <c r="F243" s="15">
        <v>0</v>
      </c>
      <c r="G243" s="15"/>
      <c r="H243" s="15"/>
      <c r="I243" s="15">
        <f t="shared" si="18"/>
        <v>0</v>
      </c>
      <c r="J243" s="23"/>
      <c r="K243" s="23"/>
      <c r="L243" s="23">
        <f t="shared" si="19"/>
        <v>0</v>
      </c>
      <c r="M243" s="15">
        <f t="shared" si="20"/>
        <v>0</v>
      </c>
      <c r="N243" s="15" t="e">
        <f t="shared" si="21"/>
        <v>#DIV/0!</v>
      </c>
      <c r="O243" s="15">
        <f t="shared" si="22"/>
        <v>0</v>
      </c>
      <c r="P243" s="22">
        <v>-241.6</v>
      </c>
      <c r="Q243" s="23"/>
      <c r="R243" s="23">
        <v>42</v>
      </c>
      <c r="S243" s="23">
        <f t="shared" si="23"/>
        <v>0</v>
      </c>
    </row>
    <row r="244" customFormat="1" ht="15.75" spans="1:19">
      <c r="A244" s="47" t="s">
        <v>347</v>
      </c>
      <c r="B244" s="4" t="s">
        <v>249</v>
      </c>
      <c r="C244" s="48" t="s">
        <v>68</v>
      </c>
      <c r="D244" s="15">
        <v>0</v>
      </c>
      <c r="E244" s="15" t="e">
        <v>#DIV/0!</v>
      </c>
      <c r="F244" s="15">
        <v>0</v>
      </c>
      <c r="G244" s="15"/>
      <c r="H244" s="15"/>
      <c r="I244" s="15">
        <f t="shared" si="18"/>
        <v>0</v>
      </c>
      <c r="J244" s="23"/>
      <c r="K244" s="23"/>
      <c r="L244" s="23">
        <f t="shared" si="19"/>
        <v>0</v>
      </c>
      <c r="M244" s="15">
        <f t="shared" si="20"/>
        <v>0</v>
      </c>
      <c r="N244" s="15" t="e">
        <f t="shared" si="21"/>
        <v>#DIV/0!</v>
      </c>
      <c r="O244" s="15">
        <f t="shared" si="22"/>
        <v>0</v>
      </c>
      <c r="P244" s="22">
        <v>-20.6</v>
      </c>
      <c r="Q244" s="23"/>
      <c r="R244" s="23">
        <v>17.9</v>
      </c>
      <c r="S244" s="23">
        <f t="shared" si="23"/>
        <v>0</v>
      </c>
    </row>
    <row r="245" customFormat="1" ht="15.75" spans="1:19">
      <c r="A245" s="52" t="s">
        <v>348</v>
      </c>
      <c r="B245" s="50" t="s">
        <v>349</v>
      </c>
      <c r="C245" s="51" t="s">
        <v>89</v>
      </c>
      <c r="D245" s="12">
        <v>-1</v>
      </c>
      <c r="E245" s="12">
        <v>25.58</v>
      </c>
      <c r="F245" s="12">
        <v>-25.58</v>
      </c>
      <c r="G245" s="12"/>
      <c r="H245" s="12"/>
      <c r="I245" s="12">
        <f t="shared" si="18"/>
        <v>0</v>
      </c>
      <c r="J245" s="21"/>
      <c r="K245" s="21"/>
      <c r="L245" s="21">
        <f t="shared" si="19"/>
        <v>0</v>
      </c>
      <c r="M245" s="12">
        <f t="shared" si="20"/>
        <v>-1</v>
      </c>
      <c r="N245" s="15">
        <f t="shared" si="21"/>
        <v>25.58</v>
      </c>
      <c r="O245" s="15">
        <f t="shared" si="22"/>
        <v>-25.58</v>
      </c>
      <c r="P245" s="22">
        <v>-5.42</v>
      </c>
      <c r="Q245" s="23"/>
      <c r="R245" s="23">
        <v>38</v>
      </c>
      <c r="S245" s="23">
        <f t="shared" si="23"/>
        <v>0</v>
      </c>
    </row>
    <row r="246" customFormat="1" spans="1:19">
      <c r="A246" s="12" t="s">
        <v>350</v>
      </c>
      <c r="B246" s="12" t="s">
        <v>329</v>
      </c>
      <c r="C246" s="12" t="s">
        <v>45</v>
      </c>
      <c r="D246" s="12">
        <v>-1</v>
      </c>
      <c r="E246" s="12">
        <v>210.61</v>
      </c>
      <c r="F246" s="12">
        <v>-210.61</v>
      </c>
      <c r="G246" s="12"/>
      <c r="H246" s="12"/>
      <c r="I246" s="12">
        <f t="shared" si="18"/>
        <v>0</v>
      </c>
      <c r="J246" s="21"/>
      <c r="K246" s="21"/>
      <c r="L246" s="21">
        <f t="shared" si="19"/>
        <v>0</v>
      </c>
      <c r="M246" s="12">
        <f t="shared" si="20"/>
        <v>-1</v>
      </c>
      <c r="N246" s="15">
        <f t="shared" si="21"/>
        <v>210.61</v>
      </c>
      <c r="O246" s="15">
        <f t="shared" si="22"/>
        <v>-210.61</v>
      </c>
      <c r="P246" s="22">
        <v>-39.12</v>
      </c>
      <c r="Q246" s="23"/>
      <c r="R246" s="25">
        <v>289</v>
      </c>
      <c r="S246" s="23">
        <f t="shared" si="23"/>
        <v>0</v>
      </c>
    </row>
    <row r="247" customFormat="1" spans="1:19">
      <c r="A247" s="12" t="s">
        <v>351</v>
      </c>
      <c r="B247" s="12" t="s">
        <v>330</v>
      </c>
      <c r="C247" s="12" t="s">
        <v>25</v>
      </c>
      <c r="D247" s="12">
        <v>-3</v>
      </c>
      <c r="E247" s="12">
        <v>85.455</v>
      </c>
      <c r="F247" s="12">
        <v>-256.365</v>
      </c>
      <c r="G247" s="12"/>
      <c r="H247" s="12"/>
      <c r="I247" s="12">
        <f t="shared" si="18"/>
        <v>0</v>
      </c>
      <c r="J247" s="21"/>
      <c r="K247" s="21"/>
      <c r="L247" s="21">
        <f t="shared" si="19"/>
        <v>0</v>
      </c>
      <c r="M247" s="12">
        <f t="shared" si="20"/>
        <v>-3</v>
      </c>
      <c r="N247" s="15">
        <f t="shared" si="21"/>
        <v>85.455</v>
      </c>
      <c r="O247" s="15">
        <f t="shared" si="22"/>
        <v>-256.365</v>
      </c>
      <c r="P247" s="22">
        <v>-36.47</v>
      </c>
      <c r="Q247" s="23"/>
      <c r="R247" s="23">
        <v>99</v>
      </c>
      <c r="S247" s="23">
        <f t="shared" si="23"/>
        <v>0</v>
      </c>
    </row>
    <row r="248" customFormat="1" spans="1:19">
      <c r="A248" s="18" t="s">
        <v>352</v>
      </c>
      <c r="B248" s="18" t="s">
        <v>353</v>
      </c>
      <c r="C248" s="18" t="s">
        <v>25</v>
      </c>
      <c r="D248" s="15">
        <v>0</v>
      </c>
      <c r="E248" s="15" t="e">
        <v>#DIV/0!</v>
      </c>
      <c r="F248" s="15">
        <v>0</v>
      </c>
      <c r="G248" s="15"/>
      <c r="H248" s="15"/>
      <c r="I248" s="15">
        <f t="shared" si="18"/>
        <v>0</v>
      </c>
      <c r="J248" s="23"/>
      <c r="K248" s="23"/>
      <c r="L248" s="23">
        <f t="shared" si="19"/>
        <v>0</v>
      </c>
      <c r="M248" s="15">
        <f t="shared" si="20"/>
        <v>0</v>
      </c>
      <c r="N248" s="15" t="e">
        <f t="shared" si="21"/>
        <v>#DIV/0!</v>
      </c>
      <c r="O248" s="15">
        <f t="shared" si="22"/>
        <v>0</v>
      </c>
      <c r="P248" s="22">
        <v>-1.61</v>
      </c>
      <c r="Q248" s="23"/>
      <c r="R248" s="23">
        <v>159</v>
      </c>
      <c r="S248" s="23">
        <f t="shared" si="23"/>
        <v>0</v>
      </c>
    </row>
    <row r="249" customFormat="1" spans="1:19">
      <c r="A249" s="18" t="s">
        <v>354</v>
      </c>
      <c r="B249" s="18" t="s">
        <v>355</v>
      </c>
      <c r="C249" s="18" t="s">
        <v>25</v>
      </c>
      <c r="D249" s="15">
        <v>0</v>
      </c>
      <c r="E249" s="15" t="e">
        <v>#DIV/0!</v>
      </c>
      <c r="F249" s="15">
        <v>0</v>
      </c>
      <c r="G249" s="15"/>
      <c r="H249" s="15"/>
      <c r="I249" s="15">
        <f t="shared" si="18"/>
        <v>0</v>
      </c>
      <c r="J249" s="23"/>
      <c r="K249" s="23"/>
      <c r="L249" s="23">
        <f t="shared" si="19"/>
        <v>0</v>
      </c>
      <c r="M249" s="15">
        <f t="shared" si="20"/>
        <v>0</v>
      </c>
      <c r="N249" s="15" t="e">
        <f t="shared" si="21"/>
        <v>#DIV/0!</v>
      </c>
      <c r="O249" s="15">
        <f t="shared" si="22"/>
        <v>0</v>
      </c>
      <c r="P249" s="22">
        <v>-48.09</v>
      </c>
      <c r="Q249" s="23"/>
      <c r="R249" s="23">
        <v>209</v>
      </c>
      <c r="S249" s="23">
        <f t="shared" si="23"/>
        <v>0</v>
      </c>
    </row>
    <row r="250" customFormat="1" spans="1:19">
      <c r="A250" s="13" t="s">
        <v>356</v>
      </c>
      <c r="B250" s="18" t="s">
        <v>229</v>
      </c>
      <c r="C250" s="18" t="s">
        <v>25</v>
      </c>
      <c r="D250" s="15">
        <v>0</v>
      </c>
      <c r="E250" s="15" t="e">
        <v>#DIV/0!</v>
      </c>
      <c r="F250" s="15">
        <v>0</v>
      </c>
      <c r="G250" s="15"/>
      <c r="H250" s="15"/>
      <c r="I250" s="15">
        <f t="shared" si="18"/>
        <v>0</v>
      </c>
      <c r="J250" s="23"/>
      <c r="K250" s="23"/>
      <c r="L250" s="23">
        <f t="shared" si="19"/>
        <v>0</v>
      </c>
      <c r="M250" s="15">
        <f t="shared" si="20"/>
        <v>0</v>
      </c>
      <c r="N250" s="15" t="e">
        <f t="shared" si="21"/>
        <v>#DIV/0!</v>
      </c>
      <c r="O250" s="15">
        <f t="shared" si="22"/>
        <v>0</v>
      </c>
      <c r="P250" s="22">
        <v>-2.3</v>
      </c>
      <c r="Q250" s="23"/>
      <c r="R250" s="23">
        <v>339</v>
      </c>
      <c r="S250" s="23">
        <f t="shared" si="23"/>
        <v>0</v>
      </c>
    </row>
    <row r="251" customFormat="1" spans="1:19">
      <c r="A251" s="18" t="s">
        <v>357</v>
      </c>
      <c r="B251" s="18" t="s">
        <v>358</v>
      </c>
      <c r="C251" s="18" t="s">
        <v>45</v>
      </c>
      <c r="D251" s="15">
        <v>0</v>
      </c>
      <c r="E251" s="15" t="e">
        <v>#DIV/0!</v>
      </c>
      <c r="F251" s="15">
        <v>0</v>
      </c>
      <c r="G251" s="15"/>
      <c r="H251" s="15"/>
      <c r="I251" s="15">
        <f t="shared" si="18"/>
        <v>0</v>
      </c>
      <c r="J251" s="23"/>
      <c r="K251" s="23"/>
      <c r="L251" s="23">
        <f t="shared" si="19"/>
        <v>0</v>
      </c>
      <c r="M251" s="15">
        <f t="shared" si="20"/>
        <v>0</v>
      </c>
      <c r="N251" s="15" t="e">
        <f t="shared" si="21"/>
        <v>#DIV/0!</v>
      </c>
      <c r="O251" s="15">
        <f t="shared" si="22"/>
        <v>0</v>
      </c>
      <c r="P251" s="22">
        <v>-10.47</v>
      </c>
      <c r="Q251" s="23"/>
      <c r="R251" s="23">
        <v>598</v>
      </c>
      <c r="S251" s="23">
        <f t="shared" si="23"/>
        <v>0</v>
      </c>
    </row>
    <row r="252" customFormat="1" spans="1:19">
      <c r="A252" s="18" t="s">
        <v>359</v>
      </c>
      <c r="B252" s="13" t="s">
        <v>231</v>
      </c>
      <c r="C252" s="18" t="s">
        <v>25</v>
      </c>
      <c r="D252" s="15">
        <v>0</v>
      </c>
      <c r="E252" s="15" t="e">
        <v>#DIV/0!</v>
      </c>
      <c r="F252" s="15">
        <v>0</v>
      </c>
      <c r="G252" s="15"/>
      <c r="H252" s="15"/>
      <c r="I252" s="15">
        <f t="shared" si="18"/>
        <v>0</v>
      </c>
      <c r="J252" s="23"/>
      <c r="K252" s="23"/>
      <c r="L252" s="23">
        <f t="shared" si="19"/>
        <v>0</v>
      </c>
      <c r="M252" s="15">
        <f t="shared" si="20"/>
        <v>0</v>
      </c>
      <c r="N252" s="15" t="e">
        <f t="shared" si="21"/>
        <v>#DIV/0!</v>
      </c>
      <c r="O252" s="15">
        <f t="shared" si="22"/>
        <v>0</v>
      </c>
      <c r="P252" s="22">
        <v>-1.15</v>
      </c>
      <c r="Q252" s="23"/>
      <c r="R252" s="23">
        <v>169</v>
      </c>
      <c r="S252" s="23">
        <f t="shared" si="23"/>
        <v>0</v>
      </c>
    </row>
    <row r="253" customFormat="1" spans="1:19">
      <c r="A253" s="53" t="s">
        <v>360</v>
      </c>
      <c r="B253" s="53" t="s">
        <v>233</v>
      </c>
      <c r="C253" s="53" t="s">
        <v>68</v>
      </c>
      <c r="D253" s="30">
        <v>0</v>
      </c>
      <c r="E253" s="30" t="e">
        <v>#DIV/0!</v>
      </c>
      <c r="F253" s="30">
        <v>0</v>
      </c>
      <c r="G253" s="30"/>
      <c r="H253" s="30"/>
      <c r="I253" s="30">
        <f t="shared" si="18"/>
        <v>0</v>
      </c>
      <c r="J253" s="36"/>
      <c r="K253" s="36"/>
      <c r="L253" s="36">
        <f t="shared" si="19"/>
        <v>0</v>
      </c>
      <c r="M253" s="30">
        <f t="shared" si="20"/>
        <v>0</v>
      </c>
      <c r="N253" s="30" t="e">
        <f t="shared" si="21"/>
        <v>#DIV/0!</v>
      </c>
      <c r="O253" s="30">
        <f t="shared" si="22"/>
        <v>0</v>
      </c>
      <c r="P253" s="37">
        <v>-3.58</v>
      </c>
      <c r="Q253" s="36"/>
      <c r="R253" s="36">
        <v>19.9</v>
      </c>
      <c r="S253" s="36">
        <f t="shared" si="23"/>
        <v>0</v>
      </c>
    </row>
    <row r="254" customFormat="1" spans="1:19">
      <c r="A254" s="18" t="s">
        <v>361</v>
      </c>
      <c r="B254" s="18" t="s">
        <v>362</v>
      </c>
      <c r="C254" s="18" t="s">
        <v>45</v>
      </c>
      <c r="D254" s="15">
        <v>0</v>
      </c>
      <c r="E254" s="15" t="e">
        <v>#DIV/0!</v>
      </c>
      <c r="F254" s="15">
        <v>0</v>
      </c>
      <c r="G254" s="15"/>
      <c r="H254" s="15"/>
      <c r="I254" s="15">
        <f t="shared" si="18"/>
        <v>0</v>
      </c>
      <c r="J254" s="23"/>
      <c r="K254" s="23"/>
      <c r="L254" s="23">
        <f t="shared" si="19"/>
        <v>0</v>
      </c>
      <c r="M254" s="15">
        <f t="shared" si="20"/>
        <v>0</v>
      </c>
      <c r="N254" s="15" t="e">
        <f t="shared" si="21"/>
        <v>#DIV/0!</v>
      </c>
      <c r="O254" s="15">
        <f t="shared" si="22"/>
        <v>0</v>
      </c>
      <c r="P254" s="22">
        <v>0</v>
      </c>
      <c r="Q254" s="23"/>
      <c r="R254" s="23">
        <v>115</v>
      </c>
      <c r="S254" s="23">
        <f t="shared" si="23"/>
        <v>0</v>
      </c>
    </row>
    <row r="255" customFormat="1" spans="1:19">
      <c r="A255" s="54" t="s">
        <v>363</v>
      </c>
      <c r="B255" s="54" t="s">
        <v>364</v>
      </c>
      <c r="C255" s="54" t="s">
        <v>25</v>
      </c>
      <c r="D255" s="32">
        <v>0</v>
      </c>
      <c r="E255" s="32" t="e">
        <v>#DIV/0!</v>
      </c>
      <c r="F255" s="32">
        <v>0</v>
      </c>
      <c r="G255" s="32"/>
      <c r="H255" s="32"/>
      <c r="I255" s="32">
        <f t="shared" si="18"/>
        <v>0</v>
      </c>
      <c r="J255" s="38"/>
      <c r="K255" s="38"/>
      <c r="L255" s="38">
        <f t="shared" si="19"/>
        <v>0</v>
      </c>
      <c r="M255" s="32">
        <f t="shared" si="20"/>
        <v>0</v>
      </c>
      <c r="N255" s="32" t="e">
        <f t="shared" si="21"/>
        <v>#DIV/0!</v>
      </c>
      <c r="O255" s="32">
        <f t="shared" si="22"/>
        <v>0</v>
      </c>
      <c r="P255" s="39">
        <v>-2.31</v>
      </c>
      <c r="Q255" s="38"/>
      <c r="R255" s="38">
        <v>229</v>
      </c>
      <c r="S255" s="38">
        <f t="shared" si="23"/>
        <v>0</v>
      </c>
    </row>
    <row r="256" customFormat="1" spans="1:19">
      <c r="A256" s="18" t="s">
        <v>365</v>
      </c>
      <c r="B256" s="18" t="s">
        <v>236</v>
      </c>
      <c r="C256" s="18" t="s">
        <v>25</v>
      </c>
      <c r="D256" s="15">
        <v>0</v>
      </c>
      <c r="E256" s="15" t="e">
        <v>#DIV/0!</v>
      </c>
      <c r="F256" s="15">
        <v>0</v>
      </c>
      <c r="G256" s="15"/>
      <c r="H256" s="15"/>
      <c r="I256" s="15">
        <f t="shared" si="18"/>
        <v>0</v>
      </c>
      <c r="J256" s="23"/>
      <c r="K256" s="23"/>
      <c r="L256" s="23">
        <f t="shared" si="19"/>
        <v>0</v>
      </c>
      <c r="M256" s="15">
        <f t="shared" si="20"/>
        <v>0</v>
      </c>
      <c r="N256" s="15" t="e">
        <f t="shared" si="21"/>
        <v>#DIV/0!</v>
      </c>
      <c r="O256" s="15">
        <f t="shared" si="22"/>
        <v>0</v>
      </c>
      <c r="P256" s="22">
        <v>0</v>
      </c>
      <c r="Q256" s="23"/>
      <c r="R256" s="23">
        <v>55</v>
      </c>
      <c r="S256" s="23">
        <f t="shared" si="23"/>
        <v>0</v>
      </c>
    </row>
    <row r="257" customFormat="1" spans="1:19">
      <c r="A257" s="14" t="s">
        <v>366</v>
      </c>
      <c r="B257" s="18" t="s">
        <v>367</v>
      </c>
      <c r="C257" s="18" t="s">
        <v>25</v>
      </c>
      <c r="D257" s="15">
        <v>0</v>
      </c>
      <c r="E257" s="15" t="e">
        <v>#DIV/0!</v>
      </c>
      <c r="F257" s="15">
        <v>0</v>
      </c>
      <c r="G257" s="15"/>
      <c r="H257" s="15"/>
      <c r="I257" s="15">
        <f t="shared" si="18"/>
        <v>0</v>
      </c>
      <c r="J257" s="23"/>
      <c r="K257" s="23"/>
      <c r="L257" s="23">
        <f t="shared" si="19"/>
        <v>0</v>
      </c>
      <c r="M257" s="15">
        <f t="shared" si="20"/>
        <v>0</v>
      </c>
      <c r="N257" s="15" t="e">
        <f t="shared" si="21"/>
        <v>#DIV/0!</v>
      </c>
      <c r="O257" s="15">
        <f t="shared" si="22"/>
        <v>0</v>
      </c>
      <c r="P257" s="22">
        <v>0</v>
      </c>
      <c r="Q257" s="23"/>
      <c r="R257" s="23"/>
      <c r="S257" s="23">
        <f t="shared" si="23"/>
        <v>0</v>
      </c>
    </row>
    <row r="258" customFormat="1" spans="1:19">
      <c r="A258" s="18" t="s">
        <v>368</v>
      </c>
      <c r="B258" s="18" t="s">
        <v>369</v>
      </c>
      <c r="C258" s="18" t="s">
        <v>308</v>
      </c>
      <c r="D258" s="15">
        <v>0</v>
      </c>
      <c r="E258" s="15" t="e">
        <v>#DIV/0!</v>
      </c>
      <c r="F258" s="15">
        <v>0</v>
      </c>
      <c r="G258" s="15"/>
      <c r="H258" s="15"/>
      <c r="I258" s="15">
        <f t="shared" si="18"/>
        <v>0</v>
      </c>
      <c r="J258" s="23"/>
      <c r="K258" s="23"/>
      <c r="L258" s="23">
        <f t="shared" si="19"/>
        <v>0</v>
      </c>
      <c r="M258" s="15">
        <f t="shared" si="20"/>
        <v>0</v>
      </c>
      <c r="N258" s="15" t="e">
        <f t="shared" si="21"/>
        <v>#DIV/0!</v>
      </c>
      <c r="O258" s="15">
        <f t="shared" si="22"/>
        <v>0</v>
      </c>
      <c r="P258" s="22">
        <v>-1.29</v>
      </c>
      <c r="Q258" s="23"/>
      <c r="R258" s="23"/>
      <c r="S258" s="23">
        <f t="shared" si="23"/>
        <v>0</v>
      </c>
    </row>
    <row r="259" customFormat="1" spans="1:19">
      <c r="A259" s="18" t="s">
        <v>370</v>
      </c>
      <c r="B259" s="18" t="s">
        <v>238</v>
      </c>
      <c r="C259" s="18" t="s">
        <v>25</v>
      </c>
      <c r="D259" s="15">
        <v>0</v>
      </c>
      <c r="E259" s="15" t="e">
        <v>#DIV/0!</v>
      </c>
      <c r="F259" s="15">
        <v>0</v>
      </c>
      <c r="G259" s="15"/>
      <c r="H259" s="15"/>
      <c r="I259" s="15">
        <f t="shared" ref="I259:I322" si="24">H259*G259</f>
        <v>0</v>
      </c>
      <c r="J259" s="23"/>
      <c r="K259" s="23"/>
      <c r="L259" s="23">
        <f t="shared" ref="L259:L322" si="25">K259*J259</f>
        <v>0</v>
      </c>
      <c r="M259" s="15">
        <f t="shared" ref="M259:M322" si="26">D259+G259-J259</f>
        <v>0</v>
      </c>
      <c r="N259" s="15" t="e">
        <f t="shared" ref="N259:N322" si="27">O259/M259</f>
        <v>#DIV/0!</v>
      </c>
      <c r="O259" s="15">
        <f t="shared" ref="O259:O322" si="28">F259+I259-L259</f>
        <v>0</v>
      </c>
      <c r="P259" s="22">
        <v>-15.36</v>
      </c>
      <c r="Q259" s="23"/>
      <c r="R259" s="23"/>
      <c r="S259" s="23">
        <f t="shared" ref="S259:S322" si="29">R259*Q259</f>
        <v>0</v>
      </c>
    </row>
    <row r="260" customFormat="1" spans="1:19">
      <c r="A260" s="18" t="s">
        <v>371</v>
      </c>
      <c r="B260" s="18" t="s">
        <v>242</v>
      </c>
      <c r="C260" s="18" t="s">
        <v>45</v>
      </c>
      <c r="D260" s="15">
        <v>0</v>
      </c>
      <c r="E260" s="15" t="e">
        <v>#DIV/0!</v>
      </c>
      <c r="F260" s="15">
        <v>0</v>
      </c>
      <c r="G260" s="15"/>
      <c r="H260" s="15"/>
      <c r="I260" s="15">
        <f t="shared" si="24"/>
        <v>0</v>
      </c>
      <c r="J260" s="23"/>
      <c r="K260" s="23"/>
      <c r="L260" s="23">
        <f t="shared" si="25"/>
        <v>0</v>
      </c>
      <c r="M260" s="15">
        <f t="shared" si="26"/>
        <v>0</v>
      </c>
      <c r="N260" s="15" t="e">
        <f t="shared" si="27"/>
        <v>#DIV/0!</v>
      </c>
      <c r="O260" s="15">
        <f t="shared" si="28"/>
        <v>0</v>
      </c>
      <c r="P260" s="22">
        <v>-3.45</v>
      </c>
      <c r="Q260" s="23"/>
      <c r="R260" s="23"/>
      <c r="S260" s="23">
        <f t="shared" si="29"/>
        <v>0</v>
      </c>
    </row>
    <row r="261" customFormat="1" spans="1:19">
      <c r="A261" s="18" t="s">
        <v>372</v>
      </c>
      <c r="B261" s="18" t="s">
        <v>373</v>
      </c>
      <c r="C261" s="18" t="s">
        <v>45</v>
      </c>
      <c r="D261" s="15">
        <v>0</v>
      </c>
      <c r="E261" s="15" t="e">
        <v>#DIV/0!</v>
      </c>
      <c r="F261" s="15">
        <v>0</v>
      </c>
      <c r="G261" s="15"/>
      <c r="H261" s="15"/>
      <c r="I261" s="15">
        <f t="shared" si="24"/>
        <v>0</v>
      </c>
      <c r="J261" s="23"/>
      <c r="K261" s="23"/>
      <c r="L261" s="23">
        <f t="shared" si="25"/>
        <v>0</v>
      </c>
      <c r="M261" s="15">
        <f t="shared" si="26"/>
        <v>0</v>
      </c>
      <c r="N261" s="15" t="e">
        <f t="shared" si="27"/>
        <v>#DIV/0!</v>
      </c>
      <c r="O261" s="15">
        <f t="shared" si="28"/>
        <v>0</v>
      </c>
      <c r="P261" s="22">
        <v>-13.92</v>
      </c>
      <c r="Q261" s="23"/>
      <c r="R261" s="23"/>
      <c r="S261" s="23">
        <f t="shared" si="29"/>
        <v>0</v>
      </c>
    </row>
    <row r="262" customFormat="1" spans="1:19">
      <c r="A262" s="18" t="s">
        <v>374</v>
      </c>
      <c r="B262" s="18" t="s">
        <v>375</v>
      </c>
      <c r="C262" s="18" t="s">
        <v>83</v>
      </c>
      <c r="D262" s="15">
        <v>0</v>
      </c>
      <c r="E262" s="15" t="e">
        <v>#DIV/0!</v>
      </c>
      <c r="F262" s="15">
        <v>0</v>
      </c>
      <c r="G262" s="15"/>
      <c r="H262" s="15"/>
      <c r="I262" s="15">
        <f t="shared" si="24"/>
        <v>0</v>
      </c>
      <c r="J262" s="23"/>
      <c r="K262" s="23"/>
      <c r="L262" s="23">
        <f t="shared" si="25"/>
        <v>0</v>
      </c>
      <c r="M262" s="15">
        <f t="shared" si="26"/>
        <v>0</v>
      </c>
      <c r="N262" s="15" t="e">
        <f t="shared" si="27"/>
        <v>#DIV/0!</v>
      </c>
      <c r="O262" s="15">
        <f t="shared" si="28"/>
        <v>0</v>
      </c>
      <c r="P262" s="22">
        <v>-0.37</v>
      </c>
      <c r="Q262" s="23"/>
      <c r="R262" s="23"/>
      <c r="S262" s="23">
        <f t="shared" si="29"/>
        <v>0</v>
      </c>
    </row>
    <row r="263" customFormat="1" spans="1:19">
      <c r="A263" s="18" t="s">
        <v>376</v>
      </c>
      <c r="B263" s="18" t="s">
        <v>346</v>
      </c>
      <c r="C263" s="18" t="s">
        <v>68</v>
      </c>
      <c r="D263" s="15">
        <v>0</v>
      </c>
      <c r="E263" s="15" t="e">
        <v>#DIV/0!</v>
      </c>
      <c r="F263" s="15">
        <v>0</v>
      </c>
      <c r="G263" s="15"/>
      <c r="H263" s="15"/>
      <c r="I263" s="15">
        <f t="shared" si="24"/>
        <v>0</v>
      </c>
      <c r="J263" s="23"/>
      <c r="K263" s="23"/>
      <c r="L263" s="23">
        <f t="shared" si="25"/>
        <v>0</v>
      </c>
      <c r="M263" s="15">
        <f t="shared" si="26"/>
        <v>0</v>
      </c>
      <c r="N263" s="15" t="e">
        <f t="shared" si="27"/>
        <v>#DIV/0!</v>
      </c>
      <c r="O263" s="15">
        <f t="shared" si="28"/>
        <v>0</v>
      </c>
      <c r="P263" s="22">
        <v>-5.23</v>
      </c>
      <c r="Q263" s="23"/>
      <c r="R263" s="23"/>
      <c r="S263" s="23">
        <f t="shared" si="29"/>
        <v>0</v>
      </c>
    </row>
    <row r="264" customFormat="1" spans="1:19">
      <c r="A264" s="13" t="s">
        <v>377</v>
      </c>
      <c r="B264" s="18" t="s">
        <v>249</v>
      </c>
      <c r="C264" s="18" t="s">
        <v>115</v>
      </c>
      <c r="D264" s="15">
        <v>0</v>
      </c>
      <c r="E264" s="15" t="e">
        <v>#DIV/0!</v>
      </c>
      <c r="F264" s="15">
        <v>0</v>
      </c>
      <c r="G264" s="15"/>
      <c r="H264" s="15"/>
      <c r="I264" s="15">
        <f t="shared" si="24"/>
        <v>0</v>
      </c>
      <c r="J264" s="23"/>
      <c r="K264" s="23"/>
      <c r="L264" s="23">
        <f t="shared" si="25"/>
        <v>0</v>
      </c>
      <c r="M264" s="15">
        <f t="shared" si="26"/>
        <v>0</v>
      </c>
      <c r="N264" s="15" t="e">
        <f t="shared" si="27"/>
        <v>#DIV/0!</v>
      </c>
      <c r="O264" s="15">
        <f t="shared" si="28"/>
        <v>0</v>
      </c>
      <c r="P264" s="22">
        <v>-6.32</v>
      </c>
      <c r="Q264" s="23"/>
      <c r="R264" s="23"/>
      <c r="S264" s="23">
        <f t="shared" si="29"/>
        <v>0</v>
      </c>
    </row>
    <row r="265" customFormat="1" spans="1:19">
      <c r="A265" s="13" t="s">
        <v>378</v>
      </c>
      <c r="B265" s="18" t="s">
        <v>252</v>
      </c>
      <c r="C265" s="18" t="s">
        <v>83</v>
      </c>
      <c r="D265" s="15">
        <v>0</v>
      </c>
      <c r="E265" s="15" t="e">
        <v>#DIV/0!</v>
      </c>
      <c r="F265" s="15">
        <v>0</v>
      </c>
      <c r="G265" s="15"/>
      <c r="H265" s="15"/>
      <c r="I265" s="15">
        <f t="shared" si="24"/>
        <v>0</v>
      </c>
      <c r="J265" s="23"/>
      <c r="K265" s="23"/>
      <c r="L265" s="23">
        <f t="shared" si="25"/>
        <v>0</v>
      </c>
      <c r="M265" s="15">
        <f t="shared" si="26"/>
        <v>0</v>
      </c>
      <c r="N265" s="15" t="e">
        <f t="shared" si="27"/>
        <v>#DIV/0!</v>
      </c>
      <c r="O265" s="15">
        <f t="shared" si="28"/>
        <v>0</v>
      </c>
      <c r="P265" s="22">
        <v>-3.76</v>
      </c>
      <c r="Q265" s="23"/>
      <c r="R265" s="23"/>
      <c r="S265" s="23">
        <f t="shared" si="29"/>
        <v>0</v>
      </c>
    </row>
    <row r="266" customFormat="1" spans="1:19">
      <c r="A266" s="12" t="s">
        <v>379</v>
      </c>
      <c r="B266" s="12" t="s">
        <v>380</v>
      </c>
      <c r="C266" s="12" t="s">
        <v>61</v>
      </c>
      <c r="D266" s="12">
        <v>-2</v>
      </c>
      <c r="E266" s="12">
        <v>11.5066666666</v>
      </c>
      <c r="F266" s="12">
        <v>-23.0133333332</v>
      </c>
      <c r="G266" s="12"/>
      <c r="H266" s="12"/>
      <c r="I266" s="12">
        <f t="shared" si="24"/>
        <v>0</v>
      </c>
      <c r="J266" s="21"/>
      <c r="K266" s="21"/>
      <c r="L266" s="21">
        <f t="shared" si="25"/>
        <v>0</v>
      </c>
      <c r="M266" s="12">
        <f t="shared" si="26"/>
        <v>-2</v>
      </c>
      <c r="N266" s="15">
        <f t="shared" si="27"/>
        <v>11.5066666666</v>
      </c>
      <c r="O266" s="15">
        <f t="shared" si="28"/>
        <v>-23.0133333332</v>
      </c>
      <c r="P266" s="22">
        <v>-4.09</v>
      </c>
      <c r="Q266" s="23"/>
      <c r="R266" s="25">
        <v>23</v>
      </c>
      <c r="S266" s="23">
        <f t="shared" si="29"/>
        <v>0</v>
      </c>
    </row>
    <row r="267" customFormat="1" spans="1:19">
      <c r="A267" s="18" t="s">
        <v>381</v>
      </c>
      <c r="B267" s="18" t="s">
        <v>382</v>
      </c>
      <c r="C267" s="18" t="s">
        <v>115</v>
      </c>
      <c r="D267" s="15">
        <v>0</v>
      </c>
      <c r="E267" s="15" t="e">
        <v>#DIV/0!</v>
      </c>
      <c r="F267" s="15">
        <v>0</v>
      </c>
      <c r="G267" s="15"/>
      <c r="H267" s="15"/>
      <c r="I267" s="15">
        <f t="shared" si="24"/>
        <v>0</v>
      </c>
      <c r="J267" s="23"/>
      <c r="K267" s="23"/>
      <c r="L267" s="23">
        <f t="shared" si="25"/>
        <v>0</v>
      </c>
      <c r="M267" s="15">
        <f t="shared" si="26"/>
        <v>0</v>
      </c>
      <c r="N267" s="15" t="e">
        <f t="shared" si="27"/>
        <v>#DIV/0!</v>
      </c>
      <c r="O267" s="15">
        <f t="shared" si="28"/>
        <v>0</v>
      </c>
      <c r="P267" s="22">
        <v>0.45</v>
      </c>
      <c r="Q267" s="23"/>
      <c r="R267" s="23"/>
      <c r="S267" s="23">
        <f t="shared" si="29"/>
        <v>0</v>
      </c>
    </row>
    <row r="268" customFormat="1" spans="1:19">
      <c r="A268" s="18" t="s">
        <v>383</v>
      </c>
      <c r="B268" s="18" t="s">
        <v>384</v>
      </c>
      <c r="C268" s="18" t="s">
        <v>42</v>
      </c>
      <c r="D268" s="15">
        <v>0</v>
      </c>
      <c r="E268" s="15" t="e">
        <v>#DIV/0!</v>
      </c>
      <c r="F268" s="15">
        <v>0</v>
      </c>
      <c r="G268" s="15"/>
      <c r="H268" s="15"/>
      <c r="I268" s="15">
        <f t="shared" si="24"/>
        <v>0</v>
      </c>
      <c r="J268" s="23"/>
      <c r="K268" s="23"/>
      <c r="L268" s="23">
        <f t="shared" si="25"/>
        <v>0</v>
      </c>
      <c r="M268" s="15">
        <f t="shared" si="26"/>
        <v>0</v>
      </c>
      <c r="N268" s="15" t="e">
        <f t="shared" si="27"/>
        <v>#DIV/0!</v>
      </c>
      <c r="O268" s="15">
        <f t="shared" si="28"/>
        <v>0</v>
      </c>
      <c r="P268" s="22">
        <v>0</v>
      </c>
      <c r="Q268" s="23"/>
      <c r="R268" s="23"/>
      <c r="S268" s="23">
        <f t="shared" si="29"/>
        <v>0</v>
      </c>
    </row>
    <row r="269" customFormat="1" spans="1:19">
      <c r="A269" s="18" t="s">
        <v>383</v>
      </c>
      <c r="B269" s="18" t="s">
        <v>385</v>
      </c>
      <c r="C269" s="18" t="s">
        <v>42</v>
      </c>
      <c r="D269" s="15">
        <v>0</v>
      </c>
      <c r="E269" s="15" t="e">
        <v>#DIV/0!</v>
      </c>
      <c r="F269" s="15">
        <v>0</v>
      </c>
      <c r="G269" s="15"/>
      <c r="H269" s="15"/>
      <c r="I269" s="15">
        <f t="shared" si="24"/>
        <v>0</v>
      </c>
      <c r="J269" s="23"/>
      <c r="K269" s="23"/>
      <c r="L269" s="23">
        <f t="shared" si="25"/>
        <v>0</v>
      </c>
      <c r="M269" s="15">
        <f t="shared" si="26"/>
        <v>0</v>
      </c>
      <c r="N269" s="15" t="e">
        <f t="shared" si="27"/>
        <v>#DIV/0!</v>
      </c>
      <c r="O269" s="15">
        <f t="shared" si="28"/>
        <v>0</v>
      </c>
      <c r="P269" s="22">
        <v>0</v>
      </c>
      <c r="Q269" s="23"/>
      <c r="R269" s="23"/>
      <c r="S269" s="23">
        <f t="shared" si="29"/>
        <v>0</v>
      </c>
    </row>
    <row r="270" customFormat="1" spans="1:19">
      <c r="A270" s="18" t="s">
        <v>383</v>
      </c>
      <c r="B270" s="18" t="s">
        <v>386</v>
      </c>
      <c r="C270" s="18" t="s">
        <v>42</v>
      </c>
      <c r="D270" s="15">
        <v>0</v>
      </c>
      <c r="E270" s="15" t="e">
        <v>#DIV/0!</v>
      </c>
      <c r="F270" s="15">
        <v>0</v>
      </c>
      <c r="G270" s="15"/>
      <c r="H270" s="15"/>
      <c r="I270" s="15">
        <f t="shared" si="24"/>
        <v>0</v>
      </c>
      <c r="J270" s="23"/>
      <c r="K270" s="23"/>
      <c r="L270" s="23">
        <f t="shared" si="25"/>
        <v>0</v>
      </c>
      <c r="M270" s="15">
        <f t="shared" si="26"/>
        <v>0</v>
      </c>
      <c r="N270" s="15" t="e">
        <f t="shared" si="27"/>
        <v>#DIV/0!</v>
      </c>
      <c r="O270" s="15">
        <f t="shared" si="28"/>
        <v>0</v>
      </c>
      <c r="P270" s="22">
        <v>0</v>
      </c>
      <c r="Q270" s="23"/>
      <c r="R270" s="23"/>
      <c r="S270" s="23">
        <f t="shared" si="29"/>
        <v>0</v>
      </c>
    </row>
    <row r="271" customFormat="1" spans="1:19">
      <c r="A271" s="18" t="s">
        <v>383</v>
      </c>
      <c r="B271" s="18" t="s">
        <v>387</v>
      </c>
      <c r="C271" s="18" t="s">
        <v>42</v>
      </c>
      <c r="D271" s="15">
        <v>0</v>
      </c>
      <c r="E271" s="15" t="e">
        <v>#DIV/0!</v>
      </c>
      <c r="F271" s="15">
        <v>0</v>
      </c>
      <c r="G271" s="15"/>
      <c r="H271" s="15"/>
      <c r="I271" s="15">
        <f t="shared" si="24"/>
        <v>0</v>
      </c>
      <c r="J271" s="23"/>
      <c r="K271" s="23"/>
      <c r="L271" s="23">
        <f t="shared" si="25"/>
        <v>0</v>
      </c>
      <c r="M271" s="15">
        <f t="shared" si="26"/>
        <v>0</v>
      </c>
      <c r="N271" s="15" t="e">
        <f t="shared" si="27"/>
        <v>#DIV/0!</v>
      </c>
      <c r="O271" s="15">
        <f t="shared" si="28"/>
        <v>0</v>
      </c>
      <c r="P271" s="22">
        <v>0</v>
      </c>
      <c r="Q271" s="23"/>
      <c r="R271" s="23"/>
      <c r="S271" s="23">
        <f t="shared" si="29"/>
        <v>0</v>
      </c>
    </row>
    <row r="272" customFormat="1" spans="1:19">
      <c r="A272" s="13" t="s">
        <v>388</v>
      </c>
      <c r="B272" s="18" t="s">
        <v>118</v>
      </c>
      <c r="C272" s="18" t="s">
        <v>25</v>
      </c>
      <c r="D272" s="15">
        <v>2</v>
      </c>
      <c r="E272" s="15">
        <v>494.6825</v>
      </c>
      <c r="F272" s="15">
        <v>989.365</v>
      </c>
      <c r="G272" s="15"/>
      <c r="H272" s="15"/>
      <c r="I272" s="15">
        <f t="shared" si="24"/>
        <v>0</v>
      </c>
      <c r="J272" s="23"/>
      <c r="K272" s="23"/>
      <c r="L272" s="23">
        <f t="shared" si="25"/>
        <v>0</v>
      </c>
      <c r="M272" s="15">
        <f t="shared" si="26"/>
        <v>2</v>
      </c>
      <c r="N272" s="15">
        <f t="shared" si="27"/>
        <v>494.6825</v>
      </c>
      <c r="O272" s="15">
        <f t="shared" si="28"/>
        <v>989.365</v>
      </c>
      <c r="P272" s="22">
        <v>119.41</v>
      </c>
      <c r="Q272" s="23"/>
      <c r="R272" s="25">
        <v>599</v>
      </c>
      <c r="S272" s="23">
        <f t="shared" si="29"/>
        <v>0</v>
      </c>
    </row>
    <row r="273" customFormat="1" ht="17.25" spans="1:19">
      <c r="A273" s="16" t="s">
        <v>389</v>
      </c>
      <c r="B273" s="16" t="s">
        <v>390</v>
      </c>
      <c r="C273" s="16" t="s">
        <v>31</v>
      </c>
      <c r="D273" s="15">
        <v>0</v>
      </c>
      <c r="E273" s="15" t="e">
        <v>#DIV/0!</v>
      </c>
      <c r="F273" s="15">
        <v>0</v>
      </c>
      <c r="G273" s="15"/>
      <c r="H273" s="15"/>
      <c r="I273" s="15">
        <f t="shared" si="24"/>
        <v>0</v>
      </c>
      <c r="J273" s="23"/>
      <c r="K273" s="23"/>
      <c r="L273" s="23">
        <f t="shared" si="25"/>
        <v>0</v>
      </c>
      <c r="M273" s="15">
        <f t="shared" si="26"/>
        <v>0</v>
      </c>
      <c r="N273" s="15" t="e">
        <f t="shared" si="27"/>
        <v>#DIV/0!</v>
      </c>
      <c r="O273" s="15">
        <f t="shared" si="28"/>
        <v>0</v>
      </c>
      <c r="P273" s="22">
        <v>-10.32</v>
      </c>
      <c r="Q273" s="23"/>
      <c r="R273" s="23"/>
      <c r="S273" s="23">
        <f t="shared" si="29"/>
        <v>0</v>
      </c>
    </row>
    <row r="274" customFormat="1" ht="17.25" spans="1:19">
      <c r="A274" s="16" t="s">
        <v>391</v>
      </c>
      <c r="B274" s="16" t="s">
        <v>261</v>
      </c>
      <c r="C274" s="16" t="s">
        <v>31</v>
      </c>
      <c r="D274" s="15">
        <v>0</v>
      </c>
      <c r="E274" s="15" t="e">
        <v>#DIV/0!</v>
      </c>
      <c r="F274" s="15">
        <v>0</v>
      </c>
      <c r="G274" s="15"/>
      <c r="H274" s="15"/>
      <c r="I274" s="15">
        <f t="shared" si="24"/>
        <v>0</v>
      </c>
      <c r="J274" s="23"/>
      <c r="K274" s="23"/>
      <c r="L274" s="23">
        <f t="shared" si="25"/>
        <v>0</v>
      </c>
      <c r="M274" s="15">
        <f t="shared" si="26"/>
        <v>0</v>
      </c>
      <c r="N274" s="15" t="e">
        <f t="shared" si="27"/>
        <v>#DIV/0!</v>
      </c>
      <c r="O274" s="15">
        <f t="shared" si="28"/>
        <v>0</v>
      </c>
      <c r="P274" s="22">
        <v>-3.84</v>
      </c>
      <c r="Q274" s="23"/>
      <c r="R274" s="23"/>
      <c r="S274" s="23">
        <f t="shared" si="29"/>
        <v>0</v>
      </c>
    </row>
    <row r="275" customFormat="1" ht="17.25" spans="1:19">
      <c r="A275" s="16" t="s">
        <v>392</v>
      </c>
      <c r="B275" s="16" t="s">
        <v>197</v>
      </c>
      <c r="C275" s="16" t="s">
        <v>31</v>
      </c>
      <c r="D275" s="15">
        <v>0</v>
      </c>
      <c r="E275" s="15" t="e">
        <v>#DIV/0!</v>
      </c>
      <c r="F275" s="15">
        <v>0</v>
      </c>
      <c r="G275" s="15"/>
      <c r="H275" s="15"/>
      <c r="I275" s="15">
        <f t="shared" si="24"/>
        <v>0</v>
      </c>
      <c r="J275" s="23"/>
      <c r="K275" s="23"/>
      <c r="L275" s="23">
        <f t="shared" si="25"/>
        <v>0</v>
      </c>
      <c r="M275" s="15">
        <f t="shared" si="26"/>
        <v>0</v>
      </c>
      <c r="N275" s="15" t="e">
        <f t="shared" si="27"/>
        <v>#DIV/0!</v>
      </c>
      <c r="O275" s="15">
        <f t="shared" si="28"/>
        <v>0</v>
      </c>
      <c r="P275" s="22">
        <v>-1.77</v>
      </c>
      <c r="Q275" s="23"/>
      <c r="R275" s="23"/>
      <c r="S275" s="23">
        <f t="shared" si="29"/>
        <v>0</v>
      </c>
    </row>
    <row r="276" customFormat="1" ht="17.25" spans="1:19">
      <c r="A276" s="16" t="s">
        <v>393</v>
      </c>
      <c r="B276" s="16" t="s">
        <v>394</v>
      </c>
      <c r="C276" s="16" t="s">
        <v>28</v>
      </c>
      <c r="D276" s="15">
        <v>0</v>
      </c>
      <c r="E276" s="15" t="e">
        <v>#DIV/0!</v>
      </c>
      <c r="F276" s="15">
        <v>0</v>
      </c>
      <c r="G276" s="15"/>
      <c r="H276" s="15"/>
      <c r="I276" s="15">
        <f t="shared" si="24"/>
        <v>0</v>
      </c>
      <c r="J276" s="23"/>
      <c r="K276" s="23"/>
      <c r="L276" s="23">
        <f t="shared" si="25"/>
        <v>0</v>
      </c>
      <c r="M276" s="15">
        <f t="shared" si="26"/>
        <v>0</v>
      </c>
      <c r="N276" s="15" t="e">
        <f t="shared" si="27"/>
        <v>#DIV/0!</v>
      </c>
      <c r="O276" s="15">
        <f t="shared" si="28"/>
        <v>0</v>
      </c>
      <c r="P276" s="22">
        <v>-1.48</v>
      </c>
      <c r="Q276" s="23"/>
      <c r="R276" s="23"/>
      <c r="S276" s="23">
        <f t="shared" si="29"/>
        <v>0</v>
      </c>
    </row>
    <row r="277" customFormat="1" spans="1:19">
      <c r="A277" s="18" t="s">
        <v>395</v>
      </c>
      <c r="B277" s="18" t="s">
        <v>266</v>
      </c>
      <c r="C277" s="18" t="s">
        <v>57</v>
      </c>
      <c r="D277" s="15">
        <v>0</v>
      </c>
      <c r="E277" s="15" t="e">
        <v>#DIV/0!</v>
      </c>
      <c r="F277" s="15">
        <v>0</v>
      </c>
      <c r="G277" s="15"/>
      <c r="H277" s="15"/>
      <c r="I277" s="15">
        <f t="shared" si="24"/>
        <v>0</v>
      </c>
      <c r="J277" s="23"/>
      <c r="K277" s="23"/>
      <c r="L277" s="23">
        <f t="shared" si="25"/>
        <v>0</v>
      </c>
      <c r="M277" s="15">
        <f t="shared" si="26"/>
        <v>0</v>
      </c>
      <c r="N277" s="15" t="e">
        <f t="shared" si="27"/>
        <v>#DIV/0!</v>
      </c>
      <c r="O277" s="15">
        <f t="shared" si="28"/>
        <v>0</v>
      </c>
      <c r="P277" s="22">
        <v>-3.525</v>
      </c>
      <c r="Q277" s="23"/>
      <c r="R277" s="23"/>
      <c r="S277" s="23">
        <f t="shared" si="29"/>
        <v>0</v>
      </c>
    </row>
    <row r="278" customFormat="1" spans="1:19">
      <c r="A278" s="18" t="s">
        <v>395</v>
      </c>
      <c r="B278" s="18" t="s">
        <v>266</v>
      </c>
      <c r="C278" s="18" t="s">
        <v>57</v>
      </c>
      <c r="D278" s="15">
        <v>0</v>
      </c>
      <c r="E278" s="15" t="e">
        <v>#DIV/0!</v>
      </c>
      <c r="F278" s="15">
        <v>0</v>
      </c>
      <c r="G278" s="15"/>
      <c r="H278" s="15"/>
      <c r="I278" s="15">
        <f t="shared" si="24"/>
        <v>0</v>
      </c>
      <c r="J278" s="23"/>
      <c r="K278" s="23"/>
      <c r="L278" s="23">
        <f t="shared" si="25"/>
        <v>0</v>
      </c>
      <c r="M278" s="15">
        <f t="shared" si="26"/>
        <v>0</v>
      </c>
      <c r="N278" s="15" t="e">
        <f t="shared" si="27"/>
        <v>#DIV/0!</v>
      </c>
      <c r="O278" s="15">
        <f t="shared" si="28"/>
        <v>0</v>
      </c>
      <c r="P278" s="22">
        <v>-3.525</v>
      </c>
      <c r="Q278" s="23"/>
      <c r="R278" s="23"/>
      <c r="S278" s="23">
        <f t="shared" si="29"/>
        <v>0</v>
      </c>
    </row>
    <row r="279" customFormat="1" spans="1:19">
      <c r="A279" s="18" t="s">
        <v>396</v>
      </c>
      <c r="B279" s="18" t="s">
        <v>397</v>
      </c>
      <c r="C279" s="18" t="s">
        <v>37</v>
      </c>
      <c r="D279" s="15">
        <v>0</v>
      </c>
      <c r="E279" s="15" t="e">
        <v>#DIV/0!</v>
      </c>
      <c r="F279" s="15">
        <v>0</v>
      </c>
      <c r="G279" s="15"/>
      <c r="H279" s="15"/>
      <c r="I279" s="15">
        <f t="shared" si="24"/>
        <v>0</v>
      </c>
      <c r="J279" s="23"/>
      <c r="K279" s="23"/>
      <c r="L279" s="23">
        <f t="shared" si="25"/>
        <v>0</v>
      </c>
      <c r="M279" s="15">
        <f t="shared" si="26"/>
        <v>0</v>
      </c>
      <c r="N279" s="15" t="e">
        <f t="shared" si="27"/>
        <v>#DIV/0!</v>
      </c>
      <c r="O279" s="15">
        <f t="shared" si="28"/>
        <v>0</v>
      </c>
      <c r="P279" s="22">
        <v>-0.7</v>
      </c>
      <c r="Q279" s="23"/>
      <c r="R279" s="23"/>
      <c r="S279" s="23">
        <f t="shared" si="29"/>
        <v>0</v>
      </c>
    </row>
    <row r="280" customFormat="1" spans="1:19">
      <c r="A280" s="18" t="s">
        <v>398</v>
      </c>
      <c r="B280" s="18" t="s">
        <v>399</v>
      </c>
      <c r="C280" s="18" t="s">
        <v>308</v>
      </c>
      <c r="D280" s="15">
        <v>0</v>
      </c>
      <c r="E280" s="15" t="e">
        <v>#DIV/0!</v>
      </c>
      <c r="F280" s="15">
        <v>0</v>
      </c>
      <c r="G280" s="15"/>
      <c r="H280" s="15"/>
      <c r="I280" s="15">
        <f t="shared" si="24"/>
        <v>0</v>
      </c>
      <c r="J280" s="23"/>
      <c r="K280" s="23"/>
      <c r="L280" s="23">
        <f t="shared" si="25"/>
        <v>0</v>
      </c>
      <c r="M280" s="15">
        <f t="shared" si="26"/>
        <v>0</v>
      </c>
      <c r="N280" s="15" t="e">
        <f t="shared" si="27"/>
        <v>#DIV/0!</v>
      </c>
      <c r="O280" s="15">
        <f t="shared" si="28"/>
        <v>0</v>
      </c>
      <c r="P280" s="22">
        <v>-1.85</v>
      </c>
      <c r="Q280" s="23"/>
      <c r="R280" s="23"/>
      <c r="S280" s="23">
        <f t="shared" si="29"/>
        <v>0</v>
      </c>
    </row>
    <row r="281" customFormat="1" spans="1:19">
      <c r="A281" s="18" t="s">
        <v>400</v>
      </c>
      <c r="B281" s="18">
        <v>27015</v>
      </c>
      <c r="C281" s="18" t="s">
        <v>68</v>
      </c>
      <c r="D281" s="15">
        <v>0</v>
      </c>
      <c r="E281" s="15" t="e">
        <v>#DIV/0!</v>
      </c>
      <c r="F281" s="15">
        <v>0</v>
      </c>
      <c r="G281" s="15"/>
      <c r="H281" s="15"/>
      <c r="I281" s="15">
        <f t="shared" si="24"/>
        <v>0</v>
      </c>
      <c r="J281" s="23"/>
      <c r="K281" s="23"/>
      <c r="L281" s="23">
        <f t="shared" si="25"/>
        <v>0</v>
      </c>
      <c r="M281" s="15">
        <f t="shared" si="26"/>
        <v>0</v>
      </c>
      <c r="N281" s="15" t="e">
        <f t="shared" si="27"/>
        <v>#DIV/0!</v>
      </c>
      <c r="O281" s="15">
        <f t="shared" si="28"/>
        <v>0</v>
      </c>
      <c r="P281" s="22">
        <v>-0.23</v>
      </c>
      <c r="Q281" s="23"/>
      <c r="R281" s="23"/>
      <c r="S281" s="23">
        <f t="shared" si="29"/>
        <v>0</v>
      </c>
    </row>
    <row r="282" customFormat="1" spans="1:19">
      <c r="A282" s="18" t="s">
        <v>401</v>
      </c>
      <c r="B282" s="18" t="s">
        <v>272</v>
      </c>
      <c r="C282" s="18" t="s">
        <v>53</v>
      </c>
      <c r="D282" s="15">
        <v>0</v>
      </c>
      <c r="E282" s="15" t="e">
        <v>#DIV/0!</v>
      </c>
      <c r="F282" s="15">
        <v>0</v>
      </c>
      <c r="G282" s="15"/>
      <c r="H282" s="15"/>
      <c r="I282" s="15">
        <f t="shared" si="24"/>
        <v>0</v>
      </c>
      <c r="J282" s="23"/>
      <c r="K282" s="23"/>
      <c r="L282" s="23">
        <f t="shared" si="25"/>
        <v>0</v>
      </c>
      <c r="M282" s="15">
        <f t="shared" si="26"/>
        <v>0</v>
      </c>
      <c r="N282" s="15" t="e">
        <f t="shared" si="27"/>
        <v>#DIV/0!</v>
      </c>
      <c r="O282" s="15">
        <f t="shared" si="28"/>
        <v>0</v>
      </c>
      <c r="P282" s="22">
        <v>-1.5</v>
      </c>
      <c r="Q282" s="23"/>
      <c r="R282" s="23"/>
      <c r="S282" s="23">
        <f t="shared" si="29"/>
        <v>0</v>
      </c>
    </row>
    <row r="283" customFormat="1" spans="1:19">
      <c r="A283" s="18" t="s">
        <v>402</v>
      </c>
      <c r="B283" s="18" t="s">
        <v>274</v>
      </c>
      <c r="C283" s="18" t="s">
        <v>40</v>
      </c>
      <c r="D283" s="15">
        <v>0</v>
      </c>
      <c r="E283" s="15" t="e">
        <v>#DIV/0!</v>
      </c>
      <c r="F283" s="15">
        <v>0</v>
      </c>
      <c r="G283" s="15"/>
      <c r="H283" s="15"/>
      <c r="I283" s="15">
        <f t="shared" si="24"/>
        <v>0</v>
      </c>
      <c r="J283" s="23"/>
      <c r="K283" s="23"/>
      <c r="L283" s="23">
        <f t="shared" si="25"/>
        <v>0</v>
      </c>
      <c r="M283" s="15">
        <f t="shared" si="26"/>
        <v>0</v>
      </c>
      <c r="N283" s="15" t="e">
        <f t="shared" si="27"/>
        <v>#DIV/0!</v>
      </c>
      <c r="O283" s="15">
        <f t="shared" si="28"/>
        <v>0</v>
      </c>
      <c r="P283" s="22">
        <v>-0.459999999999999</v>
      </c>
      <c r="Q283" s="23"/>
      <c r="R283" s="23"/>
      <c r="S283" s="23">
        <f t="shared" si="29"/>
        <v>0</v>
      </c>
    </row>
    <row r="284" customFormat="1" spans="1:19">
      <c r="A284" s="18" t="s">
        <v>403</v>
      </c>
      <c r="B284" s="18">
        <v>19946</v>
      </c>
      <c r="C284" s="18" t="s">
        <v>25</v>
      </c>
      <c r="D284" s="15">
        <v>2</v>
      </c>
      <c r="E284" s="15">
        <v>4.0566666666</v>
      </c>
      <c r="F284" s="15">
        <v>8.1133333332</v>
      </c>
      <c r="G284" s="15"/>
      <c r="H284" s="15"/>
      <c r="I284" s="15">
        <f t="shared" si="24"/>
        <v>0</v>
      </c>
      <c r="J284" s="23"/>
      <c r="K284" s="23"/>
      <c r="L284" s="23">
        <f t="shared" si="25"/>
        <v>0</v>
      </c>
      <c r="M284" s="15">
        <f t="shared" si="26"/>
        <v>2</v>
      </c>
      <c r="N284" s="15">
        <f t="shared" si="27"/>
        <v>4.0566666666</v>
      </c>
      <c r="O284" s="15">
        <f t="shared" si="28"/>
        <v>8.1133333332</v>
      </c>
      <c r="P284" s="22">
        <v>0.31</v>
      </c>
      <c r="Q284" s="23"/>
      <c r="R284" s="23"/>
      <c r="S284" s="23">
        <f t="shared" si="29"/>
        <v>0</v>
      </c>
    </row>
    <row r="285" customFormat="1" spans="1:19">
      <c r="A285" s="18" t="s">
        <v>404</v>
      </c>
      <c r="B285" s="18">
        <v>19951</v>
      </c>
      <c r="C285" s="18" t="s">
        <v>25</v>
      </c>
      <c r="D285" s="15">
        <v>0</v>
      </c>
      <c r="E285" s="15" t="e">
        <v>#DIV/0!</v>
      </c>
      <c r="F285" s="15">
        <v>0</v>
      </c>
      <c r="G285" s="15"/>
      <c r="H285" s="15"/>
      <c r="I285" s="15">
        <f t="shared" si="24"/>
        <v>0</v>
      </c>
      <c r="J285" s="23"/>
      <c r="K285" s="23"/>
      <c r="L285" s="23">
        <f t="shared" si="25"/>
        <v>0</v>
      </c>
      <c r="M285" s="15">
        <f t="shared" si="26"/>
        <v>0</v>
      </c>
      <c r="N285" s="15" t="e">
        <f t="shared" si="27"/>
        <v>#DIV/0!</v>
      </c>
      <c r="O285" s="15">
        <f t="shared" si="28"/>
        <v>0</v>
      </c>
      <c r="P285" s="22">
        <v>-0.18</v>
      </c>
      <c r="Q285" s="23"/>
      <c r="R285" s="23"/>
      <c r="S285" s="23">
        <f t="shared" si="29"/>
        <v>0</v>
      </c>
    </row>
    <row r="286" customFormat="1" spans="1:19">
      <c r="A286" s="18" t="s">
        <v>405</v>
      </c>
      <c r="B286" s="18">
        <v>19947</v>
      </c>
      <c r="C286" s="18" t="s">
        <v>25</v>
      </c>
      <c r="D286" s="15">
        <v>1</v>
      </c>
      <c r="E286" s="15">
        <v>3.98</v>
      </c>
      <c r="F286" s="15">
        <v>3.98</v>
      </c>
      <c r="G286" s="15"/>
      <c r="H286" s="15"/>
      <c r="I286" s="15">
        <f t="shared" si="24"/>
        <v>0</v>
      </c>
      <c r="J286" s="23"/>
      <c r="K286" s="23"/>
      <c r="L286" s="23">
        <f t="shared" si="25"/>
        <v>0</v>
      </c>
      <c r="M286" s="15">
        <f t="shared" si="26"/>
        <v>1</v>
      </c>
      <c r="N286" s="15">
        <f t="shared" si="27"/>
        <v>3.98</v>
      </c>
      <c r="O286" s="15">
        <f t="shared" si="28"/>
        <v>3.98</v>
      </c>
      <c r="P286" s="22">
        <v>-0.23</v>
      </c>
      <c r="Q286" s="23"/>
      <c r="R286" s="23"/>
      <c r="S286" s="23">
        <f t="shared" si="29"/>
        <v>0</v>
      </c>
    </row>
    <row r="287" customFormat="1" spans="1:19">
      <c r="A287" s="18" t="s">
        <v>406</v>
      </c>
      <c r="B287" s="18" t="s">
        <v>283</v>
      </c>
      <c r="C287" s="18" t="s">
        <v>25</v>
      </c>
      <c r="D287" s="15">
        <v>0</v>
      </c>
      <c r="E287" s="15" t="e">
        <v>#DIV/0!</v>
      </c>
      <c r="F287" s="15">
        <v>0</v>
      </c>
      <c r="G287" s="15"/>
      <c r="H287" s="15"/>
      <c r="I287" s="15">
        <f t="shared" si="24"/>
        <v>0</v>
      </c>
      <c r="J287" s="23"/>
      <c r="K287" s="23"/>
      <c r="L287" s="23">
        <f t="shared" si="25"/>
        <v>0</v>
      </c>
      <c r="M287" s="15">
        <f t="shared" si="26"/>
        <v>0</v>
      </c>
      <c r="N287" s="15" t="e">
        <f t="shared" si="27"/>
        <v>#DIV/0!</v>
      </c>
      <c r="O287" s="15">
        <f t="shared" si="28"/>
        <v>0</v>
      </c>
      <c r="P287" s="22">
        <v>-3.7</v>
      </c>
      <c r="Q287" s="23"/>
      <c r="R287" s="23"/>
      <c r="S287" s="23">
        <f t="shared" si="29"/>
        <v>0</v>
      </c>
    </row>
    <row r="288" customFormat="1" spans="1:19">
      <c r="A288" s="13" t="s">
        <v>407</v>
      </c>
      <c r="B288" s="18" t="s">
        <v>276</v>
      </c>
      <c r="C288" s="18" t="s">
        <v>42</v>
      </c>
      <c r="D288" s="15">
        <v>0</v>
      </c>
      <c r="E288" s="15" t="e">
        <v>#DIV/0!</v>
      </c>
      <c r="F288" s="15">
        <v>0</v>
      </c>
      <c r="G288" s="15"/>
      <c r="H288" s="15"/>
      <c r="I288" s="15">
        <f t="shared" si="24"/>
        <v>0</v>
      </c>
      <c r="J288" s="23"/>
      <c r="K288" s="23"/>
      <c r="L288" s="23">
        <f t="shared" si="25"/>
        <v>0</v>
      </c>
      <c r="M288" s="15">
        <f t="shared" si="26"/>
        <v>0</v>
      </c>
      <c r="N288" s="15" t="e">
        <f t="shared" si="27"/>
        <v>#DIV/0!</v>
      </c>
      <c r="O288" s="15">
        <f t="shared" si="28"/>
        <v>0</v>
      </c>
      <c r="P288" s="22">
        <v>-1.5</v>
      </c>
      <c r="Q288" s="23"/>
      <c r="R288" s="23"/>
      <c r="S288" s="23">
        <f t="shared" si="29"/>
        <v>0</v>
      </c>
    </row>
    <row r="289" customFormat="1" spans="1:19">
      <c r="A289" s="18" t="s">
        <v>408</v>
      </c>
      <c r="B289" s="18" t="s">
        <v>277</v>
      </c>
      <c r="C289" s="18" t="s">
        <v>40</v>
      </c>
      <c r="D289" s="15">
        <v>0</v>
      </c>
      <c r="E289" s="15" t="e">
        <v>#DIV/0!</v>
      </c>
      <c r="F289" s="15">
        <v>0</v>
      </c>
      <c r="G289" s="15"/>
      <c r="H289" s="15"/>
      <c r="I289" s="15">
        <f t="shared" si="24"/>
        <v>0</v>
      </c>
      <c r="J289" s="23"/>
      <c r="K289" s="23"/>
      <c r="L289" s="23">
        <f t="shared" si="25"/>
        <v>0</v>
      </c>
      <c r="M289" s="15">
        <f t="shared" si="26"/>
        <v>0</v>
      </c>
      <c r="N289" s="15" t="e">
        <f t="shared" si="27"/>
        <v>#DIV/0!</v>
      </c>
      <c r="O289" s="15">
        <f t="shared" si="28"/>
        <v>0</v>
      </c>
      <c r="P289" s="22">
        <v>-2.85</v>
      </c>
      <c r="Q289" s="23"/>
      <c r="R289" s="23"/>
      <c r="S289" s="23">
        <f t="shared" si="29"/>
        <v>0</v>
      </c>
    </row>
    <row r="290" customFormat="1" spans="1:19">
      <c r="A290" s="18" t="s">
        <v>409</v>
      </c>
      <c r="B290" s="18">
        <v>1127</v>
      </c>
      <c r="C290" s="18" t="s">
        <v>80</v>
      </c>
      <c r="D290" s="15">
        <v>0</v>
      </c>
      <c r="E290" s="15" t="e">
        <v>#DIV/0!</v>
      </c>
      <c r="F290" s="15">
        <v>0</v>
      </c>
      <c r="G290" s="15"/>
      <c r="H290" s="15"/>
      <c r="I290" s="15">
        <f t="shared" si="24"/>
        <v>0</v>
      </c>
      <c r="J290" s="23"/>
      <c r="K290" s="23"/>
      <c r="L290" s="23">
        <f t="shared" si="25"/>
        <v>0</v>
      </c>
      <c r="M290" s="15">
        <f t="shared" si="26"/>
        <v>0</v>
      </c>
      <c r="N290" s="15" t="e">
        <f t="shared" si="27"/>
        <v>#DIV/0!</v>
      </c>
      <c r="O290" s="15">
        <f t="shared" si="28"/>
        <v>0</v>
      </c>
      <c r="P290" s="22">
        <v>-2.87</v>
      </c>
      <c r="Q290" s="23"/>
      <c r="R290" s="23"/>
      <c r="S290" s="23">
        <f t="shared" si="29"/>
        <v>0</v>
      </c>
    </row>
    <row r="291" customFormat="1" spans="1:19">
      <c r="A291" s="18" t="s">
        <v>410</v>
      </c>
      <c r="B291" s="18" t="s">
        <v>280</v>
      </c>
      <c r="C291" s="18" t="s">
        <v>25</v>
      </c>
      <c r="D291" s="15">
        <v>0</v>
      </c>
      <c r="E291" s="15" t="e">
        <v>#DIV/0!</v>
      </c>
      <c r="F291" s="15">
        <v>0</v>
      </c>
      <c r="G291" s="15"/>
      <c r="H291" s="15"/>
      <c r="I291" s="15">
        <f t="shared" si="24"/>
        <v>0</v>
      </c>
      <c r="J291" s="23"/>
      <c r="K291" s="23"/>
      <c r="L291" s="23">
        <f t="shared" si="25"/>
        <v>0</v>
      </c>
      <c r="M291" s="15">
        <f t="shared" si="26"/>
        <v>0</v>
      </c>
      <c r="N291" s="15" t="e">
        <f t="shared" si="27"/>
        <v>#DIV/0!</v>
      </c>
      <c r="O291" s="15">
        <f t="shared" si="28"/>
        <v>0</v>
      </c>
      <c r="P291" s="22">
        <v>0</v>
      </c>
      <c r="Q291" s="23"/>
      <c r="R291" s="23"/>
      <c r="S291" s="23">
        <f t="shared" si="29"/>
        <v>0</v>
      </c>
    </row>
    <row r="292" customFormat="1" spans="1:19">
      <c r="A292" s="18" t="s">
        <v>411</v>
      </c>
      <c r="B292" s="18" t="s">
        <v>412</v>
      </c>
      <c r="C292" s="18" t="s">
        <v>37</v>
      </c>
      <c r="D292" s="15">
        <v>0</v>
      </c>
      <c r="E292" s="15" t="e">
        <v>#DIV/0!</v>
      </c>
      <c r="F292" s="15">
        <v>0</v>
      </c>
      <c r="G292" s="15"/>
      <c r="H292" s="15"/>
      <c r="I292" s="15">
        <f t="shared" si="24"/>
        <v>0</v>
      </c>
      <c r="J292" s="23"/>
      <c r="K292" s="23"/>
      <c r="L292" s="23">
        <f t="shared" si="25"/>
        <v>0</v>
      </c>
      <c r="M292" s="15">
        <f t="shared" si="26"/>
        <v>0</v>
      </c>
      <c r="N292" s="15" t="e">
        <f t="shared" si="27"/>
        <v>#DIV/0!</v>
      </c>
      <c r="O292" s="15">
        <f t="shared" si="28"/>
        <v>0</v>
      </c>
      <c r="P292" s="22">
        <v>-8.51</v>
      </c>
      <c r="Q292" s="23"/>
      <c r="R292" s="23"/>
      <c r="S292" s="23">
        <f t="shared" si="29"/>
        <v>0</v>
      </c>
    </row>
    <row r="293" customFormat="1" spans="1:19">
      <c r="A293" s="18" t="s">
        <v>413</v>
      </c>
      <c r="B293" s="18" t="s">
        <v>414</v>
      </c>
      <c r="C293" s="18" t="s">
        <v>25</v>
      </c>
      <c r="D293" s="15">
        <v>0</v>
      </c>
      <c r="E293" s="15" t="e">
        <v>#DIV/0!</v>
      </c>
      <c r="F293" s="15">
        <v>0</v>
      </c>
      <c r="G293" s="15"/>
      <c r="H293" s="15"/>
      <c r="I293" s="15">
        <f t="shared" si="24"/>
        <v>0</v>
      </c>
      <c r="J293" s="23"/>
      <c r="K293" s="23"/>
      <c r="L293" s="23">
        <f t="shared" si="25"/>
        <v>0</v>
      </c>
      <c r="M293" s="15">
        <f t="shared" si="26"/>
        <v>0</v>
      </c>
      <c r="N293" s="15" t="e">
        <f t="shared" si="27"/>
        <v>#DIV/0!</v>
      </c>
      <c r="O293" s="15">
        <f t="shared" si="28"/>
        <v>0</v>
      </c>
      <c r="P293" s="22">
        <v>-1.72</v>
      </c>
      <c r="Q293" s="23"/>
      <c r="R293" s="23"/>
      <c r="S293" s="23">
        <f t="shared" si="29"/>
        <v>0</v>
      </c>
    </row>
    <row r="294" customFormat="1" ht="17.25" spans="1:19">
      <c r="A294" s="27" t="s">
        <v>415</v>
      </c>
      <c r="B294" s="27" t="s">
        <v>414</v>
      </c>
      <c r="C294" s="27" t="s">
        <v>25</v>
      </c>
      <c r="D294" s="15">
        <v>0</v>
      </c>
      <c r="E294" s="15" t="e">
        <v>#DIV/0!</v>
      </c>
      <c r="F294" s="15">
        <v>0</v>
      </c>
      <c r="G294" s="15"/>
      <c r="H294" s="15"/>
      <c r="I294" s="15">
        <f t="shared" si="24"/>
        <v>0</v>
      </c>
      <c r="J294" s="23"/>
      <c r="K294" s="23"/>
      <c r="L294" s="23">
        <f t="shared" si="25"/>
        <v>0</v>
      </c>
      <c r="M294" s="15">
        <f t="shared" si="26"/>
        <v>0</v>
      </c>
      <c r="N294" s="15" t="e">
        <f t="shared" si="27"/>
        <v>#DIV/0!</v>
      </c>
      <c r="O294" s="15">
        <f t="shared" si="28"/>
        <v>0</v>
      </c>
      <c r="P294" s="22">
        <v>-6.89</v>
      </c>
      <c r="Q294" s="23"/>
      <c r="R294" s="23"/>
      <c r="S294" s="23">
        <f t="shared" si="29"/>
        <v>0</v>
      </c>
    </row>
    <row r="295" customFormat="1" ht="34.5" spans="1:19">
      <c r="A295" s="16" t="s">
        <v>416</v>
      </c>
      <c r="B295" s="16" t="s">
        <v>417</v>
      </c>
      <c r="C295" s="16" t="s">
        <v>25</v>
      </c>
      <c r="D295" s="15">
        <v>0</v>
      </c>
      <c r="E295" s="15" t="e">
        <v>#DIV/0!</v>
      </c>
      <c r="F295" s="15">
        <v>0</v>
      </c>
      <c r="G295" s="15"/>
      <c r="H295" s="15"/>
      <c r="I295" s="15">
        <f t="shared" si="24"/>
        <v>0</v>
      </c>
      <c r="J295" s="23"/>
      <c r="K295" s="23"/>
      <c r="L295" s="23">
        <f t="shared" si="25"/>
        <v>0</v>
      </c>
      <c r="M295" s="15">
        <f t="shared" si="26"/>
        <v>0</v>
      </c>
      <c r="N295" s="15" t="e">
        <f t="shared" si="27"/>
        <v>#DIV/0!</v>
      </c>
      <c r="O295" s="15">
        <f t="shared" si="28"/>
        <v>0</v>
      </c>
      <c r="P295" s="22">
        <v>-44.16</v>
      </c>
      <c r="Q295" s="23"/>
      <c r="R295" s="23"/>
      <c r="S295" s="23">
        <f t="shared" si="29"/>
        <v>0</v>
      </c>
    </row>
    <row r="296" customFormat="1" ht="17.25" spans="1:19">
      <c r="A296" s="16" t="s">
        <v>418</v>
      </c>
      <c r="B296" s="16" t="s">
        <v>419</v>
      </c>
      <c r="C296" s="16" t="s">
        <v>25</v>
      </c>
      <c r="D296" s="15">
        <v>0</v>
      </c>
      <c r="E296" s="15" t="e">
        <v>#DIV/0!</v>
      </c>
      <c r="F296" s="15">
        <v>0</v>
      </c>
      <c r="G296" s="15"/>
      <c r="H296" s="15"/>
      <c r="I296" s="15">
        <f t="shared" si="24"/>
        <v>0</v>
      </c>
      <c r="J296" s="23"/>
      <c r="K296" s="23"/>
      <c r="L296" s="23">
        <f t="shared" si="25"/>
        <v>0</v>
      </c>
      <c r="M296" s="15">
        <f t="shared" si="26"/>
        <v>0</v>
      </c>
      <c r="N296" s="15" t="e">
        <f t="shared" si="27"/>
        <v>#DIV/0!</v>
      </c>
      <c r="O296" s="15">
        <f t="shared" si="28"/>
        <v>0</v>
      </c>
      <c r="P296" s="22">
        <v>-504.37</v>
      </c>
      <c r="Q296" s="23"/>
      <c r="R296" s="23"/>
      <c r="S296" s="23">
        <f t="shared" si="29"/>
        <v>0</v>
      </c>
    </row>
    <row r="297" customFormat="1" ht="17.25" spans="1:19">
      <c r="A297" s="16" t="s">
        <v>420</v>
      </c>
      <c r="B297" s="16" t="s">
        <v>421</v>
      </c>
      <c r="C297" s="16" t="s">
        <v>80</v>
      </c>
      <c r="D297" s="15">
        <v>0</v>
      </c>
      <c r="E297" s="15" t="e">
        <v>#DIV/0!</v>
      </c>
      <c r="F297" s="15">
        <v>0</v>
      </c>
      <c r="G297" s="15"/>
      <c r="H297" s="15"/>
      <c r="I297" s="15">
        <f t="shared" si="24"/>
        <v>0</v>
      </c>
      <c r="J297" s="23"/>
      <c r="K297" s="23"/>
      <c r="L297" s="23">
        <f t="shared" si="25"/>
        <v>0</v>
      </c>
      <c r="M297" s="15">
        <f t="shared" si="26"/>
        <v>0</v>
      </c>
      <c r="N297" s="15" t="e">
        <f t="shared" si="27"/>
        <v>#DIV/0!</v>
      </c>
      <c r="O297" s="15">
        <f t="shared" si="28"/>
        <v>0</v>
      </c>
      <c r="P297" s="22">
        <v>-7.57</v>
      </c>
      <c r="Q297" s="23"/>
      <c r="R297" s="23"/>
      <c r="S297" s="23">
        <f t="shared" si="29"/>
        <v>0</v>
      </c>
    </row>
    <row r="298" customFormat="1" ht="17.25" spans="1:19">
      <c r="A298" s="16" t="s">
        <v>422</v>
      </c>
      <c r="B298" s="16" t="s">
        <v>423</v>
      </c>
      <c r="C298" s="16" t="s">
        <v>25</v>
      </c>
      <c r="D298" s="15">
        <v>0</v>
      </c>
      <c r="E298" s="15" t="e">
        <v>#DIV/0!</v>
      </c>
      <c r="F298" s="15">
        <v>0</v>
      </c>
      <c r="G298" s="15"/>
      <c r="H298" s="15"/>
      <c r="I298" s="15">
        <f t="shared" si="24"/>
        <v>0</v>
      </c>
      <c r="J298" s="23"/>
      <c r="K298" s="23"/>
      <c r="L298" s="23">
        <f t="shared" si="25"/>
        <v>0</v>
      </c>
      <c r="M298" s="15">
        <f t="shared" si="26"/>
        <v>0</v>
      </c>
      <c r="N298" s="15" t="e">
        <f t="shared" si="27"/>
        <v>#DIV/0!</v>
      </c>
      <c r="O298" s="15">
        <f t="shared" si="28"/>
        <v>0</v>
      </c>
      <c r="P298" s="22">
        <v>-20.92</v>
      </c>
      <c r="Q298" s="23"/>
      <c r="R298" s="23"/>
      <c r="S298" s="23">
        <f t="shared" si="29"/>
        <v>0</v>
      </c>
    </row>
    <row r="299" customFormat="1" ht="17.25" spans="1:19">
      <c r="A299" s="16" t="s">
        <v>424</v>
      </c>
      <c r="B299" s="16" t="s">
        <v>425</v>
      </c>
      <c r="C299" s="16" t="s">
        <v>25</v>
      </c>
      <c r="D299" s="15">
        <v>0</v>
      </c>
      <c r="E299" s="15" t="e">
        <v>#DIV/0!</v>
      </c>
      <c r="F299" s="15">
        <v>0</v>
      </c>
      <c r="G299" s="15"/>
      <c r="H299" s="15"/>
      <c r="I299" s="15">
        <f t="shared" si="24"/>
        <v>0</v>
      </c>
      <c r="J299" s="23"/>
      <c r="K299" s="23"/>
      <c r="L299" s="23">
        <f t="shared" si="25"/>
        <v>0</v>
      </c>
      <c r="M299" s="15">
        <f t="shared" si="26"/>
        <v>0</v>
      </c>
      <c r="N299" s="15" t="e">
        <f t="shared" si="27"/>
        <v>#DIV/0!</v>
      </c>
      <c r="O299" s="15">
        <f t="shared" si="28"/>
        <v>0</v>
      </c>
      <c r="P299" s="22">
        <v>-3.15</v>
      </c>
      <c r="Q299" s="23"/>
      <c r="R299" s="23"/>
      <c r="S299" s="23">
        <f t="shared" si="29"/>
        <v>0</v>
      </c>
    </row>
    <row r="300" customFormat="1" ht="17.25" spans="1:19">
      <c r="A300" s="16" t="s">
        <v>200</v>
      </c>
      <c r="B300" s="16" t="s">
        <v>215</v>
      </c>
      <c r="C300" s="16" t="s">
        <v>25</v>
      </c>
      <c r="D300" s="15">
        <v>0</v>
      </c>
      <c r="E300" s="15" t="e">
        <v>#DIV/0!</v>
      </c>
      <c r="F300" s="15">
        <v>0</v>
      </c>
      <c r="G300" s="15"/>
      <c r="H300" s="15"/>
      <c r="I300" s="15">
        <f t="shared" si="24"/>
        <v>0</v>
      </c>
      <c r="J300" s="23"/>
      <c r="K300" s="23"/>
      <c r="L300" s="23">
        <f t="shared" si="25"/>
        <v>0</v>
      </c>
      <c r="M300" s="15">
        <f t="shared" si="26"/>
        <v>0</v>
      </c>
      <c r="N300" s="15" t="e">
        <f t="shared" si="27"/>
        <v>#DIV/0!</v>
      </c>
      <c r="O300" s="15">
        <f t="shared" si="28"/>
        <v>0</v>
      </c>
      <c r="P300" s="22">
        <v>-11.04</v>
      </c>
      <c r="Q300" s="23"/>
      <c r="R300" s="23"/>
      <c r="S300" s="23">
        <f t="shared" si="29"/>
        <v>0</v>
      </c>
    </row>
    <row r="301" customFormat="1" ht="17.25" spans="1:19">
      <c r="A301" s="16" t="s">
        <v>426</v>
      </c>
      <c r="B301" s="16" t="s">
        <v>427</v>
      </c>
      <c r="C301" s="16" t="s">
        <v>25</v>
      </c>
      <c r="D301" s="15">
        <v>0</v>
      </c>
      <c r="E301" s="15" t="e">
        <v>#DIV/0!</v>
      </c>
      <c r="F301" s="15">
        <v>0</v>
      </c>
      <c r="G301" s="15"/>
      <c r="H301" s="15"/>
      <c r="I301" s="15">
        <f t="shared" si="24"/>
        <v>0</v>
      </c>
      <c r="J301" s="23"/>
      <c r="K301" s="23"/>
      <c r="L301" s="23">
        <f t="shared" si="25"/>
        <v>0</v>
      </c>
      <c r="M301" s="15">
        <f t="shared" si="26"/>
        <v>0</v>
      </c>
      <c r="N301" s="15" t="e">
        <f t="shared" si="27"/>
        <v>#DIV/0!</v>
      </c>
      <c r="O301" s="15">
        <f t="shared" si="28"/>
        <v>0</v>
      </c>
      <c r="P301" s="22">
        <v>-231.32</v>
      </c>
      <c r="Q301" s="23"/>
      <c r="R301" s="23"/>
      <c r="S301" s="23">
        <f t="shared" si="29"/>
        <v>0</v>
      </c>
    </row>
    <row r="302" customFormat="1" ht="17.25" spans="1:19">
      <c r="A302" s="17" t="s">
        <v>239</v>
      </c>
      <c r="B302" s="17" t="s">
        <v>428</v>
      </c>
      <c r="C302" s="17" t="s">
        <v>25</v>
      </c>
      <c r="D302" s="12">
        <v>0</v>
      </c>
      <c r="E302" s="12" t="e">
        <v>#DIV/0!</v>
      </c>
      <c r="F302" s="12">
        <v>0</v>
      </c>
      <c r="G302" s="12"/>
      <c r="H302" s="12"/>
      <c r="I302" s="12">
        <f t="shared" si="24"/>
        <v>0</v>
      </c>
      <c r="J302" s="21"/>
      <c r="K302" s="21"/>
      <c r="L302" s="21">
        <f t="shared" si="25"/>
        <v>0</v>
      </c>
      <c r="M302" s="12">
        <f t="shared" si="26"/>
        <v>0</v>
      </c>
      <c r="N302" s="15" t="e">
        <f t="shared" si="27"/>
        <v>#DIV/0!</v>
      </c>
      <c r="O302" s="15">
        <f t="shared" si="28"/>
        <v>0</v>
      </c>
      <c r="P302" s="22">
        <v>-11.46</v>
      </c>
      <c r="Q302" s="23"/>
      <c r="R302" s="25">
        <v>109</v>
      </c>
      <c r="S302" s="23">
        <f t="shared" si="29"/>
        <v>0</v>
      </c>
    </row>
    <row r="303" customFormat="1" ht="17.25" spans="1:19">
      <c r="A303" s="16" t="s">
        <v>260</v>
      </c>
      <c r="B303" s="16" t="s">
        <v>429</v>
      </c>
      <c r="C303" s="16" t="s">
        <v>57</v>
      </c>
      <c r="D303" s="15">
        <v>0</v>
      </c>
      <c r="E303" s="15" t="e">
        <v>#DIV/0!</v>
      </c>
      <c r="F303" s="15">
        <v>0</v>
      </c>
      <c r="G303" s="15"/>
      <c r="H303" s="15"/>
      <c r="I303" s="15">
        <f t="shared" si="24"/>
        <v>0</v>
      </c>
      <c r="J303" s="23"/>
      <c r="K303" s="23"/>
      <c r="L303" s="23">
        <f t="shared" si="25"/>
        <v>0</v>
      </c>
      <c r="M303" s="15">
        <f t="shared" si="26"/>
        <v>0</v>
      </c>
      <c r="N303" s="15" t="e">
        <f t="shared" si="27"/>
        <v>#DIV/0!</v>
      </c>
      <c r="O303" s="15">
        <f t="shared" si="28"/>
        <v>0</v>
      </c>
      <c r="P303" s="22">
        <v>-0.82</v>
      </c>
      <c r="Q303" s="23"/>
      <c r="R303" s="23"/>
      <c r="S303" s="23">
        <f t="shared" si="29"/>
        <v>0</v>
      </c>
    </row>
    <row r="304" customFormat="1" ht="17.25" spans="1:19">
      <c r="A304" s="16" t="s">
        <v>430</v>
      </c>
      <c r="B304" s="16" t="s">
        <v>431</v>
      </c>
      <c r="C304" s="16" t="s">
        <v>25</v>
      </c>
      <c r="D304" s="15">
        <v>0</v>
      </c>
      <c r="E304" s="15" t="e">
        <v>#DIV/0!</v>
      </c>
      <c r="F304" s="15">
        <v>0</v>
      </c>
      <c r="G304" s="15"/>
      <c r="H304" s="15"/>
      <c r="I304" s="15">
        <f t="shared" si="24"/>
        <v>0</v>
      </c>
      <c r="J304" s="23"/>
      <c r="K304" s="23"/>
      <c r="L304" s="23">
        <f t="shared" si="25"/>
        <v>0</v>
      </c>
      <c r="M304" s="15">
        <f t="shared" si="26"/>
        <v>0</v>
      </c>
      <c r="N304" s="15" t="e">
        <f t="shared" si="27"/>
        <v>#DIV/0!</v>
      </c>
      <c r="O304" s="15">
        <f t="shared" si="28"/>
        <v>0</v>
      </c>
      <c r="P304" s="22">
        <v>-3.47</v>
      </c>
      <c r="Q304" s="23"/>
      <c r="R304" s="23"/>
      <c r="S304" s="23">
        <f t="shared" si="29"/>
        <v>0</v>
      </c>
    </row>
    <row r="305" customFormat="1" ht="17.25" spans="1:19">
      <c r="A305" s="16" t="s">
        <v>432</v>
      </c>
      <c r="B305" s="16" t="s">
        <v>433</v>
      </c>
      <c r="C305" s="16" t="s">
        <v>25</v>
      </c>
      <c r="D305" s="15">
        <v>0</v>
      </c>
      <c r="E305" s="15" t="e">
        <v>#DIV/0!</v>
      </c>
      <c r="F305" s="15">
        <v>0</v>
      </c>
      <c r="G305" s="15"/>
      <c r="H305" s="15"/>
      <c r="I305" s="15">
        <f t="shared" si="24"/>
        <v>0</v>
      </c>
      <c r="J305" s="23"/>
      <c r="K305" s="23"/>
      <c r="L305" s="23">
        <f t="shared" si="25"/>
        <v>0</v>
      </c>
      <c r="M305" s="15">
        <f t="shared" si="26"/>
        <v>0</v>
      </c>
      <c r="N305" s="15" t="e">
        <f t="shared" si="27"/>
        <v>#DIV/0!</v>
      </c>
      <c r="O305" s="15">
        <f t="shared" si="28"/>
        <v>0</v>
      </c>
      <c r="P305" s="22">
        <v>-0.48</v>
      </c>
      <c r="Q305" s="23"/>
      <c r="R305" s="23">
        <v>1.5</v>
      </c>
      <c r="S305" s="23">
        <f t="shared" si="29"/>
        <v>0</v>
      </c>
    </row>
    <row r="306" customFormat="1" ht="17.25" spans="1:19">
      <c r="A306" s="16" t="s">
        <v>434</v>
      </c>
      <c r="B306" s="16" t="s">
        <v>435</v>
      </c>
      <c r="C306" s="16" t="s">
        <v>68</v>
      </c>
      <c r="D306" s="15">
        <v>0</v>
      </c>
      <c r="E306" s="15" t="e">
        <v>#DIV/0!</v>
      </c>
      <c r="F306" s="15">
        <v>0</v>
      </c>
      <c r="G306" s="15"/>
      <c r="H306" s="15"/>
      <c r="I306" s="15">
        <f t="shared" si="24"/>
        <v>0</v>
      </c>
      <c r="J306" s="23"/>
      <c r="K306" s="23"/>
      <c r="L306" s="23">
        <f t="shared" si="25"/>
        <v>0</v>
      </c>
      <c r="M306" s="15">
        <f t="shared" si="26"/>
        <v>0</v>
      </c>
      <c r="N306" s="15" t="e">
        <f t="shared" si="27"/>
        <v>#DIV/0!</v>
      </c>
      <c r="O306" s="15">
        <f t="shared" si="28"/>
        <v>0</v>
      </c>
      <c r="P306" s="22">
        <v>-1.14</v>
      </c>
      <c r="Q306" s="23"/>
      <c r="R306" s="23"/>
      <c r="S306" s="23">
        <f t="shared" si="29"/>
        <v>0</v>
      </c>
    </row>
    <row r="307" customFormat="1" ht="17.25" spans="1:19">
      <c r="A307" s="16" t="s">
        <v>436</v>
      </c>
      <c r="B307" s="16">
        <v>9846</v>
      </c>
      <c r="C307" s="16" t="s">
        <v>25</v>
      </c>
      <c r="D307" s="15">
        <v>0</v>
      </c>
      <c r="E307" s="15" t="e">
        <v>#DIV/0!</v>
      </c>
      <c r="F307" s="15">
        <v>0</v>
      </c>
      <c r="G307" s="15"/>
      <c r="H307" s="15"/>
      <c r="I307" s="15">
        <f t="shared" si="24"/>
        <v>0</v>
      </c>
      <c r="J307" s="23"/>
      <c r="K307" s="23"/>
      <c r="L307" s="23">
        <f t="shared" si="25"/>
        <v>0</v>
      </c>
      <c r="M307" s="15">
        <f t="shared" si="26"/>
        <v>0</v>
      </c>
      <c r="N307" s="15" t="e">
        <f t="shared" si="27"/>
        <v>#DIV/0!</v>
      </c>
      <c r="O307" s="15">
        <f t="shared" si="28"/>
        <v>0</v>
      </c>
      <c r="P307" s="22">
        <v>-2.58</v>
      </c>
      <c r="Q307" s="23"/>
      <c r="R307" s="23"/>
      <c r="S307" s="23">
        <f t="shared" si="29"/>
        <v>0</v>
      </c>
    </row>
    <row r="308" customFormat="1" ht="17.25" spans="1:19">
      <c r="A308" s="16" t="s">
        <v>437</v>
      </c>
      <c r="B308" s="16">
        <v>8854</v>
      </c>
      <c r="C308" s="16" t="s">
        <v>25</v>
      </c>
      <c r="D308" s="15">
        <v>0</v>
      </c>
      <c r="E308" s="15" t="e">
        <v>#DIV/0!</v>
      </c>
      <c r="F308" s="15">
        <v>0</v>
      </c>
      <c r="G308" s="15"/>
      <c r="H308" s="15"/>
      <c r="I308" s="15">
        <f t="shared" si="24"/>
        <v>0</v>
      </c>
      <c r="J308" s="23"/>
      <c r="K308" s="23"/>
      <c r="L308" s="23">
        <f t="shared" si="25"/>
        <v>0</v>
      </c>
      <c r="M308" s="15">
        <f t="shared" si="26"/>
        <v>0</v>
      </c>
      <c r="N308" s="15" t="e">
        <f t="shared" si="27"/>
        <v>#DIV/0!</v>
      </c>
      <c r="O308" s="15">
        <f t="shared" si="28"/>
        <v>0</v>
      </c>
      <c r="P308" s="22">
        <v>-20.92</v>
      </c>
      <c r="Q308" s="23"/>
      <c r="R308" s="23"/>
      <c r="S308" s="23">
        <f t="shared" si="29"/>
        <v>0</v>
      </c>
    </row>
    <row r="309" customFormat="1" ht="17.25" spans="1:19">
      <c r="A309" s="16" t="s">
        <v>239</v>
      </c>
      <c r="B309" s="16" t="s">
        <v>438</v>
      </c>
      <c r="C309" s="16" t="s">
        <v>25</v>
      </c>
      <c r="D309" s="15">
        <v>0</v>
      </c>
      <c r="E309" s="15" t="e">
        <v>#DIV/0!</v>
      </c>
      <c r="F309" s="15">
        <v>0</v>
      </c>
      <c r="G309" s="15"/>
      <c r="H309" s="15"/>
      <c r="I309" s="15">
        <f t="shared" si="24"/>
        <v>0</v>
      </c>
      <c r="J309" s="23"/>
      <c r="K309" s="23"/>
      <c r="L309" s="23">
        <f t="shared" si="25"/>
        <v>0</v>
      </c>
      <c r="M309" s="15">
        <f t="shared" si="26"/>
        <v>0</v>
      </c>
      <c r="N309" s="15" t="e">
        <f t="shared" si="27"/>
        <v>#DIV/0!</v>
      </c>
      <c r="O309" s="15">
        <f t="shared" si="28"/>
        <v>0</v>
      </c>
      <c r="P309" s="22">
        <v>-24.92</v>
      </c>
      <c r="Q309" s="23"/>
      <c r="R309" s="23"/>
      <c r="S309" s="23">
        <f t="shared" si="29"/>
        <v>0</v>
      </c>
    </row>
    <row r="310" customFormat="1" ht="17.25" spans="1:19">
      <c r="A310" s="16" t="s">
        <v>198</v>
      </c>
      <c r="B310" s="16">
        <v>2227</v>
      </c>
      <c r="C310" s="16" t="s">
        <v>25</v>
      </c>
      <c r="D310" s="15">
        <v>0</v>
      </c>
      <c r="E310" s="15" t="e">
        <v>#DIV/0!</v>
      </c>
      <c r="F310" s="15">
        <v>0</v>
      </c>
      <c r="G310" s="15"/>
      <c r="H310" s="15"/>
      <c r="I310" s="15">
        <f t="shared" si="24"/>
        <v>0</v>
      </c>
      <c r="J310" s="23"/>
      <c r="K310" s="23"/>
      <c r="L310" s="23">
        <f t="shared" si="25"/>
        <v>0</v>
      </c>
      <c r="M310" s="15">
        <f t="shared" si="26"/>
        <v>0</v>
      </c>
      <c r="N310" s="15" t="e">
        <f t="shared" si="27"/>
        <v>#DIV/0!</v>
      </c>
      <c r="O310" s="15">
        <f t="shared" si="28"/>
        <v>0</v>
      </c>
      <c r="P310" s="22">
        <v>-13.14</v>
      </c>
      <c r="Q310" s="23"/>
      <c r="R310" s="23"/>
      <c r="S310" s="23">
        <f t="shared" si="29"/>
        <v>0</v>
      </c>
    </row>
    <row r="311" customFormat="1" ht="17.25" spans="1:19">
      <c r="A311" s="16" t="s">
        <v>239</v>
      </c>
      <c r="B311" s="16" t="s">
        <v>439</v>
      </c>
      <c r="C311" s="16" t="s">
        <v>25</v>
      </c>
      <c r="D311" s="15">
        <v>0</v>
      </c>
      <c r="E311" s="15" t="e">
        <v>#DIV/0!</v>
      </c>
      <c r="F311" s="15">
        <v>0</v>
      </c>
      <c r="G311" s="15"/>
      <c r="H311" s="15"/>
      <c r="I311" s="15">
        <f t="shared" si="24"/>
        <v>0</v>
      </c>
      <c r="J311" s="23"/>
      <c r="K311" s="23"/>
      <c r="L311" s="23">
        <f t="shared" si="25"/>
        <v>0</v>
      </c>
      <c r="M311" s="15">
        <f t="shared" si="26"/>
        <v>0</v>
      </c>
      <c r="N311" s="15" t="e">
        <f t="shared" si="27"/>
        <v>#DIV/0!</v>
      </c>
      <c r="O311" s="15">
        <f t="shared" si="28"/>
        <v>0</v>
      </c>
      <c r="P311" s="22">
        <v>-6.21</v>
      </c>
      <c r="Q311" s="23"/>
      <c r="R311" s="23"/>
      <c r="S311" s="23">
        <f t="shared" si="29"/>
        <v>0</v>
      </c>
    </row>
    <row r="312" customFormat="1" ht="17.25" spans="1:19">
      <c r="A312" s="16" t="s">
        <v>440</v>
      </c>
      <c r="B312" s="16" t="s">
        <v>441</v>
      </c>
      <c r="C312" s="16" t="s">
        <v>25</v>
      </c>
      <c r="D312" s="15">
        <v>0</v>
      </c>
      <c r="E312" s="15" t="e">
        <v>#DIV/0!</v>
      </c>
      <c r="F312" s="15">
        <v>0</v>
      </c>
      <c r="G312" s="15"/>
      <c r="H312" s="15"/>
      <c r="I312" s="15">
        <f t="shared" si="24"/>
        <v>0</v>
      </c>
      <c r="J312" s="23"/>
      <c r="K312" s="23"/>
      <c r="L312" s="23">
        <f t="shared" si="25"/>
        <v>0</v>
      </c>
      <c r="M312" s="15">
        <f t="shared" si="26"/>
        <v>0</v>
      </c>
      <c r="N312" s="15" t="e">
        <f t="shared" si="27"/>
        <v>#DIV/0!</v>
      </c>
      <c r="O312" s="15">
        <f t="shared" si="28"/>
        <v>0</v>
      </c>
      <c r="P312" s="22">
        <v>-19.71</v>
      </c>
      <c r="Q312" s="23"/>
      <c r="R312" s="23"/>
      <c r="S312" s="23">
        <f t="shared" si="29"/>
        <v>0</v>
      </c>
    </row>
    <row r="313" customFormat="1" ht="17.25" spans="1:19">
      <c r="A313" s="17" t="s">
        <v>442</v>
      </c>
      <c r="B313" s="17" t="s">
        <v>443</v>
      </c>
      <c r="C313" s="17" t="s">
        <v>25</v>
      </c>
      <c r="D313" s="12">
        <v>0</v>
      </c>
      <c r="E313" s="12" t="e">
        <v>#DIV/0!</v>
      </c>
      <c r="F313" s="12">
        <v>0</v>
      </c>
      <c r="G313" s="12"/>
      <c r="H313" s="12"/>
      <c r="I313" s="12">
        <f t="shared" si="24"/>
        <v>0</v>
      </c>
      <c r="J313" s="21"/>
      <c r="K313" s="21"/>
      <c r="L313" s="21">
        <f t="shared" si="25"/>
        <v>0</v>
      </c>
      <c r="M313" s="12">
        <f t="shared" si="26"/>
        <v>0</v>
      </c>
      <c r="N313" s="15" t="e">
        <f t="shared" si="27"/>
        <v>#DIV/0!</v>
      </c>
      <c r="O313" s="15">
        <f t="shared" si="28"/>
        <v>0</v>
      </c>
      <c r="P313" s="22">
        <v>-1.05</v>
      </c>
      <c r="Q313" s="23"/>
      <c r="R313" s="23"/>
      <c r="S313" s="23">
        <f t="shared" si="29"/>
        <v>0</v>
      </c>
    </row>
    <row r="314" customFormat="1" ht="17.25" spans="1:19">
      <c r="A314" s="16" t="s">
        <v>444</v>
      </c>
      <c r="B314" s="16" t="s">
        <v>445</v>
      </c>
      <c r="C314" s="16" t="s">
        <v>68</v>
      </c>
      <c r="D314" s="15">
        <v>0</v>
      </c>
      <c r="E314" s="15" t="e">
        <v>#DIV/0!</v>
      </c>
      <c r="F314" s="15">
        <v>0</v>
      </c>
      <c r="G314" s="15"/>
      <c r="H314" s="15"/>
      <c r="I314" s="15">
        <f t="shared" si="24"/>
        <v>0</v>
      </c>
      <c r="J314" s="23"/>
      <c r="K314" s="23"/>
      <c r="L314" s="23">
        <f t="shared" si="25"/>
        <v>0</v>
      </c>
      <c r="M314" s="15">
        <f t="shared" si="26"/>
        <v>0</v>
      </c>
      <c r="N314" s="15" t="e">
        <f t="shared" si="27"/>
        <v>#DIV/0!</v>
      </c>
      <c r="O314" s="15">
        <f t="shared" si="28"/>
        <v>0</v>
      </c>
      <c r="P314" s="22">
        <v>-0.69</v>
      </c>
      <c r="Q314" s="23"/>
      <c r="R314" s="25">
        <v>6.5</v>
      </c>
      <c r="S314" s="23">
        <f t="shared" si="29"/>
        <v>0</v>
      </c>
    </row>
    <row r="315" customFormat="1" ht="17.25" spans="1:19">
      <c r="A315" s="16" t="s">
        <v>211</v>
      </c>
      <c r="B315" s="16" t="s">
        <v>446</v>
      </c>
      <c r="C315" s="16" t="s">
        <v>25</v>
      </c>
      <c r="D315" s="15">
        <v>0</v>
      </c>
      <c r="E315" s="15" t="e">
        <v>#DIV/0!</v>
      </c>
      <c r="F315" s="15">
        <v>0</v>
      </c>
      <c r="G315" s="15"/>
      <c r="H315" s="15"/>
      <c r="I315" s="15">
        <f t="shared" si="24"/>
        <v>0</v>
      </c>
      <c r="J315" s="23"/>
      <c r="K315" s="23"/>
      <c r="L315" s="23">
        <f t="shared" si="25"/>
        <v>0</v>
      </c>
      <c r="M315" s="15">
        <f t="shared" si="26"/>
        <v>0</v>
      </c>
      <c r="N315" s="15" t="e">
        <f t="shared" si="27"/>
        <v>#DIV/0!</v>
      </c>
      <c r="O315" s="15">
        <f t="shared" si="28"/>
        <v>0</v>
      </c>
      <c r="P315" s="22">
        <v>-46.05</v>
      </c>
      <c r="Q315" s="23"/>
      <c r="R315" s="23"/>
      <c r="S315" s="23">
        <f t="shared" si="29"/>
        <v>0</v>
      </c>
    </row>
    <row r="316" customFormat="1" ht="17.25" spans="1:19">
      <c r="A316" s="16" t="s">
        <v>447</v>
      </c>
      <c r="B316" s="16" t="s">
        <v>448</v>
      </c>
      <c r="C316" s="16" t="s">
        <v>25</v>
      </c>
      <c r="D316" s="15">
        <v>0</v>
      </c>
      <c r="E316" s="15" t="e">
        <v>#DIV/0!</v>
      </c>
      <c r="F316" s="15">
        <v>0</v>
      </c>
      <c r="G316" s="15"/>
      <c r="H316" s="15"/>
      <c r="I316" s="15">
        <f t="shared" si="24"/>
        <v>0</v>
      </c>
      <c r="J316" s="23"/>
      <c r="K316" s="23"/>
      <c r="L316" s="23">
        <f t="shared" si="25"/>
        <v>0</v>
      </c>
      <c r="M316" s="15">
        <f t="shared" si="26"/>
        <v>0</v>
      </c>
      <c r="N316" s="15" t="e">
        <f t="shared" si="27"/>
        <v>#DIV/0!</v>
      </c>
      <c r="O316" s="15">
        <f t="shared" si="28"/>
        <v>0</v>
      </c>
      <c r="P316" s="22">
        <v>-9.25</v>
      </c>
      <c r="Q316" s="23"/>
      <c r="R316" s="23"/>
      <c r="S316" s="23">
        <f t="shared" si="29"/>
        <v>0</v>
      </c>
    </row>
    <row r="317" customFormat="1" ht="17.25" spans="1:19">
      <c r="A317" s="16" t="s">
        <v>449</v>
      </c>
      <c r="B317" s="16" t="s">
        <v>450</v>
      </c>
      <c r="C317" s="16" t="s">
        <v>308</v>
      </c>
      <c r="D317" s="15">
        <v>0</v>
      </c>
      <c r="E317" s="15" t="e">
        <v>#DIV/0!</v>
      </c>
      <c r="F317" s="15">
        <v>0</v>
      </c>
      <c r="G317" s="15"/>
      <c r="H317" s="15"/>
      <c r="I317" s="15">
        <f t="shared" si="24"/>
        <v>0</v>
      </c>
      <c r="J317" s="23"/>
      <c r="K317" s="23"/>
      <c r="L317" s="23">
        <f t="shared" si="25"/>
        <v>0</v>
      </c>
      <c r="M317" s="15">
        <f t="shared" si="26"/>
        <v>0</v>
      </c>
      <c r="N317" s="15" t="e">
        <f t="shared" si="27"/>
        <v>#DIV/0!</v>
      </c>
      <c r="O317" s="15">
        <f t="shared" si="28"/>
        <v>0</v>
      </c>
      <c r="P317" s="22">
        <v>-2.31</v>
      </c>
      <c r="Q317" s="23"/>
      <c r="R317" s="23"/>
      <c r="S317" s="23">
        <f t="shared" si="29"/>
        <v>0</v>
      </c>
    </row>
    <row r="318" customFormat="1" ht="17.25" spans="1:19">
      <c r="A318" s="16" t="s">
        <v>424</v>
      </c>
      <c r="B318" s="16" t="s">
        <v>451</v>
      </c>
      <c r="C318" s="16" t="s">
        <v>308</v>
      </c>
      <c r="D318" s="15">
        <v>0</v>
      </c>
      <c r="E318" s="15" t="e">
        <v>#DIV/0!</v>
      </c>
      <c r="F318" s="15">
        <v>0</v>
      </c>
      <c r="G318" s="15"/>
      <c r="H318" s="15"/>
      <c r="I318" s="15">
        <f t="shared" si="24"/>
        <v>0</v>
      </c>
      <c r="J318" s="23"/>
      <c r="K318" s="23"/>
      <c r="L318" s="23">
        <f t="shared" si="25"/>
        <v>0</v>
      </c>
      <c r="M318" s="15">
        <f t="shared" si="26"/>
        <v>0</v>
      </c>
      <c r="N318" s="15" t="e">
        <f t="shared" si="27"/>
        <v>#DIV/0!</v>
      </c>
      <c r="O318" s="15">
        <f t="shared" si="28"/>
        <v>0</v>
      </c>
      <c r="P318" s="22">
        <v>-2.42</v>
      </c>
      <c r="Q318" s="23"/>
      <c r="R318" s="23"/>
      <c r="S318" s="23">
        <f t="shared" si="29"/>
        <v>0</v>
      </c>
    </row>
    <row r="319" customFormat="1" ht="17.25" spans="1:19">
      <c r="A319" s="16" t="s">
        <v>452</v>
      </c>
      <c r="B319" s="16" t="s">
        <v>453</v>
      </c>
      <c r="C319" s="16" t="s">
        <v>25</v>
      </c>
      <c r="D319" s="15">
        <v>0</v>
      </c>
      <c r="E319" s="15" t="e">
        <v>#DIV/0!</v>
      </c>
      <c r="F319" s="15">
        <v>0</v>
      </c>
      <c r="G319" s="15"/>
      <c r="H319" s="15"/>
      <c r="I319" s="15">
        <f t="shared" si="24"/>
        <v>0</v>
      </c>
      <c r="J319" s="23"/>
      <c r="K319" s="23"/>
      <c r="L319" s="23">
        <f t="shared" si="25"/>
        <v>0</v>
      </c>
      <c r="M319" s="15">
        <f t="shared" si="26"/>
        <v>0</v>
      </c>
      <c r="N319" s="15" t="e">
        <f t="shared" si="27"/>
        <v>#DIV/0!</v>
      </c>
      <c r="O319" s="15">
        <f t="shared" si="28"/>
        <v>0</v>
      </c>
      <c r="P319" s="22">
        <v>-1.16</v>
      </c>
      <c r="Q319" s="23"/>
      <c r="R319" s="23"/>
      <c r="S319" s="23">
        <f t="shared" si="29"/>
        <v>0</v>
      </c>
    </row>
    <row r="320" customFormat="1" ht="17.25" spans="1:19">
      <c r="A320" s="16" t="s">
        <v>424</v>
      </c>
      <c r="B320" s="16" t="s">
        <v>454</v>
      </c>
      <c r="C320" s="16" t="s">
        <v>308</v>
      </c>
      <c r="D320" s="15">
        <v>0</v>
      </c>
      <c r="E320" s="15" t="e">
        <v>#DIV/0!</v>
      </c>
      <c r="F320" s="15">
        <v>0</v>
      </c>
      <c r="G320" s="15"/>
      <c r="H320" s="15"/>
      <c r="I320" s="15">
        <f t="shared" si="24"/>
        <v>0</v>
      </c>
      <c r="J320" s="23"/>
      <c r="K320" s="23"/>
      <c r="L320" s="23">
        <f t="shared" si="25"/>
        <v>0</v>
      </c>
      <c r="M320" s="15">
        <f t="shared" si="26"/>
        <v>0</v>
      </c>
      <c r="N320" s="15" t="e">
        <f t="shared" si="27"/>
        <v>#DIV/0!</v>
      </c>
      <c r="O320" s="15">
        <f t="shared" si="28"/>
        <v>0</v>
      </c>
      <c r="P320" s="22">
        <v>-3.15</v>
      </c>
      <c r="Q320" s="23"/>
      <c r="R320" s="23"/>
      <c r="S320" s="23">
        <f t="shared" si="29"/>
        <v>0</v>
      </c>
    </row>
    <row r="321" customFormat="1" ht="17.25" spans="1:19">
      <c r="A321" s="16" t="s">
        <v>455</v>
      </c>
      <c r="B321" s="16">
        <v>8461</v>
      </c>
      <c r="C321" s="16" t="s">
        <v>25</v>
      </c>
      <c r="D321" s="15">
        <v>0</v>
      </c>
      <c r="E321" s="15" t="e">
        <v>#DIV/0!</v>
      </c>
      <c r="F321" s="15">
        <v>0</v>
      </c>
      <c r="G321" s="15"/>
      <c r="H321" s="15"/>
      <c r="I321" s="15">
        <f t="shared" si="24"/>
        <v>0</v>
      </c>
      <c r="J321" s="23"/>
      <c r="K321" s="23"/>
      <c r="L321" s="23">
        <f t="shared" si="25"/>
        <v>0</v>
      </c>
      <c r="M321" s="15">
        <f t="shared" si="26"/>
        <v>0</v>
      </c>
      <c r="N321" s="15" t="e">
        <f t="shared" si="27"/>
        <v>#DIV/0!</v>
      </c>
      <c r="O321" s="15">
        <f t="shared" si="28"/>
        <v>0</v>
      </c>
      <c r="P321" s="22">
        <v>-0.37</v>
      </c>
      <c r="Q321" s="23"/>
      <c r="R321" s="23"/>
      <c r="S321" s="23">
        <f t="shared" si="29"/>
        <v>0</v>
      </c>
    </row>
    <row r="322" customFormat="1" ht="17.25" spans="1:19">
      <c r="A322" s="16" t="s">
        <v>432</v>
      </c>
      <c r="B322" s="16" t="s">
        <v>433</v>
      </c>
      <c r="C322" s="16" t="s">
        <v>40</v>
      </c>
      <c r="D322" s="15">
        <v>0</v>
      </c>
      <c r="E322" s="15" t="e">
        <v>#DIV/0!</v>
      </c>
      <c r="F322" s="15">
        <v>0</v>
      </c>
      <c r="G322" s="15"/>
      <c r="H322" s="15"/>
      <c r="I322" s="15">
        <f t="shared" si="24"/>
        <v>0</v>
      </c>
      <c r="J322" s="23"/>
      <c r="K322" s="23"/>
      <c r="L322" s="23">
        <f t="shared" si="25"/>
        <v>0</v>
      </c>
      <c r="M322" s="15">
        <f t="shared" si="26"/>
        <v>0</v>
      </c>
      <c r="N322" s="15" t="e">
        <f t="shared" si="27"/>
        <v>#DIV/0!</v>
      </c>
      <c r="O322" s="15">
        <f t="shared" si="28"/>
        <v>0</v>
      </c>
      <c r="P322" s="22">
        <v>-0.16</v>
      </c>
      <c r="Q322" s="23"/>
      <c r="R322" s="23"/>
      <c r="S322" s="23">
        <f t="shared" si="29"/>
        <v>0</v>
      </c>
    </row>
    <row r="323" customFormat="1" ht="17.25" spans="1:19">
      <c r="A323" s="17" t="s">
        <v>456</v>
      </c>
      <c r="B323" s="17" t="s">
        <v>457</v>
      </c>
      <c r="C323" s="17" t="s">
        <v>25</v>
      </c>
      <c r="D323" s="12">
        <v>0</v>
      </c>
      <c r="E323" s="12" t="e">
        <v>#DIV/0!</v>
      </c>
      <c r="F323" s="12">
        <v>0</v>
      </c>
      <c r="G323" s="12"/>
      <c r="H323" s="12"/>
      <c r="I323" s="12">
        <f t="shared" ref="I323:I386" si="30">H323*G323</f>
        <v>0</v>
      </c>
      <c r="J323" s="21"/>
      <c r="K323" s="21"/>
      <c r="L323" s="21">
        <f t="shared" ref="L323:L386" si="31">K323*J323</f>
        <v>0</v>
      </c>
      <c r="M323" s="12">
        <f t="shared" ref="M323:M386" si="32">D323+G323-J323</f>
        <v>0</v>
      </c>
      <c r="N323" s="15" t="e">
        <f t="shared" ref="N323:N386" si="33">O323/M323</f>
        <v>#DIV/0!</v>
      </c>
      <c r="O323" s="15">
        <f t="shared" ref="O323:O386" si="34">F323+I323-L323</f>
        <v>0</v>
      </c>
      <c r="P323" s="22">
        <v>-0.53</v>
      </c>
      <c r="Q323" s="23"/>
      <c r="R323" s="23">
        <v>1</v>
      </c>
      <c r="S323" s="23">
        <f t="shared" ref="S323:S386" si="35">R323*Q323</f>
        <v>0</v>
      </c>
    </row>
    <row r="324" customFormat="1" ht="17.25" spans="1:19">
      <c r="A324" s="16" t="s">
        <v>458</v>
      </c>
      <c r="B324" s="16" t="s">
        <v>459</v>
      </c>
      <c r="C324" s="16" t="s">
        <v>40</v>
      </c>
      <c r="D324" s="15">
        <v>0</v>
      </c>
      <c r="E324" s="15" t="e">
        <v>#DIV/0!</v>
      </c>
      <c r="F324" s="15">
        <v>0</v>
      </c>
      <c r="G324" s="15"/>
      <c r="H324" s="15"/>
      <c r="I324" s="15">
        <f t="shared" si="30"/>
        <v>0</v>
      </c>
      <c r="J324" s="23"/>
      <c r="K324" s="23"/>
      <c r="L324" s="23">
        <f t="shared" si="31"/>
        <v>0</v>
      </c>
      <c r="M324" s="15">
        <f t="shared" si="32"/>
        <v>0</v>
      </c>
      <c r="N324" s="15" t="e">
        <f t="shared" si="33"/>
        <v>#DIV/0!</v>
      </c>
      <c r="O324" s="15">
        <f t="shared" si="34"/>
        <v>0</v>
      </c>
      <c r="P324" s="22">
        <v>-1.58</v>
      </c>
      <c r="Q324" s="23"/>
      <c r="R324" s="23"/>
      <c r="S324" s="23">
        <f t="shared" si="35"/>
        <v>0</v>
      </c>
    </row>
    <row r="325" customFormat="1" ht="17.25" spans="1:19">
      <c r="A325" s="16" t="s">
        <v>460</v>
      </c>
      <c r="B325" s="16" t="s">
        <v>461</v>
      </c>
      <c r="C325" s="16" t="s">
        <v>25</v>
      </c>
      <c r="D325" s="15">
        <v>0</v>
      </c>
      <c r="E325" s="15" t="e">
        <v>#DIV/0!</v>
      </c>
      <c r="F325" s="15">
        <v>0</v>
      </c>
      <c r="G325" s="15"/>
      <c r="H325" s="15"/>
      <c r="I325" s="15">
        <f t="shared" si="30"/>
        <v>0</v>
      </c>
      <c r="J325" s="23"/>
      <c r="K325" s="23"/>
      <c r="L325" s="23">
        <f t="shared" si="31"/>
        <v>0</v>
      </c>
      <c r="M325" s="15">
        <f t="shared" si="32"/>
        <v>0</v>
      </c>
      <c r="N325" s="15" t="e">
        <f t="shared" si="33"/>
        <v>#DIV/0!</v>
      </c>
      <c r="O325" s="15">
        <f t="shared" si="34"/>
        <v>0</v>
      </c>
      <c r="P325" s="22">
        <v>-2</v>
      </c>
      <c r="Q325" s="23"/>
      <c r="R325" s="23"/>
      <c r="S325" s="23">
        <f t="shared" si="35"/>
        <v>0</v>
      </c>
    </row>
    <row r="326" customFormat="1" ht="17.25" spans="1:19">
      <c r="A326" s="16" t="s">
        <v>462</v>
      </c>
      <c r="B326" s="16" t="s">
        <v>463</v>
      </c>
      <c r="C326" s="16" t="s">
        <v>80</v>
      </c>
      <c r="D326" s="15">
        <v>0</v>
      </c>
      <c r="E326" s="15" t="e">
        <v>#DIV/0!</v>
      </c>
      <c r="F326" s="15">
        <v>0</v>
      </c>
      <c r="G326" s="15"/>
      <c r="H326" s="15"/>
      <c r="I326" s="15">
        <f t="shared" si="30"/>
        <v>0</v>
      </c>
      <c r="J326" s="23"/>
      <c r="K326" s="23"/>
      <c r="L326" s="23">
        <f t="shared" si="31"/>
        <v>0</v>
      </c>
      <c r="M326" s="15">
        <f t="shared" si="32"/>
        <v>0</v>
      </c>
      <c r="N326" s="15" t="e">
        <f t="shared" si="33"/>
        <v>#DIV/0!</v>
      </c>
      <c r="O326" s="15">
        <f t="shared" si="34"/>
        <v>0</v>
      </c>
      <c r="P326" s="22">
        <v>-2.4</v>
      </c>
      <c r="Q326" s="23"/>
      <c r="R326" s="23"/>
      <c r="S326" s="23">
        <f t="shared" si="35"/>
        <v>0</v>
      </c>
    </row>
    <row r="327" customFormat="1" ht="17.25" spans="1:19">
      <c r="A327" s="16" t="s">
        <v>464</v>
      </c>
      <c r="B327" s="16" t="s">
        <v>465</v>
      </c>
      <c r="C327" s="16" t="s">
        <v>25</v>
      </c>
      <c r="D327" s="15">
        <v>0</v>
      </c>
      <c r="E327" s="15" t="e">
        <v>#DIV/0!</v>
      </c>
      <c r="F327" s="15">
        <v>0</v>
      </c>
      <c r="G327" s="15"/>
      <c r="H327" s="15"/>
      <c r="I327" s="15">
        <f t="shared" si="30"/>
        <v>0</v>
      </c>
      <c r="J327" s="23"/>
      <c r="K327" s="23"/>
      <c r="L327" s="23">
        <f t="shared" si="31"/>
        <v>0</v>
      </c>
      <c r="M327" s="15">
        <f t="shared" si="32"/>
        <v>0</v>
      </c>
      <c r="N327" s="15" t="e">
        <f t="shared" si="33"/>
        <v>#DIV/0!</v>
      </c>
      <c r="O327" s="15">
        <f t="shared" si="34"/>
        <v>0</v>
      </c>
      <c r="P327" s="22">
        <v>-123.02</v>
      </c>
      <c r="Q327" s="23"/>
      <c r="R327" s="23"/>
      <c r="S327" s="23">
        <f t="shared" si="35"/>
        <v>0</v>
      </c>
    </row>
    <row r="328" customFormat="1" ht="17.25" spans="1:19">
      <c r="A328" s="16" t="s">
        <v>466</v>
      </c>
      <c r="B328" s="16" t="s">
        <v>441</v>
      </c>
      <c r="C328" s="16" t="s">
        <v>80</v>
      </c>
      <c r="D328" s="15">
        <v>0</v>
      </c>
      <c r="E328" s="15" t="e">
        <v>#DIV/0!</v>
      </c>
      <c r="F328" s="15">
        <v>0</v>
      </c>
      <c r="G328" s="15"/>
      <c r="H328" s="15"/>
      <c r="I328" s="15">
        <f t="shared" si="30"/>
        <v>0</v>
      </c>
      <c r="J328" s="23"/>
      <c r="K328" s="23"/>
      <c r="L328" s="23">
        <f t="shared" si="31"/>
        <v>0</v>
      </c>
      <c r="M328" s="15">
        <f t="shared" si="32"/>
        <v>0</v>
      </c>
      <c r="N328" s="15" t="e">
        <f t="shared" si="33"/>
        <v>#DIV/0!</v>
      </c>
      <c r="O328" s="15">
        <f t="shared" si="34"/>
        <v>0</v>
      </c>
      <c r="P328" s="22">
        <v>-475.36</v>
      </c>
      <c r="Q328" s="23"/>
      <c r="R328" s="23"/>
      <c r="S328" s="23">
        <f t="shared" si="35"/>
        <v>0</v>
      </c>
    </row>
    <row r="329" customFormat="1" ht="17.25" spans="1:19">
      <c r="A329" s="17" t="s">
        <v>467</v>
      </c>
      <c r="B329" s="17"/>
      <c r="C329" s="17" t="s">
        <v>25</v>
      </c>
      <c r="D329" s="12">
        <v>0</v>
      </c>
      <c r="E329" s="12" t="e">
        <v>#DIV/0!</v>
      </c>
      <c r="F329" s="12">
        <v>0</v>
      </c>
      <c r="G329" s="12"/>
      <c r="H329" s="12"/>
      <c r="I329" s="12">
        <f t="shared" si="30"/>
        <v>0</v>
      </c>
      <c r="J329" s="21"/>
      <c r="K329" s="21"/>
      <c r="L329" s="21">
        <f t="shared" si="31"/>
        <v>0</v>
      </c>
      <c r="M329" s="12">
        <f t="shared" si="32"/>
        <v>0</v>
      </c>
      <c r="N329" s="15" t="e">
        <f t="shared" si="33"/>
        <v>#DIV/0!</v>
      </c>
      <c r="O329" s="15">
        <f t="shared" si="34"/>
        <v>0</v>
      </c>
      <c r="P329" s="22">
        <v>-136.69</v>
      </c>
      <c r="Q329" s="23"/>
      <c r="R329" s="25">
        <v>620</v>
      </c>
      <c r="S329" s="23">
        <f t="shared" si="35"/>
        <v>0</v>
      </c>
    </row>
    <row r="330" customFormat="1" ht="17.25" spans="1:19">
      <c r="A330" s="16" t="s">
        <v>468</v>
      </c>
      <c r="B330" s="16"/>
      <c r="C330" s="16" t="s">
        <v>61</v>
      </c>
      <c r="D330" s="15">
        <v>0</v>
      </c>
      <c r="E330" s="15" t="e">
        <v>#DIV/0!</v>
      </c>
      <c r="F330" s="15">
        <v>0</v>
      </c>
      <c r="G330" s="15"/>
      <c r="H330" s="15"/>
      <c r="I330" s="15">
        <f t="shared" si="30"/>
        <v>0</v>
      </c>
      <c r="J330" s="23"/>
      <c r="K330" s="23"/>
      <c r="L330" s="23">
        <f t="shared" si="31"/>
        <v>0</v>
      </c>
      <c r="M330" s="15">
        <f t="shared" si="32"/>
        <v>0</v>
      </c>
      <c r="N330" s="15" t="e">
        <f t="shared" si="33"/>
        <v>#DIV/0!</v>
      </c>
      <c r="O330" s="15">
        <f t="shared" si="34"/>
        <v>0</v>
      </c>
      <c r="P330" s="22">
        <v>-559.37</v>
      </c>
      <c r="Q330" s="23"/>
      <c r="R330" s="23"/>
      <c r="S330" s="23">
        <f t="shared" si="35"/>
        <v>0</v>
      </c>
    </row>
    <row r="331" customFormat="1" ht="17.25" spans="1:19">
      <c r="A331" s="16" t="s">
        <v>469</v>
      </c>
      <c r="B331" s="16"/>
      <c r="C331" s="16" t="s">
        <v>25</v>
      </c>
      <c r="D331" s="15">
        <v>0</v>
      </c>
      <c r="E331" s="15" t="e">
        <v>#DIV/0!</v>
      </c>
      <c r="F331" s="15">
        <v>0</v>
      </c>
      <c r="G331" s="15"/>
      <c r="H331" s="15"/>
      <c r="I331" s="15">
        <f t="shared" si="30"/>
        <v>0</v>
      </c>
      <c r="J331" s="23"/>
      <c r="K331" s="23"/>
      <c r="L331" s="23">
        <f t="shared" si="31"/>
        <v>0</v>
      </c>
      <c r="M331" s="15">
        <f t="shared" si="32"/>
        <v>0</v>
      </c>
      <c r="N331" s="15" t="e">
        <f t="shared" si="33"/>
        <v>#DIV/0!</v>
      </c>
      <c r="O331" s="15">
        <f t="shared" si="34"/>
        <v>0</v>
      </c>
      <c r="P331" s="22">
        <v>-9.46</v>
      </c>
      <c r="Q331" s="23"/>
      <c r="R331" s="23"/>
      <c r="S331" s="23">
        <f t="shared" si="35"/>
        <v>0</v>
      </c>
    </row>
    <row r="332" customFormat="1" ht="17.25" spans="1:19">
      <c r="A332" s="16" t="s">
        <v>469</v>
      </c>
      <c r="B332" s="16"/>
      <c r="C332" s="16" t="s">
        <v>25</v>
      </c>
      <c r="D332" s="15">
        <v>0</v>
      </c>
      <c r="E332" s="15" t="e">
        <v>#DIV/0!</v>
      </c>
      <c r="F332" s="15">
        <v>0</v>
      </c>
      <c r="G332" s="15"/>
      <c r="H332" s="15"/>
      <c r="I332" s="15">
        <f t="shared" si="30"/>
        <v>0</v>
      </c>
      <c r="J332" s="23"/>
      <c r="K332" s="23"/>
      <c r="L332" s="23">
        <f t="shared" si="31"/>
        <v>0</v>
      </c>
      <c r="M332" s="15">
        <f t="shared" si="32"/>
        <v>0</v>
      </c>
      <c r="N332" s="15" t="e">
        <f t="shared" si="33"/>
        <v>#DIV/0!</v>
      </c>
      <c r="O332" s="15">
        <f t="shared" si="34"/>
        <v>0</v>
      </c>
      <c r="P332" s="22">
        <v>-9.46</v>
      </c>
      <c r="Q332" s="23"/>
      <c r="R332" s="23"/>
      <c r="S332" s="23">
        <f t="shared" si="35"/>
        <v>0</v>
      </c>
    </row>
    <row r="333" customFormat="1" ht="17.25" spans="1:19">
      <c r="A333" s="16" t="s">
        <v>470</v>
      </c>
      <c r="B333" s="16"/>
      <c r="C333" s="16" t="s">
        <v>68</v>
      </c>
      <c r="D333" s="15">
        <v>0</v>
      </c>
      <c r="E333" s="15" t="e">
        <v>#DIV/0!</v>
      </c>
      <c r="F333" s="15">
        <v>0</v>
      </c>
      <c r="G333" s="15"/>
      <c r="H333" s="15"/>
      <c r="I333" s="15">
        <f t="shared" si="30"/>
        <v>0</v>
      </c>
      <c r="J333" s="23"/>
      <c r="K333" s="23"/>
      <c r="L333" s="23">
        <f t="shared" si="31"/>
        <v>0</v>
      </c>
      <c r="M333" s="15">
        <f t="shared" si="32"/>
        <v>0</v>
      </c>
      <c r="N333" s="15" t="e">
        <f t="shared" si="33"/>
        <v>#DIV/0!</v>
      </c>
      <c r="O333" s="15">
        <f t="shared" si="34"/>
        <v>0</v>
      </c>
      <c r="P333" s="22">
        <v>-1.14</v>
      </c>
      <c r="Q333" s="23"/>
      <c r="R333" s="23"/>
      <c r="S333" s="23">
        <f t="shared" si="35"/>
        <v>0</v>
      </c>
    </row>
    <row r="334" customFormat="1" ht="17.25" spans="1:19">
      <c r="A334" s="18" t="s">
        <v>46</v>
      </c>
      <c r="B334" s="18" t="s">
        <v>471</v>
      </c>
      <c r="C334" s="16" t="s">
        <v>25</v>
      </c>
      <c r="D334" s="15">
        <v>7</v>
      </c>
      <c r="E334" s="15">
        <v>53.097345133</v>
      </c>
      <c r="F334" s="15">
        <v>371.681415931</v>
      </c>
      <c r="G334" s="15"/>
      <c r="H334" s="15"/>
      <c r="I334" s="15">
        <f t="shared" si="30"/>
        <v>0</v>
      </c>
      <c r="J334" s="23"/>
      <c r="K334" s="23"/>
      <c r="L334" s="23">
        <f t="shared" si="31"/>
        <v>0</v>
      </c>
      <c r="M334" s="15">
        <f t="shared" si="32"/>
        <v>7</v>
      </c>
      <c r="N334" s="15">
        <f t="shared" si="33"/>
        <v>53.097345133</v>
      </c>
      <c r="O334" s="15">
        <f t="shared" si="34"/>
        <v>371.681415931</v>
      </c>
      <c r="P334" s="22">
        <v>48.36</v>
      </c>
      <c r="Q334" s="23"/>
      <c r="R334" s="23"/>
      <c r="S334" s="23">
        <f t="shared" si="35"/>
        <v>0</v>
      </c>
    </row>
    <row r="335" customFormat="1" ht="17.25" spans="1:19">
      <c r="A335" s="13" t="s">
        <v>46</v>
      </c>
      <c r="B335" s="13" t="s">
        <v>472</v>
      </c>
      <c r="C335" s="16" t="s">
        <v>25</v>
      </c>
      <c r="D335" s="15">
        <v>9</v>
      </c>
      <c r="E335" s="15">
        <v>50.884955752</v>
      </c>
      <c r="F335" s="15">
        <v>457.964601768</v>
      </c>
      <c r="G335" s="15"/>
      <c r="H335" s="15"/>
      <c r="I335" s="15">
        <f t="shared" si="30"/>
        <v>0</v>
      </c>
      <c r="J335" s="23"/>
      <c r="K335" s="23"/>
      <c r="L335" s="23">
        <f t="shared" si="31"/>
        <v>0</v>
      </c>
      <c r="M335" s="15">
        <f t="shared" si="32"/>
        <v>9</v>
      </c>
      <c r="N335" s="15">
        <f t="shared" si="33"/>
        <v>50.884955752</v>
      </c>
      <c r="O335" s="15">
        <f t="shared" si="34"/>
        <v>457.964601768</v>
      </c>
      <c r="P335" s="22">
        <v>59.57</v>
      </c>
      <c r="Q335" s="23"/>
      <c r="R335" s="25">
        <v>57.2</v>
      </c>
      <c r="S335" s="23">
        <f t="shared" si="35"/>
        <v>0</v>
      </c>
    </row>
    <row r="336" customFormat="1" ht="17.25" spans="1:19">
      <c r="A336" s="16" t="s">
        <v>49</v>
      </c>
      <c r="B336" s="16" t="s">
        <v>155</v>
      </c>
      <c r="C336" s="16" t="s">
        <v>42</v>
      </c>
      <c r="D336" s="15">
        <v>0</v>
      </c>
      <c r="E336" s="15" t="e">
        <v>#DIV/0!</v>
      </c>
      <c r="F336" s="15">
        <v>0</v>
      </c>
      <c r="G336" s="15"/>
      <c r="H336" s="15"/>
      <c r="I336" s="15">
        <f t="shared" si="30"/>
        <v>0</v>
      </c>
      <c r="J336" s="23"/>
      <c r="K336" s="23"/>
      <c r="L336" s="23">
        <f t="shared" si="31"/>
        <v>0</v>
      </c>
      <c r="M336" s="15">
        <f t="shared" si="32"/>
        <v>0</v>
      </c>
      <c r="N336" s="15" t="e">
        <f t="shared" si="33"/>
        <v>#DIV/0!</v>
      </c>
      <c r="O336" s="15">
        <f t="shared" si="34"/>
        <v>0</v>
      </c>
      <c r="P336" s="22">
        <v>0</v>
      </c>
      <c r="Q336" s="23"/>
      <c r="R336" s="23"/>
      <c r="S336" s="23">
        <f t="shared" si="35"/>
        <v>0</v>
      </c>
    </row>
    <row r="337" customFormat="1" ht="17.25" spans="1:19">
      <c r="A337" s="16" t="s">
        <v>49</v>
      </c>
      <c r="B337" s="16" t="s">
        <v>309</v>
      </c>
      <c r="C337" s="16" t="s">
        <v>42</v>
      </c>
      <c r="D337" s="15">
        <v>0</v>
      </c>
      <c r="E337" s="15" t="e">
        <v>#DIV/0!</v>
      </c>
      <c r="F337" s="15">
        <v>0</v>
      </c>
      <c r="G337" s="15"/>
      <c r="H337" s="15"/>
      <c r="I337" s="15">
        <f t="shared" si="30"/>
        <v>0</v>
      </c>
      <c r="J337" s="23"/>
      <c r="K337" s="23"/>
      <c r="L337" s="23">
        <f t="shared" si="31"/>
        <v>0</v>
      </c>
      <c r="M337" s="15">
        <f t="shared" si="32"/>
        <v>0</v>
      </c>
      <c r="N337" s="15" t="e">
        <f t="shared" si="33"/>
        <v>#DIV/0!</v>
      </c>
      <c r="O337" s="15">
        <f t="shared" si="34"/>
        <v>0</v>
      </c>
      <c r="P337" s="22">
        <v>0.00999999999999091</v>
      </c>
      <c r="Q337" s="23"/>
      <c r="R337" s="23"/>
      <c r="S337" s="23">
        <f t="shared" si="35"/>
        <v>0</v>
      </c>
    </row>
    <row r="338" customFormat="1" ht="17.25" spans="1:19">
      <c r="A338" s="16" t="s">
        <v>99</v>
      </c>
      <c r="B338" s="16"/>
      <c r="C338" s="16" t="s">
        <v>68</v>
      </c>
      <c r="D338" s="15">
        <v>0</v>
      </c>
      <c r="E338" s="15" t="e">
        <v>#DIV/0!</v>
      </c>
      <c r="F338" s="15">
        <v>0</v>
      </c>
      <c r="G338" s="15"/>
      <c r="H338" s="15"/>
      <c r="I338" s="15">
        <f t="shared" si="30"/>
        <v>0</v>
      </c>
      <c r="J338" s="23"/>
      <c r="K338" s="23"/>
      <c r="L338" s="23">
        <f t="shared" si="31"/>
        <v>0</v>
      </c>
      <c r="M338" s="15">
        <f t="shared" si="32"/>
        <v>0</v>
      </c>
      <c r="N338" s="15" t="e">
        <f t="shared" si="33"/>
        <v>#DIV/0!</v>
      </c>
      <c r="O338" s="15">
        <f t="shared" si="34"/>
        <v>0</v>
      </c>
      <c r="P338" s="22">
        <v>-5.06</v>
      </c>
      <c r="Q338" s="23"/>
      <c r="R338" s="25">
        <v>7.9</v>
      </c>
      <c r="S338" s="23">
        <f t="shared" si="35"/>
        <v>0</v>
      </c>
    </row>
    <row r="339" customFormat="1" ht="17.25" spans="1:19">
      <c r="A339" s="16" t="s">
        <v>473</v>
      </c>
      <c r="B339" s="16"/>
      <c r="C339" s="16" t="s">
        <v>57</v>
      </c>
      <c r="D339" s="15">
        <v>0</v>
      </c>
      <c r="E339" s="15" t="e">
        <v>#DIV/0!</v>
      </c>
      <c r="F339" s="15">
        <v>0</v>
      </c>
      <c r="G339" s="15"/>
      <c r="H339" s="15"/>
      <c r="I339" s="15">
        <f t="shared" si="30"/>
        <v>0</v>
      </c>
      <c r="J339" s="23"/>
      <c r="K339" s="23"/>
      <c r="L339" s="23">
        <f t="shared" si="31"/>
        <v>0</v>
      </c>
      <c r="M339" s="15">
        <f t="shared" si="32"/>
        <v>0</v>
      </c>
      <c r="N339" s="15" t="e">
        <f t="shared" si="33"/>
        <v>#DIV/0!</v>
      </c>
      <c r="O339" s="15">
        <f t="shared" si="34"/>
        <v>0</v>
      </c>
      <c r="P339" s="22">
        <v>11.46</v>
      </c>
      <c r="Q339" s="23"/>
      <c r="R339" s="23"/>
      <c r="S339" s="23">
        <f t="shared" si="35"/>
        <v>0</v>
      </c>
    </row>
    <row r="340" customFormat="1" ht="17.25" spans="1:19">
      <c r="A340" s="16" t="s">
        <v>474</v>
      </c>
      <c r="B340" s="16"/>
      <c r="C340" s="16" t="s">
        <v>53</v>
      </c>
      <c r="D340" s="15">
        <v>228</v>
      </c>
      <c r="E340" s="15">
        <v>2.47787610619469</v>
      </c>
      <c r="F340" s="15">
        <v>564.95575221239</v>
      </c>
      <c r="G340" s="15"/>
      <c r="H340" s="15"/>
      <c r="I340" s="15">
        <f t="shared" si="30"/>
        <v>0</v>
      </c>
      <c r="J340" s="23"/>
      <c r="K340" s="23"/>
      <c r="L340" s="23">
        <f t="shared" si="31"/>
        <v>0</v>
      </c>
      <c r="M340" s="15">
        <f t="shared" si="32"/>
        <v>228</v>
      </c>
      <c r="N340" s="15">
        <f t="shared" si="33"/>
        <v>2.47787610619469</v>
      </c>
      <c r="O340" s="15">
        <f t="shared" si="34"/>
        <v>564.95575221239</v>
      </c>
      <c r="P340" s="22">
        <v>70.4</v>
      </c>
      <c r="Q340" s="23"/>
      <c r="R340" s="25">
        <v>5</v>
      </c>
      <c r="S340" s="23">
        <f t="shared" si="35"/>
        <v>0</v>
      </c>
    </row>
    <row r="341" customFormat="1" ht="17.25" spans="1:19">
      <c r="A341" s="16" t="s">
        <v>475</v>
      </c>
      <c r="B341" s="16"/>
      <c r="C341" s="16" t="s">
        <v>53</v>
      </c>
      <c r="D341" s="15">
        <v>114</v>
      </c>
      <c r="E341" s="15">
        <v>3.1858407079646</v>
      </c>
      <c r="F341" s="15">
        <v>363.185840707964</v>
      </c>
      <c r="G341" s="15"/>
      <c r="H341" s="15"/>
      <c r="I341" s="15">
        <f t="shared" si="30"/>
        <v>0</v>
      </c>
      <c r="J341" s="23"/>
      <c r="K341" s="23"/>
      <c r="L341" s="23">
        <f t="shared" si="31"/>
        <v>0</v>
      </c>
      <c r="M341" s="15">
        <f t="shared" si="32"/>
        <v>114</v>
      </c>
      <c r="N341" s="15">
        <f t="shared" si="33"/>
        <v>3.1858407079646</v>
      </c>
      <c r="O341" s="15">
        <f t="shared" si="34"/>
        <v>363.185840707964</v>
      </c>
      <c r="P341" s="22">
        <v>45.9</v>
      </c>
      <c r="Q341" s="23"/>
      <c r="R341" s="25">
        <v>5.5</v>
      </c>
      <c r="S341" s="23">
        <f t="shared" si="35"/>
        <v>0</v>
      </c>
    </row>
    <row r="342" customFormat="1" ht="17.25" spans="1:19">
      <c r="A342" s="16" t="s">
        <v>476</v>
      </c>
      <c r="B342" s="16"/>
      <c r="C342" s="16" t="s">
        <v>80</v>
      </c>
      <c r="D342" s="15">
        <v>114</v>
      </c>
      <c r="E342" s="15">
        <v>3.09734513274336</v>
      </c>
      <c r="F342" s="15">
        <v>353.097345132743</v>
      </c>
      <c r="G342" s="15"/>
      <c r="H342" s="15"/>
      <c r="I342" s="15">
        <f t="shared" si="30"/>
        <v>0</v>
      </c>
      <c r="J342" s="23"/>
      <c r="K342" s="23"/>
      <c r="L342" s="23">
        <f t="shared" si="31"/>
        <v>0</v>
      </c>
      <c r="M342" s="15">
        <f t="shared" si="32"/>
        <v>114</v>
      </c>
      <c r="N342" s="15">
        <f t="shared" si="33"/>
        <v>3.09734513274336</v>
      </c>
      <c r="O342" s="15">
        <f t="shared" si="34"/>
        <v>353.097345132743</v>
      </c>
      <c r="P342" s="22">
        <v>45.44</v>
      </c>
      <c r="Q342" s="23"/>
      <c r="R342" s="25">
        <v>5</v>
      </c>
      <c r="S342" s="23">
        <f t="shared" si="35"/>
        <v>0</v>
      </c>
    </row>
    <row r="343" customFormat="1" ht="17.25" spans="1:19">
      <c r="A343" s="16" t="s">
        <v>477</v>
      </c>
      <c r="B343" s="16"/>
      <c r="C343" s="16" t="s">
        <v>40</v>
      </c>
      <c r="D343" s="15">
        <v>38</v>
      </c>
      <c r="E343" s="15">
        <v>1.50442477876106</v>
      </c>
      <c r="F343" s="15">
        <v>57.1681415929203</v>
      </c>
      <c r="G343" s="15"/>
      <c r="H343" s="15"/>
      <c r="I343" s="15">
        <f t="shared" si="30"/>
        <v>0</v>
      </c>
      <c r="J343" s="23"/>
      <c r="K343" s="23"/>
      <c r="L343" s="23">
        <f t="shared" si="31"/>
        <v>0</v>
      </c>
      <c r="M343" s="15">
        <f t="shared" si="32"/>
        <v>38</v>
      </c>
      <c r="N343" s="15">
        <f t="shared" si="33"/>
        <v>1.50442477876106</v>
      </c>
      <c r="O343" s="15">
        <f t="shared" si="34"/>
        <v>57.1681415929203</v>
      </c>
      <c r="P343" s="22">
        <v>4.14</v>
      </c>
      <c r="Q343" s="23"/>
      <c r="R343" s="25">
        <v>3</v>
      </c>
      <c r="S343" s="23">
        <f t="shared" si="35"/>
        <v>0</v>
      </c>
    </row>
    <row r="344" customFormat="1" ht="17.25" spans="1:19">
      <c r="A344" s="16" t="s">
        <v>478</v>
      </c>
      <c r="B344" s="16"/>
      <c r="C344" s="16" t="s">
        <v>83</v>
      </c>
      <c r="D344" s="15">
        <v>14</v>
      </c>
      <c r="E344" s="15">
        <v>2.60176991150442</v>
      </c>
      <c r="F344" s="15">
        <v>36.4247787610619</v>
      </c>
      <c r="G344" s="15"/>
      <c r="H344" s="15"/>
      <c r="I344" s="15">
        <f t="shared" si="30"/>
        <v>0</v>
      </c>
      <c r="J344" s="23"/>
      <c r="K344" s="23"/>
      <c r="L344" s="23">
        <f t="shared" si="31"/>
        <v>0</v>
      </c>
      <c r="M344" s="15">
        <f t="shared" si="32"/>
        <v>14</v>
      </c>
      <c r="N344" s="15">
        <f t="shared" si="33"/>
        <v>2.60176991150442</v>
      </c>
      <c r="O344" s="15">
        <f t="shared" si="34"/>
        <v>36.4247787610619</v>
      </c>
      <c r="P344" s="22">
        <v>2.94</v>
      </c>
      <c r="Q344" s="23"/>
      <c r="R344" s="23">
        <v>3</v>
      </c>
      <c r="S344" s="23">
        <f t="shared" si="35"/>
        <v>0</v>
      </c>
    </row>
    <row r="345" customFormat="1" ht="17.25" spans="1:19">
      <c r="A345" s="16" t="s">
        <v>473</v>
      </c>
      <c r="B345" s="16"/>
      <c r="C345" s="16" t="s">
        <v>57</v>
      </c>
      <c r="D345" s="15">
        <v>4</v>
      </c>
      <c r="E345" s="15">
        <v>4.24778761061945</v>
      </c>
      <c r="F345" s="15">
        <v>16.9911504424778</v>
      </c>
      <c r="G345" s="15"/>
      <c r="H345" s="15"/>
      <c r="I345" s="15">
        <f t="shared" si="30"/>
        <v>0</v>
      </c>
      <c r="J345" s="23"/>
      <c r="K345" s="23"/>
      <c r="L345" s="23">
        <f t="shared" si="31"/>
        <v>0</v>
      </c>
      <c r="M345" s="15">
        <f t="shared" si="32"/>
        <v>4</v>
      </c>
      <c r="N345" s="15">
        <f t="shared" si="33"/>
        <v>4.24778761061945</v>
      </c>
      <c r="O345" s="15">
        <f t="shared" si="34"/>
        <v>16.9911504424778</v>
      </c>
      <c r="P345" s="22">
        <v>-31.27</v>
      </c>
      <c r="Q345" s="23"/>
      <c r="R345" s="25">
        <v>6.45</v>
      </c>
      <c r="S345" s="23">
        <f t="shared" si="35"/>
        <v>0</v>
      </c>
    </row>
    <row r="346" customFormat="1" ht="17.25" spans="1:19">
      <c r="A346" s="16" t="s">
        <v>56</v>
      </c>
      <c r="B346" s="16"/>
      <c r="C346" s="16" t="s">
        <v>57</v>
      </c>
      <c r="D346" s="15">
        <v>0</v>
      </c>
      <c r="E346" s="15" t="e">
        <v>#DIV/0!</v>
      </c>
      <c r="F346" s="15">
        <v>0</v>
      </c>
      <c r="G346" s="15"/>
      <c r="H346" s="15"/>
      <c r="I346" s="15">
        <f t="shared" si="30"/>
        <v>0</v>
      </c>
      <c r="J346" s="23"/>
      <c r="K346" s="23"/>
      <c r="L346" s="23">
        <f t="shared" si="31"/>
        <v>0</v>
      </c>
      <c r="M346" s="15">
        <f t="shared" si="32"/>
        <v>0</v>
      </c>
      <c r="N346" s="15" t="e">
        <f t="shared" si="33"/>
        <v>#DIV/0!</v>
      </c>
      <c r="O346" s="15">
        <f t="shared" si="34"/>
        <v>0</v>
      </c>
      <c r="P346" s="22">
        <v>-10.67</v>
      </c>
      <c r="Q346" s="23"/>
      <c r="R346" s="25">
        <v>27</v>
      </c>
      <c r="S346" s="23">
        <f t="shared" si="35"/>
        <v>0</v>
      </c>
    </row>
    <row r="347" customFormat="1" ht="17.25" spans="1:19">
      <c r="A347" s="16" t="s">
        <v>77</v>
      </c>
      <c r="B347" s="16"/>
      <c r="C347" s="16" t="s">
        <v>73</v>
      </c>
      <c r="D347" s="15">
        <v>21</v>
      </c>
      <c r="E347" s="15">
        <v>7.25663716814157</v>
      </c>
      <c r="F347" s="15">
        <v>152.389380530973</v>
      </c>
      <c r="G347" s="15"/>
      <c r="H347" s="15"/>
      <c r="I347" s="15">
        <f t="shared" si="30"/>
        <v>0</v>
      </c>
      <c r="J347" s="23"/>
      <c r="K347" s="23"/>
      <c r="L347" s="23">
        <f t="shared" si="31"/>
        <v>0</v>
      </c>
      <c r="M347" s="15">
        <f t="shared" si="32"/>
        <v>21</v>
      </c>
      <c r="N347" s="15">
        <f t="shared" si="33"/>
        <v>7.25663716814157</v>
      </c>
      <c r="O347" s="15">
        <f t="shared" si="34"/>
        <v>152.389380530973</v>
      </c>
      <c r="P347" s="22">
        <v>17.84</v>
      </c>
      <c r="Q347" s="23"/>
      <c r="R347" s="25">
        <v>13.9</v>
      </c>
      <c r="S347" s="23">
        <f t="shared" si="35"/>
        <v>0</v>
      </c>
    </row>
    <row r="348" customFormat="1" ht="17.25" spans="1:19">
      <c r="A348" s="16" t="s">
        <v>479</v>
      </c>
      <c r="B348" s="16"/>
      <c r="C348" s="16" t="s">
        <v>42</v>
      </c>
      <c r="D348" s="15">
        <v>0</v>
      </c>
      <c r="E348" s="15" t="e">
        <v>#DIV/0!</v>
      </c>
      <c r="F348" s="15">
        <v>0</v>
      </c>
      <c r="G348" s="15"/>
      <c r="H348" s="15"/>
      <c r="I348" s="15">
        <f t="shared" si="30"/>
        <v>0</v>
      </c>
      <c r="J348" s="23"/>
      <c r="K348" s="23"/>
      <c r="L348" s="23">
        <f t="shared" si="31"/>
        <v>0</v>
      </c>
      <c r="M348" s="15">
        <f t="shared" si="32"/>
        <v>0</v>
      </c>
      <c r="N348" s="15" t="e">
        <f t="shared" si="33"/>
        <v>#DIV/0!</v>
      </c>
      <c r="O348" s="15">
        <f t="shared" si="34"/>
        <v>0</v>
      </c>
      <c r="P348" s="22">
        <v>-8.83</v>
      </c>
      <c r="Q348" s="23"/>
      <c r="R348" s="23"/>
      <c r="S348" s="23">
        <f t="shared" si="35"/>
        <v>0</v>
      </c>
    </row>
    <row r="349" customFormat="1" ht="17.25" spans="1:19">
      <c r="A349" s="16" t="s">
        <v>96</v>
      </c>
      <c r="B349" s="16"/>
      <c r="C349" s="16" t="s">
        <v>57</v>
      </c>
      <c r="D349" s="15">
        <v>72</v>
      </c>
      <c r="E349" s="15">
        <v>14.6548672566371</v>
      </c>
      <c r="F349" s="15">
        <v>1055.15044247787</v>
      </c>
      <c r="G349" s="15"/>
      <c r="H349" s="15"/>
      <c r="I349" s="15">
        <f t="shared" si="30"/>
        <v>0</v>
      </c>
      <c r="J349" s="23"/>
      <c r="K349" s="23"/>
      <c r="L349" s="23">
        <f t="shared" si="31"/>
        <v>0</v>
      </c>
      <c r="M349" s="15">
        <f t="shared" si="32"/>
        <v>72</v>
      </c>
      <c r="N349" s="15">
        <f t="shared" si="33"/>
        <v>14.6548672566371</v>
      </c>
      <c r="O349" s="15">
        <f t="shared" si="34"/>
        <v>1055.15044247787</v>
      </c>
      <c r="P349" s="22">
        <v>113.87</v>
      </c>
      <c r="Q349" s="23"/>
      <c r="R349" s="25">
        <v>25</v>
      </c>
      <c r="S349" s="23">
        <f t="shared" si="35"/>
        <v>0</v>
      </c>
    </row>
    <row r="350" customFormat="1" ht="17.25" spans="1:19">
      <c r="A350" s="16" t="s">
        <v>99</v>
      </c>
      <c r="B350" s="16"/>
      <c r="C350" s="16" t="s">
        <v>68</v>
      </c>
      <c r="D350" s="15">
        <v>0</v>
      </c>
      <c r="E350" s="15" t="e">
        <v>#DIV/0!</v>
      </c>
      <c r="F350" s="15">
        <v>0</v>
      </c>
      <c r="G350" s="15"/>
      <c r="H350" s="15"/>
      <c r="I350" s="15">
        <f t="shared" si="30"/>
        <v>0</v>
      </c>
      <c r="J350" s="23"/>
      <c r="K350" s="23"/>
      <c r="L350" s="23">
        <f t="shared" si="31"/>
        <v>0</v>
      </c>
      <c r="M350" s="15">
        <f t="shared" si="32"/>
        <v>0</v>
      </c>
      <c r="N350" s="15" t="e">
        <f t="shared" si="33"/>
        <v>#DIV/0!</v>
      </c>
      <c r="O350" s="15">
        <f t="shared" si="34"/>
        <v>0</v>
      </c>
      <c r="P350" s="22">
        <v>-6.07</v>
      </c>
      <c r="Q350" s="23"/>
      <c r="R350" s="25">
        <v>7.9</v>
      </c>
      <c r="S350" s="23">
        <f t="shared" si="35"/>
        <v>0</v>
      </c>
    </row>
    <row r="351" customFormat="1" ht="17.25" spans="1:19">
      <c r="A351" s="16" t="s">
        <v>66</v>
      </c>
      <c r="B351" s="16"/>
      <c r="C351" s="16" t="s">
        <v>53</v>
      </c>
      <c r="D351" s="15">
        <v>0</v>
      </c>
      <c r="E351" s="15" t="e">
        <v>#DIV/0!</v>
      </c>
      <c r="F351" s="15">
        <v>0</v>
      </c>
      <c r="G351" s="15"/>
      <c r="H351" s="15"/>
      <c r="I351" s="15">
        <f t="shared" si="30"/>
        <v>0</v>
      </c>
      <c r="J351" s="23"/>
      <c r="K351" s="23"/>
      <c r="L351" s="23">
        <f t="shared" si="31"/>
        <v>0</v>
      </c>
      <c r="M351" s="15">
        <f t="shared" si="32"/>
        <v>0</v>
      </c>
      <c r="N351" s="15" t="e">
        <f t="shared" si="33"/>
        <v>#DIV/0!</v>
      </c>
      <c r="O351" s="15">
        <f t="shared" si="34"/>
        <v>0</v>
      </c>
      <c r="P351" s="22">
        <v>-2.75</v>
      </c>
      <c r="Q351" s="23"/>
      <c r="R351" s="25">
        <v>1</v>
      </c>
      <c r="S351" s="23">
        <f t="shared" si="35"/>
        <v>0</v>
      </c>
    </row>
    <row r="352" customFormat="1" ht="17.25" spans="1:19">
      <c r="A352" s="17" t="s">
        <v>105</v>
      </c>
      <c r="B352" s="17"/>
      <c r="C352" s="17" t="s">
        <v>68</v>
      </c>
      <c r="D352" s="12">
        <v>-6</v>
      </c>
      <c r="E352" s="12">
        <v>6.37168141592917</v>
      </c>
      <c r="F352" s="12">
        <v>-38.230088495575</v>
      </c>
      <c r="G352" s="12"/>
      <c r="H352" s="12"/>
      <c r="I352" s="12">
        <f t="shared" si="30"/>
        <v>0</v>
      </c>
      <c r="J352" s="21"/>
      <c r="K352" s="21"/>
      <c r="L352" s="21">
        <f t="shared" si="31"/>
        <v>0</v>
      </c>
      <c r="M352" s="12">
        <f t="shared" si="32"/>
        <v>-6</v>
      </c>
      <c r="N352" s="15">
        <f t="shared" si="33"/>
        <v>6.37168141592917</v>
      </c>
      <c r="O352" s="15">
        <f t="shared" si="34"/>
        <v>-38.230088495575</v>
      </c>
      <c r="P352" s="22">
        <v>-14.29</v>
      </c>
      <c r="Q352" s="23"/>
      <c r="R352" s="25">
        <v>9.9</v>
      </c>
      <c r="S352" s="23">
        <f t="shared" si="35"/>
        <v>0</v>
      </c>
    </row>
    <row r="353" customFormat="1" ht="17.25" spans="1:19">
      <c r="A353" s="16" t="s">
        <v>480</v>
      </c>
      <c r="B353" s="16"/>
      <c r="C353" s="16" t="s">
        <v>73</v>
      </c>
      <c r="D353" s="15">
        <v>145</v>
      </c>
      <c r="E353" s="15">
        <v>4.15929203539823</v>
      </c>
      <c r="F353" s="15">
        <v>603.097345132743</v>
      </c>
      <c r="G353" s="15"/>
      <c r="H353" s="15"/>
      <c r="I353" s="15">
        <f t="shared" si="30"/>
        <v>0</v>
      </c>
      <c r="J353" s="23"/>
      <c r="K353" s="23"/>
      <c r="L353" s="23">
        <f t="shared" si="31"/>
        <v>0</v>
      </c>
      <c r="M353" s="15">
        <f t="shared" si="32"/>
        <v>145</v>
      </c>
      <c r="N353" s="15">
        <f t="shared" si="33"/>
        <v>4.15929203539823</v>
      </c>
      <c r="O353" s="15">
        <f t="shared" si="34"/>
        <v>603.097345132743</v>
      </c>
      <c r="P353" s="22">
        <v>77.89</v>
      </c>
      <c r="Q353" s="23"/>
      <c r="R353" s="25">
        <v>5.59</v>
      </c>
      <c r="S353" s="23">
        <f t="shared" si="35"/>
        <v>0</v>
      </c>
    </row>
    <row r="354" customFormat="1" ht="17.25" spans="1:19">
      <c r="A354" s="16" t="s">
        <v>86</v>
      </c>
      <c r="B354" s="16"/>
      <c r="C354" s="16" t="s">
        <v>57</v>
      </c>
      <c r="D354" s="15">
        <v>75</v>
      </c>
      <c r="E354" s="15">
        <v>9.91150442477875</v>
      </c>
      <c r="F354" s="15">
        <v>743.362831858406</v>
      </c>
      <c r="G354" s="15"/>
      <c r="H354" s="15"/>
      <c r="I354" s="15">
        <f t="shared" si="30"/>
        <v>0</v>
      </c>
      <c r="J354" s="23"/>
      <c r="K354" s="23"/>
      <c r="L354" s="23">
        <f t="shared" si="31"/>
        <v>0</v>
      </c>
      <c r="M354" s="15">
        <f t="shared" si="32"/>
        <v>75</v>
      </c>
      <c r="N354" s="15">
        <f t="shared" si="33"/>
        <v>9.91150442477875</v>
      </c>
      <c r="O354" s="15">
        <f t="shared" si="34"/>
        <v>743.362831858406</v>
      </c>
      <c r="P354" s="22">
        <v>76.96</v>
      </c>
      <c r="Q354" s="23"/>
      <c r="R354" s="25">
        <v>15</v>
      </c>
      <c r="S354" s="23">
        <f t="shared" si="35"/>
        <v>0</v>
      </c>
    </row>
    <row r="355" customFormat="1" ht="17.25" spans="1:19">
      <c r="A355" s="16" t="s">
        <v>481</v>
      </c>
      <c r="B355" s="16">
        <v>3161</v>
      </c>
      <c r="C355" s="16" t="s">
        <v>57</v>
      </c>
      <c r="D355" s="15">
        <v>0</v>
      </c>
      <c r="E355" s="15" t="e">
        <v>#DIV/0!</v>
      </c>
      <c r="F355" s="15">
        <v>0</v>
      </c>
      <c r="G355" s="15"/>
      <c r="H355" s="15"/>
      <c r="I355" s="15">
        <f t="shared" si="30"/>
        <v>0</v>
      </c>
      <c r="J355" s="23"/>
      <c r="K355" s="23"/>
      <c r="L355" s="23">
        <f t="shared" si="31"/>
        <v>0</v>
      </c>
      <c r="M355" s="15">
        <f t="shared" si="32"/>
        <v>0</v>
      </c>
      <c r="N355" s="15" t="e">
        <f t="shared" si="33"/>
        <v>#DIV/0!</v>
      </c>
      <c r="O355" s="15">
        <f t="shared" si="34"/>
        <v>0</v>
      </c>
      <c r="P355" s="22">
        <v>-21.34</v>
      </c>
      <c r="Q355" s="23"/>
      <c r="R355" s="23"/>
      <c r="S355" s="23">
        <f t="shared" si="35"/>
        <v>0</v>
      </c>
    </row>
    <row r="356" customFormat="1" ht="17.25" spans="1:19">
      <c r="A356" s="16" t="s">
        <v>482</v>
      </c>
      <c r="B356" s="16"/>
      <c r="C356" s="16" t="s">
        <v>53</v>
      </c>
      <c r="D356" s="15">
        <v>0</v>
      </c>
      <c r="E356" s="15" t="e">
        <v>#DIV/0!</v>
      </c>
      <c r="F356" s="15">
        <v>0</v>
      </c>
      <c r="G356" s="15"/>
      <c r="H356" s="15"/>
      <c r="I356" s="15">
        <f t="shared" si="30"/>
        <v>0</v>
      </c>
      <c r="J356" s="23"/>
      <c r="K356" s="23"/>
      <c r="L356" s="23">
        <f t="shared" si="31"/>
        <v>0</v>
      </c>
      <c r="M356" s="15">
        <f t="shared" si="32"/>
        <v>0</v>
      </c>
      <c r="N356" s="15" t="e">
        <f t="shared" si="33"/>
        <v>#DIV/0!</v>
      </c>
      <c r="O356" s="15">
        <f t="shared" si="34"/>
        <v>0</v>
      </c>
      <c r="P356" s="22">
        <v>-16.15</v>
      </c>
      <c r="Q356" s="23"/>
      <c r="R356" s="23"/>
      <c r="S356" s="23">
        <f t="shared" si="35"/>
        <v>0</v>
      </c>
    </row>
    <row r="357" customFormat="1" ht="17.25" spans="1:19">
      <c r="A357" s="16" t="s">
        <v>99</v>
      </c>
      <c r="B357" s="16"/>
      <c r="C357" s="16" t="s">
        <v>68</v>
      </c>
      <c r="D357" s="15">
        <v>0</v>
      </c>
      <c r="E357" s="15" t="e">
        <v>#DIV/0!</v>
      </c>
      <c r="F357" s="15">
        <v>0</v>
      </c>
      <c r="G357" s="15"/>
      <c r="H357" s="15"/>
      <c r="I357" s="15">
        <f t="shared" si="30"/>
        <v>0</v>
      </c>
      <c r="J357" s="23"/>
      <c r="K357" s="23"/>
      <c r="L357" s="23">
        <f t="shared" si="31"/>
        <v>0</v>
      </c>
      <c r="M357" s="15">
        <f t="shared" si="32"/>
        <v>0</v>
      </c>
      <c r="N357" s="15" t="e">
        <f t="shared" si="33"/>
        <v>#DIV/0!</v>
      </c>
      <c r="O357" s="15">
        <f t="shared" si="34"/>
        <v>0</v>
      </c>
      <c r="P357" s="22">
        <v>-6.07</v>
      </c>
      <c r="Q357" s="23"/>
      <c r="R357" s="25">
        <v>7.9</v>
      </c>
      <c r="S357" s="23">
        <f t="shared" si="35"/>
        <v>0</v>
      </c>
    </row>
    <row r="358" customFormat="1" ht="17.25" spans="1:19">
      <c r="A358" s="16" t="s">
        <v>67</v>
      </c>
      <c r="B358" s="16"/>
      <c r="C358" s="16" t="s">
        <v>68</v>
      </c>
      <c r="D358" s="15">
        <v>0</v>
      </c>
      <c r="E358" s="15" t="e">
        <v>#DIV/0!</v>
      </c>
      <c r="F358" s="15">
        <v>0</v>
      </c>
      <c r="G358" s="15"/>
      <c r="H358" s="15"/>
      <c r="I358" s="15">
        <f t="shared" si="30"/>
        <v>0</v>
      </c>
      <c r="J358" s="23"/>
      <c r="K358" s="23"/>
      <c r="L358" s="23">
        <f t="shared" si="31"/>
        <v>0</v>
      </c>
      <c r="M358" s="15">
        <f t="shared" si="32"/>
        <v>0</v>
      </c>
      <c r="N358" s="15" t="e">
        <f t="shared" si="33"/>
        <v>#DIV/0!</v>
      </c>
      <c r="O358" s="15">
        <f t="shared" si="34"/>
        <v>0</v>
      </c>
      <c r="P358" s="22">
        <v>-26.69</v>
      </c>
      <c r="Q358" s="23"/>
      <c r="R358" s="25">
        <v>19</v>
      </c>
      <c r="S358" s="23">
        <f t="shared" si="35"/>
        <v>0</v>
      </c>
    </row>
    <row r="359" customFormat="1" ht="17.25" spans="1:19">
      <c r="A359" s="16" t="s">
        <v>100</v>
      </c>
      <c r="B359" s="16"/>
      <c r="C359" s="16" t="s">
        <v>53</v>
      </c>
      <c r="D359" s="15">
        <v>220</v>
      </c>
      <c r="E359" s="15">
        <v>1.91150442477876</v>
      </c>
      <c r="F359" s="15">
        <v>420.530973451327</v>
      </c>
      <c r="G359" s="15"/>
      <c r="H359" s="15"/>
      <c r="I359" s="15">
        <f t="shared" si="30"/>
        <v>0</v>
      </c>
      <c r="J359" s="23"/>
      <c r="K359" s="23"/>
      <c r="L359" s="23">
        <f t="shared" si="31"/>
        <v>0</v>
      </c>
      <c r="M359" s="15">
        <f t="shared" si="32"/>
        <v>220</v>
      </c>
      <c r="N359" s="15">
        <f t="shared" si="33"/>
        <v>1.91150442477876</v>
      </c>
      <c r="O359" s="15">
        <f t="shared" si="34"/>
        <v>420.530973451327</v>
      </c>
      <c r="P359" s="22">
        <v>53.98</v>
      </c>
      <c r="Q359" s="23"/>
      <c r="R359" s="25">
        <v>2.46</v>
      </c>
      <c r="S359" s="23">
        <f t="shared" si="35"/>
        <v>0</v>
      </c>
    </row>
    <row r="360" customFormat="1" ht="17.25" spans="1:19">
      <c r="A360" s="16" t="s">
        <v>67</v>
      </c>
      <c r="B360" s="16"/>
      <c r="C360" s="16" t="s">
        <v>68</v>
      </c>
      <c r="D360" s="15">
        <v>4</v>
      </c>
      <c r="E360" s="15">
        <v>11.6814159292035</v>
      </c>
      <c r="F360" s="15">
        <v>46.725663716814</v>
      </c>
      <c r="G360" s="15"/>
      <c r="H360" s="15"/>
      <c r="I360" s="15">
        <f t="shared" si="30"/>
        <v>0</v>
      </c>
      <c r="J360" s="23"/>
      <c r="K360" s="23"/>
      <c r="L360" s="23">
        <f t="shared" si="31"/>
        <v>0</v>
      </c>
      <c r="M360" s="15">
        <f t="shared" si="32"/>
        <v>4</v>
      </c>
      <c r="N360" s="15">
        <f t="shared" si="33"/>
        <v>11.6814159292035</v>
      </c>
      <c r="O360" s="15">
        <f t="shared" si="34"/>
        <v>46.725663716814</v>
      </c>
      <c r="P360" s="22">
        <v>-7.27</v>
      </c>
      <c r="Q360" s="23"/>
      <c r="R360" s="25">
        <v>19</v>
      </c>
      <c r="S360" s="23">
        <f t="shared" si="35"/>
        <v>0</v>
      </c>
    </row>
    <row r="361" customFormat="1" ht="17.25" spans="1:19">
      <c r="A361" s="16" t="s">
        <v>99</v>
      </c>
      <c r="B361" s="16"/>
      <c r="C361" s="16" t="s">
        <v>68</v>
      </c>
      <c r="D361" s="15">
        <v>0</v>
      </c>
      <c r="E361" s="15" t="e">
        <v>#DIV/0!</v>
      </c>
      <c r="F361" s="15">
        <v>0</v>
      </c>
      <c r="G361" s="15"/>
      <c r="H361" s="15"/>
      <c r="I361" s="15">
        <f t="shared" si="30"/>
        <v>0</v>
      </c>
      <c r="J361" s="23"/>
      <c r="K361" s="23"/>
      <c r="L361" s="23">
        <f t="shared" si="31"/>
        <v>0</v>
      </c>
      <c r="M361" s="15">
        <f t="shared" si="32"/>
        <v>0</v>
      </c>
      <c r="N361" s="15" t="e">
        <f t="shared" si="33"/>
        <v>#DIV/0!</v>
      </c>
      <c r="O361" s="15">
        <f t="shared" si="34"/>
        <v>0</v>
      </c>
      <c r="P361" s="22">
        <v>-15.19</v>
      </c>
      <c r="Q361" s="23"/>
      <c r="R361" s="25">
        <v>7.9</v>
      </c>
      <c r="S361" s="23">
        <f t="shared" si="35"/>
        <v>0</v>
      </c>
    </row>
    <row r="362" customFormat="1" ht="17.25" spans="1:19">
      <c r="A362" s="16" t="s">
        <v>67</v>
      </c>
      <c r="B362" s="16"/>
      <c r="C362" s="16" t="s">
        <v>68</v>
      </c>
      <c r="D362" s="15">
        <v>0</v>
      </c>
      <c r="E362" s="15" t="e">
        <v>#DIV/0!</v>
      </c>
      <c r="F362" s="15">
        <v>0</v>
      </c>
      <c r="G362" s="15"/>
      <c r="H362" s="15"/>
      <c r="I362" s="15">
        <f t="shared" si="30"/>
        <v>0</v>
      </c>
      <c r="J362" s="23"/>
      <c r="K362" s="23"/>
      <c r="L362" s="23">
        <f t="shared" si="31"/>
        <v>0</v>
      </c>
      <c r="M362" s="15">
        <f t="shared" si="32"/>
        <v>0</v>
      </c>
      <c r="N362" s="15" t="e">
        <f t="shared" si="33"/>
        <v>#DIV/0!</v>
      </c>
      <c r="O362" s="15">
        <f t="shared" si="34"/>
        <v>0</v>
      </c>
      <c r="P362" s="22">
        <v>-80.09</v>
      </c>
      <c r="Q362" s="23"/>
      <c r="R362" s="25">
        <v>19</v>
      </c>
      <c r="S362" s="23">
        <f t="shared" si="35"/>
        <v>0</v>
      </c>
    </row>
    <row r="363" customFormat="1" ht="17.25" spans="1:19">
      <c r="A363" s="16" t="s">
        <v>483</v>
      </c>
      <c r="B363" s="16"/>
      <c r="C363" s="16" t="s">
        <v>73</v>
      </c>
      <c r="D363" s="15">
        <v>81</v>
      </c>
      <c r="E363" s="15">
        <v>5.38938053097344</v>
      </c>
      <c r="F363" s="15">
        <v>436.539823008849</v>
      </c>
      <c r="G363" s="15"/>
      <c r="H363" s="15"/>
      <c r="I363" s="15">
        <f t="shared" si="30"/>
        <v>0</v>
      </c>
      <c r="J363" s="23"/>
      <c r="K363" s="23"/>
      <c r="L363" s="23">
        <f t="shared" si="31"/>
        <v>0</v>
      </c>
      <c r="M363" s="15">
        <f t="shared" si="32"/>
        <v>81</v>
      </c>
      <c r="N363" s="15">
        <f t="shared" si="33"/>
        <v>5.38938053097344</v>
      </c>
      <c r="O363" s="15">
        <f t="shared" si="34"/>
        <v>436.539823008849</v>
      </c>
      <c r="P363" s="22">
        <v>54.36</v>
      </c>
      <c r="Q363" s="23"/>
      <c r="R363" s="23"/>
      <c r="S363" s="23">
        <f t="shared" si="35"/>
        <v>0</v>
      </c>
    </row>
    <row r="364" customFormat="1" ht="17.25" spans="1:19">
      <c r="A364" s="16" t="s">
        <v>479</v>
      </c>
      <c r="B364" s="16"/>
      <c r="C364" s="16" t="s">
        <v>42</v>
      </c>
      <c r="D364" s="15">
        <v>0</v>
      </c>
      <c r="E364" s="15" t="e">
        <v>#DIV/0!</v>
      </c>
      <c r="F364" s="15">
        <v>0</v>
      </c>
      <c r="G364" s="15"/>
      <c r="H364" s="15"/>
      <c r="I364" s="15">
        <f t="shared" si="30"/>
        <v>0</v>
      </c>
      <c r="J364" s="23"/>
      <c r="K364" s="23"/>
      <c r="L364" s="23">
        <f t="shared" si="31"/>
        <v>0</v>
      </c>
      <c r="M364" s="15">
        <f t="shared" si="32"/>
        <v>0</v>
      </c>
      <c r="N364" s="15" t="e">
        <f t="shared" si="33"/>
        <v>#DIV/0!</v>
      </c>
      <c r="O364" s="15">
        <f t="shared" si="34"/>
        <v>0</v>
      </c>
      <c r="P364" s="22">
        <v>-8.83</v>
      </c>
      <c r="Q364" s="23"/>
      <c r="R364" s="23"/>
      <c r="S364" s="23">
        <f t="shared" si="35"/>
        <v>0</v>
      </c>
    </row>
    <row r="365" customFormat="1" ht="17.25" spans="1:19">
      <c r="A365" s="16" t="s">
        <v>67</v>
      </c>
      <c r="B365" s="16"/>
      <c r="C365" s="16" t="s">
        <v>68</v>
      </c>
      <c r="D365" s="15">
        <v>150</v>
      </c>
      <c r="E365" s="15">
        <v>11.6814159292035</v>
      </c>
      <c r="F365" s="15">
        <v>1752.21238938052</v>
      </c>
      <c r="G365" s="15"/>
      <c r="H365" s="15"/>
      <c r="I365" s="15">
        <f t="shared" si="30"/>
        <v>0</v>
      </c>
      <c r="J365" s="23"/>
      <c r="K365" s="23"/>
      <c r="L365" s="23">
        <f t="shared" si="31"/>
        <v>0</v>
      </c>
      <c r="M365" s="15">
        <f t="shared" si="32"/>
        <v>150</v>
      </c>
      <c r="N365" s="15">
        <f t="shared" si="33"/>
        <v>11.6814159292035</v>
      </c>
      <c r="O365" s="15">
        <f t="shared" si="34"/>
        <v>1752.21238938052</v>
      </c>
      <c r="P365" s="22">
        <v>167.72</v>
      </c>
      <c r="Q365" s="23"/>
      <c r="R365" s="25">
        <v>19</v>
      </c>
      <c r="S365" s="23">
        <f t="shared" si="35"/>
        <v>0</v>
      </c>
    </row>
    <row r="366" customFormat="1" ht="17.25" spans="1:19">
      <c r="A366" s="16" t="s">
        <v>107</v>
      </c>
      <c r="B366" s="16"/>
      <c r="C366" s="16" t="s">
        <v>53</v>
      </c>
      <c r="D366" s="15">
        <v>0</v>
      </c>
      <c r="E366" s="15" t="e">
        <v>#DIV/0!</v>
      </c>
      <c r="F366" s="15">
        <v>0</v>
      </c>
      <c r="G366" s="15"/>
      <c r="H366" s="15"/>
      <c r="I366" s="15">
        <f t="shared" si="30"/>
        <v>0</v>
      </c>
      <c r="J366" s="23"/>
      <c r="K366" s="23"/>
      <c r="L366" s="23">
        <f t="shared" si="31"/>
        <v>0</v>
      </c>
      <c r="M366" s="15">
        <f t="shared" si="32"/>
        <v>0</v>
      </c>
      <c r="N366" s="15" t="e">
        <f t="shared" si="33"/>
        <v>#DIV/0!</v>
      </c>
      <c r="O366" s="15">
        <f t="shared" si="34"/>
        <v>0</v>
      </c>
      <c r="P366" s="22">
        <v>-26.25</v>
      </c>
      <c r="Q366" s="23"/>
      <c r="R366" s="23"/>
      <c r="S366" s="23">
        <f t="shared" si="35"/>
        <v>0</v>
      </c>
    </row>
    <row r="367" customFormat="1" ht="17.25" spans="1:19">
      <c r="A367" s="16" t="s">
        <v>484</v>
      </c>
      <c r="B367" s="16"/>
      <c r="C367" s="16" t="s">
        <v>57</v>
      </c>
      <c r="D367" s="15">
        <v>40</v>
      </c>
      <c r="E367" s="15">
        <v>12.4601769911504</v>
      </c>
      <c r="F367" s="15">
        <v>498.407079646016</v>
      </c>
      <c r="G367" s="15"/>
      <c r="H367" s="15"/>
      <c r="I367" s="15">
        <f t="shared" si="30"/>
        <v>0</v>
      </c>
      <c r="J367" s="23"/>
      <c r="K367" s="23"/>
      <c r="L367" s="23">
        <f t="shared" si="31"/>
        <v>0</v>
      </c>
      <c r="M367" s="15">
        <f t="shared" si="32"/>
        <v>40</v>
      </c>
      <c r="N367" s="15">
        <f t="shared" si="33"/>
        <v>12.4601769911504</v>
      </c>
      <c r="O367" s="15">
        <f t="shared" si="34"/>
        <v>498.407079646016</v>
      </c>
      <c r="P367" s="22">
        <v>60.45</v>
      </c>
      <c r="Q367" s="23"/>
      <c r="R367" s="25">
        <v>13</v>
      </c>
      <c r="S367" s="23">
        <f t="shared" si="35"/>
        <v>0</v>
      </c>
    </row>
    <row r="368" customFormat="1" ht="17.25" spans="1:19">
      <c r="A368" s="17" t="s">
        <v>99</v>
      </c>
      <c r="B368" s="17"/>
      <c r="C368" s="17" t="s">
        <v>68</v>
      </c>
      <c r="D368" s="12">
        <v>-11</v>
      </c>
      <c r="E368" s="12">
        <v>5.04424778761055</v>
      </c>
      <c r="F368" s="12">
        <v>-55.486725663716</v>
      </c>
      <c r="G368" s="12"/>
      <c r="H368" s="12"/>
      <c r="I368" s="12">
        <f t="shared" si="30"/>
        <v>0</v>
      </c>
      <c r="J368" s="21"/>
      <c r="K368" s="21"/>
      <c r="L368" s="21">
        <f t="shared" si="31"/>
        <v>0</v>
      </c>
      <c r="M368" s="12">
        <f t="shared" si="32"/>
        <v>-11</v>
      </c>
      <c r="N368" s="15">
        <f t="shared" si="33"/>
        <v>5.04424778761055</v>
      </c>
      <c r="O368" s="15">
        <f t="shared" si="34"/>
        <v>-55.486725663716</v>
      </c>
      <c r="P368" s="22">
        <v>-16.07</v>
      </c>
      <c r="Q368" s="23"/>
      <c r="R368" s="25">
        <v>7.9</v>
      </c>
      <c r="S368" s="23">
        <f t="shared" si="35"/>
        <v>0</v>
      </c>
    </row>
    <row r="369" customFormat="1" ht="17.25" spans="1:19">
      <c r="A369" s="16" t="s">
        <v>91</v>
      </c>
      <c r="B369" s="16"/>
      <c r="C369" s="16" t="s">
        <v>57</v>
      </c>
      <c r="D369" s="15">
        <v>100</v>
      </c>
      <c r="E369" s="15">
        <v>1.76106194690265</v>
      </c>
      <c r="F369" s="15">
        <v>176.106194690265</v>
      </c>
      <c r="G369" s="15"/>
      <c r="H369" s="15"/>
      <c r="I369" s="15">
        <f t="shared" si="30"/>
        <v>0</v>
      </c>
      <c r="J369" s="23"/>
      <c r="K369" s="23"/>
      <c r="L369" s="23">
        <f t="shared" si="31"/>
        <v>0</v>
      </c>
      <c r="M369" s="15">
        <f t="shared" si="32"/>
        <v>100</v>
      </c>
      <c r="N369" s="15">
        <f t="shared" si="33"/>
        <v>1.76106194690265</v>
      </c>
      <c r="O369" s="15">
        <f t="shared" si="34"/>
        <v>176.106194690265</v>
      </c>
      <c r="P369" s="22">
        <v>21.71</v>
      </c>
      <c r="Q369" s="23"/>
      <c r="R369" s="23"/>
      <c r="S369" s="23">
        <f t="shared" si="35"/>
        <v>0</v>
      </c>
    </row>
    <row r="370" customFormat="1" ht="17.25" spans="1:19">
      <c r="A370" s="16" t="s">
        <v>485</v>
      </c>
      <c r="B370" s="16"/>
      <c r="C370" s="16" t="s">
        <v>53</v>
      </c>
      <c r="D370" s="15">
        <v>0</v>
      </c>
      <c r="E370" s="15" t="e">
        <v>#DIV/0!</v>
      </c>
      <c r="F370" s="15">
        <v>0</v>
      </c>
      <c r="G370" s="15"/>
      <c r="H370" s="15"/>
      <c r="I370" s="15">
        <f t="shared" si="30"/>
        <v>0</v>
      </c>
      <c r="J370" s="23"/>
      <c r="K370" s="23"/>
      <c r="L370" s="23">
        <f t="shared" si="31"/>
        <v>0</v>
      </c>
      <c r="M370" s="15">
        <f t="shared" si="32"/>
        <v>0</v>
      </c>
      <c r="N370" s="15" t="e">
        <f t="shared" si="33"/>
        <v>#DIV/0!</v>
      </c>
      <c r="O370" s="15">
        <f t="shared" si="34"/>
        <v>0</v>
      </c>
      <c r="P370" s="22">
        <v>-46.93</v>
      </c>
      <c r="Q370" s="23"/>
      <c r="R370" s="23"/>
      <c r="S370" s="23">
        <f t="shared" si="35"/>
        <v>0</v>
      </c>
    </row>
    <row r="371" customFormat="1" ht="17.25" spans="1:19">
      <c r="A371" s="16" t="s">
        <v>486</v>
      </c>
      <c r="B371" s="16"/>
      <c r="C371" s="16" t="s">
        <v>53</v>
      </c>
      <c r="D371" s="15">
        <v>0</v>
      </c>
      <c r="E371" s="15" t="e">
        <v>#DIV/0!</v>
      </c>
      <c r="F371" s="15">
        <v>0</v>
      </c>
      <c r="G371" s="15"/>
      <c r="H371" s="15"/>
      <c r="I371" s="15">
        <f t="shared" si="30"/>
        <v>0</v>
      </c>
      <c r="J371" s="23"/>
      <c r="K371" s="23"/>
      <c r="L371" s="23">
        <f t="shared" si="31"/>
        <v>0</v>
      </c>
      <c r="M371" s="15">
        <f t="shared" si="32"/>
        <v>0</v>
      </c>
      <c r="N371" s="15" t="e">
        <f t="shared" si="33"/>
        <v>#DIV/0!</v>
      </c>
      <c r="O371" s="15">
        <f t="shared" si="34"/>
        <v>0</v>
      </c>
      <c r="P371" s="22">
        <v>-32.79</v>
      </c>
      <c r="Q371" s="23"/>
      <c r="R371" s="23"/>
      <c r="S371" s="23">
        <f t="shared" si="35"/>
        <v>0</v>
      </c>
    </row>
    <row r="372" customFormat="1" ht="17.25" spans="1:19">
      <c r="A372" s="16" t="s">
        <v>487</v>
      </c>
      <c r="B372" s="16"/>
      <c r="C372" s="16" t="s">
        <v>40</v>
      </c>
      <c r="D372" s="15">
        <v>175</v>
      </c>
      <c r="E372" s="15">
        <v>1.06194690265486</v>
      </c>
      <c r="F372" s="15">
        <v>185.840707964601</v>
      </c>
      <c r="G372" s="15"/>
      <c r="H372" s="15"/>
      <c r="I372" s="15">
        <f t="shared" si="30"/>
        <v>0</v>
      </c>
      <c r="J372" s="23"/>
      <c r="K372" s="23"/>
      <c r="L372" s="23">
        <f t="shared" si="31"/>
        <v>0</v>
      </c>
      <c r="M372" s="15">
        <f t="shared" si="32"/>
        <v>175</v>
      </c>
      <c r="N372" s="15">
        <f t="shared" si="33"/>
        <v>1.06194690265486</v>
      </c>
      <c r="O372" s="15">
        <f t="shared" si="34"/>
        <v>185.840707964601</v>
      </c>
      <c r="P372" s="22">
        <v>23.58</v>
      </c>
      <c r="Q372" s="23"/>
      <c r="R372" s="23"/>
      <c r="S372" s="23">
        <f t="shared" si="35"/>
        <v>0</v>
      </c>
    </row>
    <row r="373" customFormat="1" ht="17.25" spans="1:19">
      <c r="A373" s="16" t="s">
        <v>488</v>
      </c>
      <c r="B373" s="16"/>
      <c r="C373" s="16" t="s">
        <v>40</v>
      </c>
      <c r="D373" s="15">
        <v>165</v>
      </c>
      <c r="E373" s="15">
        <v>2.21238938053097</v>
      </c>
      <c r="F373" s="15">
        <v>365.04424778761</v>
      </c>
      <c r="G373" s="15"/>
      <c r="H373" s="15"/>
      <c r="I373" s="15">
        <f t="shared" si="30"/>
        <v>0</v>
      </c>
      <c r="J373" s="23"/>
      <c r="K373" s="23"/>
      <c r="L373" s="23">
        <f t="shared" si="31"/>
        <v>0</v>
      </c>
      <c r="M373" s="15">
        <f t="shared" si="32"/>
        <v>165</v>
      </c>
      <c r="N373" s="15">
        <f t="shared" si="33"/>
        <v>2.21238938053097</v>
      </c>
      <c r="O373" s="15">
        <f t="shared" si="34"/>
        <v>365.04424778761</v>
      </c>
      <c r="P373" s="22">
        <v>47.33</v>
      </c>
      <c r="Q373" s="23"/>
      <c r="R373" s="23"/>
      <c r="S373" s="23">
        <f t="shared" si="35"/>
        <v>0</v>
      </c>
    </row>
    <row r="374" customFormat="1" ht="17.25" spans="1:19">
      <c r="A374" s="16" t="s">
        <v>489</v>
      </c>
      <c r="B374" s="16"/>
      <c r="C374" s="16" t="s">
        <v>25</v>
      </c>
      <c r="D374" s="15">
        <v>18</v>
      </c>
      <c r="E374" s="15">
        <v>22.1238938053097</v>
      </c>
      <c r="F374" s="15">
        <v>398.230088495575</v>
      </c>
      <c r="G374" s="15"/>
      <c r="H374" s="15"/>
      <c r="I374" s="15">
        <f t="shared" si="30"/>
        <v>0</v>
      </c>
      <c r="J374" s="23"/>
      <c r="K374" s="23"/>
      <c r="L374" s="23">
        <f t="shared" si="31"/>
        <v>0</v>
      </c>
      <c r="M374" s="15">
        <f t="shared" si="32"/>
        <v>18</v>
      </c>
      <c r="N374" s="15">
        <f t="shared" si="33"/>
        <v>22.1238938053097</v>
      </c>
      <c r="O374" s="15">
        <f t="shared" si="34"/>
        <v>398.230088495575</v>
      </c>
      <c r="P374" s="22">
        <v>49.47</v>
      </c>
      <c r="Q374" s="23"/>
      <c r="R374" s="23"/>
      <c r="S374" s="23">
        <f t="shared" si="35"/>
        <v>0</v>
      </c>
    </row>
    <row r="375" customFormat="1" ht="17.25" spans="1:19">
      <c r="A375" s="16" t="s">
        <v>66</v>
      </c>
      <c r="B375" s="16"/>
      <c r="C375" s="16" t="s">
        <v>53</v>
      </c>
      <c r="D375" s="15">
        <v>40</v>
      </c>
      <c r="E375" s="15">
        <v>0.787610619469025</v>
      </c>
      <c r="F375" s="15">
        <v>31.504424778761</v>
      </c>
      <c r="G375" s="15"/>
      <c r="H375" s="15"/>
      <c r="I375" s="15">
        <f t="shared" si="30"/>
        <v>0</v>
      </c>
      <c r="J375" s="23"/>
      <c r="K375" s="23"/>
      <c r="L375" s="23">
        <f t="shared" si="31"/>
        <v>0</v>
      </c>
      <c r="M375" s="15">
        <f t="shared" si="32"/>
        <v>40</v>
      </c>
      <c r="N375" s="15">
        <f t="shared" si="33"/>
        <v>0.787610619469025</v>
      </c>
      <c r="O375" s="15">
        <f t="shared" si="34"/>
        <v>31.504424778761</v>
      </c>
      <c r="P375" s="22">
        <v>2.71</v>
      </c>
      <c r="Q375" s="23"/>
      <c r="R375" s="25">
        <v>1</v>
      </c>
      <c r="S375" s="23">
        <f t="shared" si="35"/>
        <v>0</v>
      </c>
    </row>
    <row r="376" customFormat="1" spans="1:19">
      <c r="A376" s="18" t="s">
        <v>490</v>
      </c>
      <c r="B376" s="18" t="s">
        <v>491</v>
      </c>
      <c r="C376" s="18" t="s">
        <v>37</v>
      </c>
      <c r="D376" s="15">
        <v>0</v>
      </c>
      <c r="E376" s="15" t="e">
        <v>#DIV/0!</v>
      </c>
      <c r="F376" s="15">
        <v>0</v>
      </c>
      <c r="G376" s="15"/>
      <c r="H376" s="15"/>
      <c r="I376" s="15">
        <f t="shared" si="30"/>
        <v>0</v>
      </c>
      <c r="J376" s="23"/>
      <c r="K376" s="23"/>
      <c r="L376" s="23">
        <f t="shared" si="31"/>
        <v>0</v>
      </c>
      <c r="M376" s="15">
        <f t="shared" si="32"/>
        <v>0</v>
      </c>
      <c r="N376" s="15" t="e">
        <f t="shared" si="33"/>
        <v>#DIV/0!</v>
      </c>
      <c r="O376" s="15">
        <f t="shared" si="34"/>
        <v>0</v>
      </c>
      <c r="P376" s="22">
        <v>-4.6</v>
      </c>
      <c r="Q376" s="23"/>
      <c r="R376" s="23"/>
      <c r="S376" s="23">
        <f t="shared" si="35"/>
        <v>0</v>
      </c>
    </row>
    <row r="377" customFormat="1" spans="1:19">
      <c r="A377" s="18" t="s">
        <v>492</v>
      </c>
      <c r="B377" s="18" t="s">
        <v>493</v>
      </c>
      <c r="C377" s="18" t="s">
        <v>25</v>
      </c>
      <c r="D377" s="15">
        <v>0</v>
      </c>
      <c r="E377" s="15" t="e">
        <v>#DIV/0!</v>
      </c>
      <c r="F377" s="15">
        <v>0</v>
      </c>
      <c r="G377" s="15"/>
      <c r="H377" s="15"/>
      <c r="I377" s="15">
        <f t="shared" si="30"/>
        <v>0</v>
      </c>
      <c r="J377" s="23"/>
      <c r="K377" s="23"/>
      <c r="L377" s="23">
        <f t="shared" si="31"/>
        <v>0</v>
      </c>
      <c r="M377" s="15">
        <f t="shared" si="32"/>
        <v>0</v>
      </c>
      <c r="N377" s="15" t="e">
        <f t="shared" si="33"/>
        <v>#DIV/0!</v>
      </c>
      <c r="O377" s="15">
        <f t="shared" si="34"/>
        <v>0</v>
      </c>
      <c r="P377" s="22">
        <v>0</v>
      </c>
      <c r="Q377" s="23"/>
      <c r="R377" s="23"/>
      <c r="S377" s="23">
        <f t="shared" si="35"/>
        <v>0</v>
      </c>
    </row>
    <row r="378" customFormat="1" spans="1:19">
      <c r="A378" s="18" t="s">
        <v>494</v>
      </c>
      <c r="B378" s="18" t="s">
        <v>495</v>
      </c>
      <c r="C378" s="18" t="s">
        <v>25</v>
      </c>
      <c r="D378" s="15">
        <v>0</v>
      </c>
      <c r="E378" s="15" t="e">
        <v>#DIV/0!</v>
      </c>
      <c r="F378" s="15">
        <v>0</v>
      </c>
      <c r="G378" s="15"/>
      <c r="H378" s="15"/>
      <c r="I378" s="15">
        <f t="shared" si="30"/>
        <v>0</v>
      </c>
      <c r="J378" s="23"/>
      <c r="K378" s="23"/>
      <c r="L378" s="23">
        <f t="shared" si="31"/>
        <v>0</v>
      </c>
      <c r="M378" s="15">
        <f t="shared" si="32"/>
        <v>0</v>
      </c>
      <c r="N378" s="15" t="e">
        <f t="shared" si="33"/>
        <v>#DIV/0!</v>
      </c>
      <c r="O378" s="15">
        <f t="shared" si="34"/>
        <v>0</v>
      </c>
      <c r="P378" s="22">
        <v>0</v>
      </c>
      <c r="Q378" s="23"/>
      <c r="R378" s="23"/>
      <c r="S378" s="23">
        <f t="shared" si="35"/>
        <v>0</v>
      </c>
    </row>
    <row r="379" customFormat="1" spans="1:19">
      <c r="A379" s="18" t="s">
        <v>496</v>
      </c>
      <c r="B379" s="18" t="s">
        <v>290</v>
      </c>
      <c r="C379" s="18" t="s">
        <v>25</v>
      </c>
      <c r="D379" s="15">
        <v>0</v>
      </c>
      <c r="E379" s="15" t="e">
        <v>#DIV/0!</v>
      </c>
      <c r="F379" s="15">
        <v>0</v>
      </c>
      <c r="G379" s="15"/>
      <c r="H379" s="15"/>
      <c r="I379" s="15">
        <f t="shared" si="30"/>
        <v>0</v>
      </c>
      <c r="J379" s="23"/>
      <c r="K379" s="23"/>
      <c r="L379" s="23">
        <f t="shared" si="31"/>
        <v>0</v>
      </c>
      <c r="M379" s="15">
        <f t="shared" si="32"/>
        <v>0</v>
      </c>
      <c r="N379" s="15" t="e">
        <f t="shared" si="33"/>
        <v>#DIV/0!</v>
      </c>
      <c r="O379" s="15">
        <f t="shared" si="34"/>
        <v>0</v>
      </c>
      <c r="P379" s="22">
        <v>-3.68</v>
      </c>
      <c r="Q379" s="23"/>
      <c r="R379" s="23"/>
      <c r="S379" s="23">
        <f t="shared" si="35"/>
        <v>0</v>
      </c>
    </row>
    <row r="380" customFormat="1" spans="1:19">
      <c r="A380" s="18" t="s">
        <v>494</v>
      </c>
      <c r="B380" s="18" t="s">
        <v>497</v>
      </c>
      <c r="C380" s="18" t="s">
        <v>25</v>
      </c>
      <c r="D380" s="15">
        <v>0</v>
      </c>
      <c r="E380" s="15" t="e">
        <v>#DIV/0!</v>
      </c>
      <c r="F380" s="15">
        <v>0</v>
      </c>
      <c r="G380" s="15"/>
      <c r="H380" s="15"/>
      <c r="I380" s="15">
        <f t="shared" si="30"/>
        <v>0</v>
      </c>
      <c r="J380" s="23"/>
      <c r="K380" s="23"/>
      <c r="L380" s="23">
        <f t="shared" si="31"/>
        <v>0</v>
      </c>
      <c r="M380" s="15">
        <f t="shared" si="32"/>
        <v>0</v>
      </c>
      <c r="N380" s="15" t="e">
        <f t="shared" si="33"/>
        <v>#DIV/0!</v>
      </c>
      <c r="O380" s="15">
        <f t="shared" si="34"/>
        <v>0</v>
      </c>
      <c r="P380" s="22">
        <v>-2.3</v>
      </c>
      <c r="Q380" s="23"/>
      <c r="R380" s="23"/>
      <c r="S380" s="23">
        <f t="shared" si="35"/>
        <v>0</v>
      </c>
    </row>
    <row r="381" customFormat="1" spans="1:19">
      <c r="A381" s="15" t="s">
        <v>498</v>
      </c>
      <c r="B381" s="15" t="s">
        <v>285</v>
      </c>
      <c r="C381" s="15" t="s">
        <v>25</v>
      </c>
      <c r="D381" s="15">
        <v>-18</v>
      </c>
      <c r="E381" s="15">
        <v>7.2389380531</v>
      </c>
      <c r="F381" s="15">
        <v>-130.3008849558</v>
      </c>
      <c r="G381" s="15"/>
      <c r="H381" s="15"/>
      <c r="I381" s="15">
        <f t="shared" si="30"/>
        <v>0</v>
      </c>
      <c r="J381" s="23"/>
      <c r="K381" s="23"/>
      <c r="L381" s="23">
        <f t="shared" si="31"/>
        <v>0</v>
      </c>
      <c r="M381" s="15">
        <f t="shared" si="32"/>
        <v>-18</v>
      </c>
      <c r="N381" s="15">
        <f t="shared" si="33"/>
        <v>7.2389380531</v>
      </c>
      <c r="O381" s="15">
        <f t="shared" si="34"/>
        <v>-130.3008849558</v>
      </c>
      <c r="P381" s="22">
        <v>-16.93</v>
      </c>
      <c r="Q381" s="23"/>
      <c r="R381" s="23"/>
      <c r="S381" s="23">
        <f t="shared" si="35"/>
        <v>0</v>
      </c>
    </row>
    <row r="382" customFormat="1" spans="1:19">
      <c r="A382" s="15" t="s">
        <v>499</v>
      </c>
      <c r="B382" s="15" t="s">
        <v>285</v>
      </c>
      <c r="C382" s="15" t="s">
        <v>25</v>
      </c>
      <c r="D382" s="15">
        <v>-10</v>
      </c>
      <c r="E382" s="15">
        <v>7.2389380531</v>
      </c>
      <c r="F382" s="15">
        <v>-72.389380531</v>
      </c>
      <c r="G382" s="15"/>
      <c r="H382" s="15"/>
      <c r="I382" s="15">
        <f t="shared" si="30"/>
        <v>0</v>
      </c>
      <c r="J382" s="23"/>
      <c r="K382" s="23"/>
      <c r="L382" s="23">
        <f t="shared" si="31"/>
        <v>0</v>
      </c>
      <c r="M382" s="15">
        <f t="shared" si="32"/>
        <v>-10</v>
      </c>
      <c r="N382" s="15">
        <f t="shared" si="33"/>
        <v>7.2389380531</v>
      </c>
      <c r="O382" s="15">
        <f t="shared" si="34"/>
        <v>-72.389380531</v>
      </c>
      <c r="P382" s="22">
        <v>-9.41</v>
      </c>
      <c r="Q382" s="23"/>
      <c r="R382" s="23"/>
      <c r="S382" s="23">
        <f t="shared" si="35"/>
        <v>0</v>
      </c>
    </row>
    <row r="383" customFormat="1" ht="15.75" spans="1:19">
      <c r="A383" s="12" t="s">
        <v>500</v>
      </c>
      <c r="B383" s="12" t="s">
        <v>328</v>
      </c>
      <c r="C383" s="11" t="s">
        <v>21</v>
      </c>
      <c r="D383" s="12">
        <v>-1</v>
      </c>
      <c r="E383" s="12">
        <v>273.45132743</v>
      </c>
      <c r="F383" s="12">
        <v>-273.45132743</v>
      </c>
      <c r="G383" s="12"/>
      <c r="H383" s="12"/>
      <c r="I383" s="12">
        <f t="shared" si="30"/>
        <v>0</v>
      </c>
      <c r="J383" s="21"/>
      <c r="K383" s="21"/>
      <c r="L383" s="21">
        <f t="shared" si="31"/>
        <v>0</v>
      </c>
      <c r="M383" s="12">
        <f t="shared" si="32"/>
        <v>-1</v>
      </c>
      <c r="N383" s="15">
        <f t="shared" si="33"/>
        <v>273.45132743</v>
      </c>
      <c r="O383" s="15">
        <f t="shared" si="34"/>
        <v>-273.45132743</v>
      </c>
      <c r="P383" s="22">
        <v>-35.55</v>
      </c>
      <c r="Q383" s="23"/>
      <c r="R383" s="23">
        <v>599</v>
      </c>
      <c r="S383" s="23">
        <f t="shared" si="35"/>
        <v>0</v>
      </c>
    </row>
    <row r="384" customFormat="1" spans="1:19">
      <c r="A384" s="12" t="s">
        <v>501</v>
      </c>
      <c r="B384" s="12" t="s">
        <v>268</v>
      </c>
      <c r="C384" s="11" t="s">
        <v>25</v>
      </c>
      <c r="D384" s="12">
        <v>-2</v>
      </c>
      <c r="E384" s="12">
        <v>7.7787610619</v>
      </c>
      <c r="F384" s="12">
        <v>-15.5575221238</v>
      </c>
      <c r="G384" s="12"/>
      <c r="H384" s="12"/>
      <c r="I384" s="12">
        <f t="shared" si="30"/>
        <v>0</v>
      </c>
      <c r="J384" s="21"/>
      <c r="K384" s="21"/>
      <c r="L384" s="21">
        <f t="shared" si="31"/>
        <v>0</v>
      </c>
      <c r="M384" s="12">
        <f t="shared" si="32"/>
        <v>-2</v>
      </c>
      <c r="N384" s="15">
        <f t="shared" si="33"/>
        <v>7.7787610619</v>
      </c>
      <c r="O384" s="15">
        <f t="shared" si="34"/>
        <v>-15.5575221238</v>
      </c>
      <c r="P384" s="22">
        <v>-2.02</v>
      </c>
      <c r="Q384" s="23"/>
      <c r="R384" s="25">
        <v>8.79</v>
      </c>
      <c r="S384" s="23">
        <f t="shared" si="35"/>
        <v>0</v>
      </c>
    </row>
    <row r="385" customFormat="1" spans="1:19">
      <c r="A385" s="57" t="s">
        <v>383</v>
      </c>
      <c r="B385" s="57" t="s">
        <v>502</v>
      </c>
      <c r="C385" s="57" t="s">
        <v>42</v>
      </c>
      <c r="D385" s="57">
        <v>-4</v>
      </c>
      <c r="E385" s="57">
        <v>530.08849558</v>
      </c>
      <c r="F385" s="57">
        <v>-2120.35398232</v>
      </c>
      <c r="G385" s="57"/>
      <c r="H385" s="57"/>
      <c r="I385" s="57">
        <f t="shared" si="30"/>
        <v>0</v>
      </c>
      <c r="J385" s="62"/>
      <c r="K385" s="62"/>
      <c r="L385" s="62">
        <f t="shared" si="31"/>
        <v>0</v>
      </c>
      <c r="M385" s="57">
        <f t="shared" si="32"/>
        <v>-4</v>
      </c>
      <c r="N385" s="30">
        <f t="shared" si="33"/>
        <v>530.08849558</v>
      </c>
      <c r="O385" s="30">
        <f t="shared" si="34"/>
        <v>-2120.35398232</v>
      </c>
      <c r="P385" s="37">
        <v>-275.65</v>
      </c>
      <c r="Q385" s="36"/>
      <c r="R385" s="63">
        <v>599</v>
      </c>
      <c r="S385" s="36">
        <f t="shared" si="35"/>
        <v>0</v>
      </c>
    </row>
    <row r="386" customFormat="1" spans="1:19">
      <c r="A386" s="12" t="s">
        <v>503</v>
      </c>
      <c r="B386" s="12" t="s">
        <v>327</v>
      </c>
      <c r="C386" s="12" t="s">
        <v>45</v>
      </c>
      <c r="D386" s="12">
        <v>-1</v>
      </c>
      <c r="E386" s="12">
        <v>123.00884956</v>
      </c>
      <c r="F386" s="12">
        <v>-123.00884956</v>
      </c>
      <c r="G386" s="12"/>
      <c r="H386" s="12"/>
      <c r="I386" s="12">
        <f t="shared" si="30"/>
        <v>0</v>
      </c>
      <c r="J386" s="21"/>
      <c r="K386" s="21"/>
      <c r="L386" s="21">
        <f t="shared" si="31"/>
        <v>0</v>
      </c>
      <c r="M386" s="12">
        <f t="shared" si="32"/>
        <v>-1</v>
      </c>
      <c r="N386" s="15">
        <f t="shared" si="33"/>
        <v>123.00884956</v>
      </c>
      <c r="O386" s="15">
        <f t="shared" si="34"/>
        <v>-123.00884956</v>
      </c>
      <c r="P386" s="22">
        <v>-15.99</v>
      </c>
      <c r="Q386" s="23"/>
      <c r="R386" s="25">
        <v>139</v>
      </c>
      <c r="S386" s="23">
        <f t="shared" si="35"/>
        <v>0</v>
      </c>
    </row>
    <row r="387" customFormat="1" spans="1:19">
      <c r="A387" s="32" t="s">
        <v>504</v>
      </c>
      <c r="B387" s="32"/>
      <c r="C387" s="32" t="s">
        <v>25</v>
      </c>
      <c r="D387" s="32">
        <v>-2</v>
      </c>
      <c r="E387" s="32">
        <v>194.69026549</v>
      </c>
      <c r="F387" s="32">
        <v>-389.38053098</v>
      </c>
      <c r="G387" s="32"/>
      <c r="H387" s="32"/>
      <c r="I387" s="32">
        <f t="shared" ref="I387:I392" si="36">H387*G387</f>
        <v>0</v>
      </c>
      <c r="J387" s="38"/>
      <c r="K387" s="38"/>
      <c r="L387" s="38">
        <f t="shared" ref="L387:L392" si="37">K387*J387</f>
        <v>0</v>
      </c>
      <c r="M387" s="32">
        <f t="shared" ref="M387:M393" si="38">D387+G387-J387</f>
        <v>-2</v>
      </c>
      <c r="N387" s="32">
        <f t="shared" ref="N387:N392" si="39">O387/M387</f>
        <v>194.69026549</v>
      </c>
      <c r="O387" s="32">
        <f t="shared" ref="O387:O392" si="40">F387+I387-L387</f>
        <v>-389.38053098</v>
      </c>
      <c r="P387" s="39">
        <v>-50.62</v>
      </c>
      <c r="Q387" s="38"/>
      <c r="R387" s="38"/>
      <c r="S387" s="38">
        <f t="shared" ref="S387:S450" si="41">R387*Q387</f>
        <v>0</v>
      </c>
    </row>
    <row r="388" customFormat="1" spans="1:19">
      <c r="A388" s="15" t="s">
        <v>505</v>
      </c>
      <c r="B388" s="15"/>
      <c r="C388" s="15" t="s">
        <v>25</v>
      </c>
      <c r="D388" s="15">
        <v>-7</v>
      </c>
      <c r="E388" s="15">
        <v>15.92920354</v>
      </c>
      <c r="F388" s="15">
        <v>-111.50442478</v>
      </c>
      <c r="G388" s="15"/>
      <c r="H388" s="15"/>
      <c r="I388" s="15">
        <f t="shared" si="36"/>
        <v>0</v>
      </c>
      <c r="J388" s="23"/>
      <c r="K388" s="23"/>
      <c r="L388" s="23">
        <f t="shared" si="37"/>
        <v>0</v>
      </c>
      <c r="M388" s="15">
        <f t="shared" si="38"/>
        <v>-7</v>
      </c>
      <c r="N388" s="15">
        <f t="shared" si="39"/>
        <v>15.92920354</v>
      </c>
      <c r="O388" s="15">
        <f t="shared" si="40"/>
        <v>-111.50442478</v>
      </c>
      <c r="P388" s="22">
        <v>-14.5</v>
      </c>
      <c r="Q388" s="23"/>
      <c r="R388" s="23"/>
      <c r="S388" s="23">
        <f t="shared" si="41"/>
        <v>0</v>
      </c>
    </row>
    <row r="389" customFormat="1" spans="1:19">
      <c r="A389" s="18" t="s">
        <v>506</v>
      </c>
      <c r="B389" s="18"/>
      <c r="C389" s="18" t="s">
        <v>25</v>
      </c>
      <c r="D389" s="15">
        <v>-3</v>
      </c>
      <c r="E389" s="15">
        <v>194.69026549</v>
      </c>
      <c r="F389" s="15">
        <v>-584.07079647</v>
      </c>
      <c r="G389" s="15">
        <v>3</v>
      </c>
      <c r="H389" s="15">
        <v>181.41592920354</v>
      </c>
      <c r="I389" s="15">
        <f t="shared" si="36"/>
        <v>544.24778761062</v>
      </c>
      <c r="J389" s="23"/>
      <c r="K389" s="23"/>
      <c r="L389" s="23">
        <f t="shared" si="37"/>
        <v>0</v>
      </c>
      <c r="M389" s="15">
        <f t="shared" si="38"/>
        <v>0</v>
      </c>
      <c r="N389" s="15" t="e">
        <f t="shared" si="39"/>
        <v>#DIV/0!</v>
      </c>
      <c r="O389" s="15">
        <f t="shared" si="40"/>
        <v>-39.82300885938</v>
      </c>
      <c r="P389" s="22">
        <v>-75.93</v>
      </c>
      <c r="Q389" s="23"/>
      <c r="R389" s="23"/>
      <c r="S389" s="23">
        <f t="shared" si="41"/>
        <v>0</v>
      </c>
    </row>
    <row r="390" customFormat="1" spans="1:19">
      <c r="A390" s="18" t="s">
        <v>506</v>
      </c>
      <c r="B390" s="18"/>
      <c r="C390" s="18" t="s">
        <v>25</v>
      </c>
      <c r="D390" s="15">
        <v>-3</v>
      </c>
      <c r="E390" s="15">
        <v>168.14159292</v>
      </c>
      <c r="F390" s="15">
        <v>-504.42477876</v>
      </c>
      <c r="G390" s="15">
        <v>3</v>
      </c>
      <c r="H390" s="15">
        <v>181.41592920354</v>
      </c>
      <c r="I390" s="15">
        <f t="shared" si="36"/>
        <v>544.24778761062</v>
      </c>
      <c r="J390" s="23"/>
      <c r="K390" s="23"/>
      <c r="L390" s="23">
        <f t="shared" si="37"/>
        <v>0</v>
      </c>
      <c r="M390" s="15">
        <f t="shared" si="38"/>
        <v>0</v>
      </c>
      <c r="N390" s="15" t="e">
        <f t="shared" si="39"/>
        <v>#DIV/0!</v>
      </c>
      <c r="O390" s="15">
        <f t="shared" si="40"/>
        <v>39.82300885062</v>
      </c>
      <c r="P390" s="22">
        <v>-65.58</v>
      </c>
      <c r="Q390" s="23"/>
      <c r="R390" s="23"/>
      <c r="S390" s="23">
        <f t="shared" si="41"/>
        <v>0</v>
      </c>
    </row>
    <row r="391" customFormat="1" spans="1:19">
      <c r="A391" s="15" t="s">
        <v>507</v>
      </c>
      <c r="B391" s="15"/>
      <c r="C391" s="15" t="s">
        <v>25</v>
      </c>
      <c r="D391" s="15">
        <v>-7</v>
      </c>
      <c r="E391" s="15">
        <v>194.69026549</v>
      </c>
      <c r="F391" s="15">
        <v>-1362.83185843</v>
      </c>
      <c r="G391" s="15"/>
      <c r="H391" s="15"/>
      <c r="I391" s="15">
        <f t="shared" si="36"/>
        <v>0</v>
      </c>
      <c r="J391" s="23"/>
      <c r="K391" s="23"/>
      <c r="L391" s="23">
        <f t="shared" si="37"/>
        <v>0</v>
      </c>
      <c r="M391" s="15">
        <f t="shared" si="38"/>
        <v>-7</v>
      </c>
      <c r="N391" s="15">
        <f t="shared" si="39"/>
        <v>194.69026549</v>
      </c>
      <c r="O391" s="15">
        <f t="shared" si="40"/>
        <v>-1362.83185843</v>
      </c>
      <c r="P391" s="22">
        <v>-177.17</v>
      </c>
      <c r="Q391" s="23"/>
      <c r="R391" s="23"/>
      <c r="S391" s="23">
        <f t="shared" si="41"/>
        <v>0</v>
      </c>
    </row>
    <row r="392" customFormat="1" spans="1:19">
      <c r="A392" s="15" t="s">
        <v>508</v>
      </c>
      <c r="B392" s="15"/>
      <c r="C392" s="15" t="s">
        <v>308</v>
      </c>
      <c r="D392" s="15">
        <v>-10</v>
      </c>
      <c r="E392" s="15">
        <v>128.31858407</v>
      </c>
      <c r="F392" s="15">
        <v>-1283.1858407</v>
      </c>
      <c r="G392" s="15"/>
      <c r="H392" s="15"/>
      <c r="I392" s="15">
        <f t="shared" si="36"/>
        <v>0</v>
      </c>
      <c r="J392" s="23"/>
      <c r="K392" s="23"/>
      <c r="L392" s="23">
        <f t="shared" si="37"/>
        <v>0</v>
      </c>
      <c r="M392" s="15">
        <f t="shared" si="38"/>
        <v>-10</v>
      </c>
      <c r="N392" s="15">
        <f t="shared" si="39"/>
        <v>128.31858407</v>
      </c>
      <c r="O392" s="15">
        <f t="shared" si="40"/>
        <v>-1283.1858407</v>
      </c>
      <c r="P392" s="22">
        <v>-166.81</v>
      </c>
      <c r="Q392" s="23"/>
      <c r="R392" s="23"/>
      <c r="S392" s="23">
        <f t="shared" si="41"/>
        <v>0</v>
      </c>
    </row>
    <row r="393" customFormat="1" spans="1:19">
      <c r="A393" s="29" t="s">
        <v>509</v>
      </c>
      <c r="B393" s="15" t="s">
        <v>285</v>
      </c>
      <c r="C393" s="15" t="s">
        <v>25</v>
      </c>
      <c r="D393" s="15"/>
      <c r="E393" s="15"/>
      <c r="F393" s="15"/>
      <c r="G393" s="15">
        <v>1</v>
      </c>
      <c r="H393" s="15">
        <v>7.43</v>
      </c>
      <c r="I393" s="15">
        <v>7.43</v>
      </c>
      <c r="J393" s="23"/>
      <c r="K393" s="23"/>
      <c r="L393" s="23">
        <v>0</v>
      </c>
      <c r="M393" s="15">
        <f t="shared" si="38"/>
        <v>1</v>
      </c>
      <c r="N393" s="15">
        <v>7.43</v>
      </c>
      <c r="O393" s="15">
        <v>7.43</v>
      </c>
      <c r="P393" s="15">
        <v>0.97</v>
      </c>
      <c r="Q393" s="23"/>
      <c r="R393" s="23"/>
      <c r="S393" s="23">
        <f t="shared" si="41"/>
        <v>0</v>
      </c>
    </row>
    <row r="394" customFormat="1" spans="1:19">
      <c r="A394" s="29" t="s">
        <v>510</v>
      </c>
      <c r="B394" s="29" t="s">
        <v>511</v>
      </c>
      <c r="C394" s="15" t="s">
        <v>25</v>
      </c>
      <c r="D394" s="15"/>
      <c r="E394" s="15"/>
      <c r="F394" s="15"/>
      <c r="G394" s="15">
        <v>1</v>
      </c>
      <c r="H394" s="15">
        <v>83.71</v>
      </c>
      <c r="I394" s="15">
        <v>83.71</v>
      </c>
      <c r="J394" s="23"/>
      <c r="K394" s="23"/>
      <c r="L394" s="23">
        <v>0</v>
      </c>
      <c r="M394" s="15">
        <f t="shared" ref="M394:M457" si="42">D394+G394-J394</f>
        <v>1</v>
      </c>
      <c r="N394" s="15">
        <v>83.71</v>
      </c>
      <c r="O394" s="15">
        <v>83.71</v>
      </c>
      <c r="P394" s="15">
        <v>10.88</v>
      </c>
      <c r="Q394" s="23"/>
      <c r="R394" s="23">
        <v>81.8</v>
      </c>
      <c r="S394" s="23">
        <f t="shared" si="41"/>
        <v>0</v>
      </c>
    </row>
    <row r="395" customFormat="1" spans="1:19">
      <c r="A395" s="15" t="s">
        <v>512</v>
      </c>
      <c r="B395" s="15" t="s">
        <v>355</v>
      </c>
      <c r="C395" s="15" t="s">
        <v>25</v>
      </c>
      <c r="D395" s="15"/>
      <c r="E395" s="15"/>
      <c r="F395" s="15"/>
      <c r="G395" s="15">
        <v>2</v>
      </c>
      <c r="H395" s="15">
        <v>153.975</v>
      </c>
      <c r="I395" s="15">
        <v>307.95</v>
      </c>
      <c r="J395" s="23"/>
      <c r="K395" s="23"/>
      <c r="L395" s="23">
        <v>0</v>
      </c>
      <c r="M395" s="15">
        <f t="shared" si="42"/>
        <v>2</v>
      </c>
      <c r="N395" s="15">
        <v>153.975</v>
      </c>
      <c r="O395" s="15">
        <v>307.95</v>
      </c>
      <c r="P395" s="15">
        <v>40.04</v>
      </c>
      <c r="Q395" s="23"/>
      <c r="R395" s="23"/>
      <c r="S395" s="23">
        <f t="shared" si="41"/>
        <v>0</v>
      </c>
    </row>
    <row r="396" customFormat="1" spans="1:19">
      <c r="A396" s="29" t="s">
        <v>513</v>
      </c>
      <c r="B396" s="15">
        <v>30524</v>
      </c>
      <c r="C396" s="15" t="s">
        <v>25</v>
      </c>
      <c r="D396" s="15"/>
      <c r="E396" s="15"/>
      <c r="F396" s="15"/>
      <c r="G396" s="15">
        <v>1</v>
      </c>
      <c r="H396" s="15">
        <v>26.45</v>
      </c>
      <c r="I396" s="15">
        <v>26.45</v>
      </c>
      <c r="J396" s="23"/>
      <c r="K396" s="23"/>
      <c r="L396" s="23">
        <v>0</v>
      </c>
      <c r="M396" s="15">
        <f t="shared" si="42"/>
        <v>1</v>
      </c>
      <c r="N396" s="15">
        <v>26.45</v>
      </c>
      <c r="O396" s="15">
        <v>26.45</v>
      </c>
      <c r="P396" s="15">
        <v>3.44</v>
      </c>
      <c r="Q396" s="23"/>
      <c r="R396" s="25">
        <v>35</v>
      </c>
      <c r="S396" s="23">
        <f t="shared" si="41"/>
        <v>0</v>
      </c>
    </row>
    <row r="397" customFormat="1" spans="1:19">
      <c r="A397" s="29" t="s">
        <v>514</v>
      </c>
      <c r="B397" s="29" t="s">
        <v>515</v>
      </c>
      <c r="C397" s="15" t="s">
        <v>308</v>
      </c>
      <c r="D397" s="15"/>
      <c r="E397" s="15"/>
      <c r="F397" s="15"/>
      <c r="G397" s="15">
        <v>1</v>
      </c>
      <c r="H397" s="15">
        <v>192.5</v>
      </c>
      <c r="I397" s="15">
        <v>192.5</v>
      </c>
      <c r="J397" s="23"/>
      <c r="K397" s="23"/>
      <c r="L397" s="23">
        <v>0</v>
      </c>
      <c r="M397" s="15">
        <f t="shared" si="42"/>
        <v>1</v>
      </c>
      <c r="N397" s="15">
        <v>192.5</v>
      </c>
      <c r="O397" s="15">
        <v>192.5</v>
      </c>
      <c r="P397" s="15">
        <v>25.17</v>
      </c>
      <c r="Q397" s="23"/>
      <c r="R397" s="23">
        <v>285</v>
      </c>
      <c r="S397" s="23">
        <f t="shared" si="41"/>
        <v>0</v>
      </c>
    </row>
    <row r="398" customFormat="1" spans="1:19">
      <c r="A398" s="15" t="s">
        <v>516</v>
      </c>
      <c r="B398" s="15" t="s">
        <v>517</v>
      </c>
      <c r="C398" s="15" t="s">
        <v>25</v>
      </c>
      <c r="D398" s="15"/>
      <c r="E398" s="15"/>
      <c r="F398" s="15"/>
      <c r="G398" s="15">
        <v>1</v>
      </c>
      <c r="H398" s="15">
        <v>87.61</v>
      </c>
      <c r="I398" s="15">
        <v>87.61</v>
      </c>
      <c r="J398" s="23"/>
      <c r="K398" s="23"/>
      <c r="L398" s="23">
        <v>0</v>
      </c>
      <c r="M398" s="15">
        <f t="shared" si="42"/>
        <v>1</v>
      </c>
      <c r="N398" s="15">
        <v>87.61</v>
      </c>
      <c r="O398" s="15">
        <v>87.61</v>
      </c>
      <c r="P398" s="15">
        <v>11.39</v>
      </c>
      <c r="Q398" s="23"/>
      <c r="R398" s="23"/>
      <c r="S398" s="23">
        <f t="shared" si="41"/>
        <v>0</v>
      </c>
    </row>
    <row r="399" customFormat="1" spans="1:19">
      <c r="A399" s="29" t="s">
        <v>518</v>
      </c>
      <c r="B399" s="29" t="s">
        <v>519</v>
      </c>
      <c r="C399" s="15" t="s">
        <v>61</v>
      </c>
      <c r="D399" s="15"/>
      <c r="E399" s="15"/>
      <c r="F399" s="15"/>
      <c r="G399" s="15">
        <v>1</v>
      </c>
      <c r="H399" s="15">
        <v>22.12</v>
      </c>
      <c r="I399" s="15">
        <v>22.12</v>
      </c>
      <c r="J399" s="23"/>
      <c r="K399" s="23"/>
      <c r="L399" s="23">
        <v>0</v>
      </c>
      <c r="M399" s="15">
        <f t="shared" si="42"/>
        <v>1</v>
      </c>
      <c r="N399" s="15">
        <v>22.12</v>
      </c>
      <c r="O399" s="15">
        <v>22.12</v>
      </c>
      <c r="P399" s="15">
        <v>2.88</v>
      </c>
      <c r="Q399" s="23"/>
      <c r="R399" s="25">
        <v>25</v>
      </c>
      <c r="S399" s="23">
        <f t="shared" si="41"/>
        <v>0</v>
      </c>
    </row>
    <row r="400" customFormat="1" spans="1:21">
      <c r="A400" s="58" t="s">
        <v>520</v>
      </c>
      <c r="B400" s="58" t="s">
        <v>521</v>
      </c>
      <c r="C400" s="22" t="s">
        <v>37</v>
      </c>
      <c r="D400" s="22"/>
      <c r="E400" s="22"/>
      <c r="F400" s="22"/>
      <c r="G400" s="22">
        <v>1</v>
      </c>
      <c r="H400" s="22">
        <v>458.4</v>
      </c>
      <c r="I400" s="22">
        <v>458.4</v>
      </c>
      <c r="J400" s="25"/>
      <c r="K400" s="25"/>
      <c r="L400" s="25">
        <v>0</v>
      </c>
      <c r="M400" s="15">
        <f t="shared" si="42"/>
        <v>1</v>
      </c>
      <c r="N400" s="22">
        <v>458.4</v>
      </c>
      <c r="O400" s="22">
        <v>458.4</v>
      </c>
      <c r="P400" s="22">
        <v>59.6</v>
      </c>
      <c r="Q400" s="25"/>
      <c r="R400" s="25">
        <v>593</v>
      </c>
      <c r="S400" s="25">
        <f t="shared" si="41"/>
        <v>0</v>
      </c>
      <c r="U400" s="26" t="s">
        <v>522</v>
      </c>
    </row>
    <row r="401" customFormat="1" spans="1:19">
      <c r="A401" s="29" t="s">
        <v>523</v>
      </c>
      <c r="B401" s="15"/>
      <c r="C401" s="15" t="s">
        <v>25</v>
      </c>
      <c r="D401" s="15"/>
      <c r="E401" s="15"/>
      <c r="F401" s="15"/>
      <c r="G401" s="15">
        <v>5</v>
      </c>
      <c r="H401" s="15">
        <v>308.849557522124</v>
      </c>
      <c r="I401" s="15">
        <v>1544.24778761062</v>
      </c>
      <c r="J401" s="23"/>
      <c r="K401" s="23"/>
      <c r="L401" s="23">
        <v>0</v>
      </c>
      <c r="M401" s="15">
        <f t="shared" si="42"/>
        <v>5</v>
      </c>
      <c r="N401" s="15">
        <v>308.849557522124</v>
      </c>
      <c r="O401" s="15">
        <v>1544.24778761062</v>
      </c>
      <c r="P401" s="15">
        <v>200.75</v>
      </c>
      <c r="Q401" s="23"/>
      <c r="R401" s="25">
        <v>420</v>
      </c>
      <c r="S401" s="23">
        <f t="shared" si="41"/>
        <v>0</v>
      </c>
    </row>
    <row r="402" customFormat="1" spans="1:19">
      <c r="A402" s="15" t="s">
        <v>524</v>
      </c>
      <c r="B402" s="15" t="s">
        <v>525</v>
      </c>
      <c r="C402" s="15" t="s">
        <v>68</v>
      </c>
      <c r="D402" s="15"/>
      <c r="E402" s="15"/>
      <c r="F402" s="15"/>
      <c r="G402" s="15">
        <v>4</v>
      </c>
      <c r="H402" s="15">
        <v>12.6625</v>
      </c>
      <c r="I402" s="15">
        <v>50.65</v>
      </c>
      <c r="J402" s="23"/>
      <c r="K402" s="23"/>
      <c r="L402" s="23">
        <v>0</v>
      </c>
      <c r="M402" s="15">
        <f t="shared" si="42"/>
        <v>4</v>
      </c>
      <c r="N402" s="15">
        <v>12.6625</v>
      </c>
      <c r="O402" s="15">
        <v>50.65</v>
      </c>
      <c r="P402" s="15">
        <v>6.59</v>
      </c>
      <c r="Q402" s="23"/>
      <c r="R402" s="23"/>
      <c r="S402" s="23">
        <f t="shared" si="41"/>
        <v>0</v>
      </c>
    </row>
    <row r="403" customFormat="1" spans="1:19">
      <c r="A403" s="15" t="s">
        <v>526</v>
      </c>
      <c r="B403" s="15" t="s">
        <v>527</v>
      </c>
      <c r="C403" s="15" t="s">
        <v>25</v>
      </c>
      <c r="D403" s="15"/>
      <c r="E403" s="15"/>
      <c r="F403" s="15"/>
      <c r="G403" s="15">
        <v>2</v>
      </c>
      <c r="H403" s="15">
        <v>8.86</v>
      </c>
      <c r="I403" s="15">
        <v>17.72</v>
      </c>
      <c r="J403" s="23"/>
      <c r="K403" s="23"/>
      <c r="L403" s="23">
        <v>0</v>
      </c>
      <c r="M403" s="15">
        <f t="shared" si="42"/>
        <v>2</v>
      </c>
      <c r="N403" s="15">
        <v>8.86</v>
      </c>
      <c r="O403" s="15">
        <v>17.72</v>
      </c>
      <c r="P403" s="15">
        <v>2.28</v>
      </c>
      <c r="Q403" s="23"/>
      <c r="R403" s="23"/>
      <c r="S403" s="23">
        <f t="shared" si="41"/>
        <v>0</v>
      </c>
    </row>
    <row r="404" customFormat="1" spans="1:19">
      <c r="A404" s="59" t="s">
        <v>528</v>
      </c>
      <c r="B404" s="59" t="s">
        <v>529</v>
      </c>
      <c r="C404" s="30" t="s">
        <v>25</v>
      </c>
      <c r="D404" s="30"/>
      <c r="E404" s="30"/>
      <c r="F404" s="30"/>
      <c r="G404" s="30">
        <v>1</v>
      </c>
      <c r="H404" s="30">
        <v>361.94</v>
      </c>
      <c r="I404" s="30">
        <v>361.94</v>
      </c>
      <c r="J404" s="36"/>
      <c r="K404" s="36"/>
      <c r="L404" s="36">
        <v>0</v>
      </c>
      <c r="M404" s="30">
        <f t="shared" si="42"/>
        <v>1</v>
      </c>
      <c r="N404" s="30">
        <v>361.94</v>
      </c>
      <c r="O404" s="30">
        <v>361.94</v>
      </c>
      <c r="P404" s="30">
        <v>47.05</v>
      </c>
      <c r="Q404" s="36"/>
      <c r="R404" s="36"/>
      <c r="S404" s="36">
        <f t="shared" si="41"/>
        <v>0</v>
      </c>
    </row>
    <row r="405" customFormat="1" spans="1:19">
      <c r="A405" s="29" t="s">
        <v>530</v>
      </c>
      <c r="B405" s="15">
        <v>30221</v>
      </c>
      <c r="C405" s="15" t="s">
        <v>25</v>
      </c>
      <c r="D405" s="15"/>
      <c r="E405" s="15"/>
      <c r="F405" s="15"/>
      <c r="G405" s="15">
        <v>2</v>
      </c>
      <c r="H405" s="15">
        <v>47.775</v>
      </c>
      <c r="I405" s="15">
        <v>95.55</v>
      </c>
      <c r="J405" s="23"/>
      <c r="K405" s="23"/>
      <c r="L405" s="23">
        <v>0</v>
      </c>
      <c r="M405" s="15">
        <f t="shared" si="42"/>
        <v>2</v>
      </c>
      <c r="N405" s="15">
        <v>47.775</v>
      </c>
      <c r="O405" s="15">
        <v>95.55</v>
      </c>
      <c r="P405" s="15">
        <v>12.43</v>
      </c>
      <c r="Q405" s="23"/>
      <c r="R405" s="25">
        <v>53.68</v>
      </c>
      <c r="S405" s="23">
        <f t="shared" si="41"/>
        <v>0</v>
      </c>
    </row>
    <row r="406" customFormat="1" spans="1:19">
      <c r="A406" s="60" t="s">
        <v>531</v>
      </c>
      <c r="B406" s="60" t="s">
        <v>532</v>
      </c>
      <c r="C406" s="32" t="s">
        <v>21</v>
      </c>
      <c r="D406" s="32"/>
      <c r="E406" s="32"/>
      <c r="F406" s="32"/>
      <c r="G406" s="32">
        <v>1</v>
      </c>
      <c r="H406" s="32">
        <v>423.88</v>
      </c>
      <c r="I406" s="32">
        <v>423.88</v>
      </c>
      <c r="J406" s="38"/>
      <c r="K406" s="38"/>
      <c r="L406" s="38">
        <v>0</v>
      </c>
      <c r="M406" s="32">
        <f t="shared" si="42"/>
        <v>1</v>
      </c>
      <c r="N406" s="32">
        <v>423.88</v>
      </c>
      <c r="O406" s="32">
        <v>423.88</v>
      </c>
      <c r="P406" s="32">
        <v>55.11</v>
      </c>
      <c r="Q406" s="38"/>
      <c r="R406" s="41">
        <v>499</v>
      </c>
      <c r="S406" s="38">
        <f t="shared" si="41"/>
        <v>0</v>
      </c>
    </row>
    <row r="407" customFormat="1" spans="1:19">
      <c r="A407" s="11" t="s">
        <v>533</v>
      </c>
      <c r="B407" s="12">
        <v>33370</v>
      </c>
      <c r="C407" s="12" t="s">
        <v>89</v>
      </c>
      <c r="D407" s="12"/>
      <c r="E407" s="12"/>
      <c r="F407" s="12"/>
      <c r="G407" s="12">
        <v>1</v>
      </c>
      <c r="H407" s="12">
        <v>96.45</v>
      </c>
      <c r="I407" s="12">
        <v>96.45</v>
      </c>
      <c r="J407" s="21"/>
      <c r="K407" s="21"/>
      <c r="L407" s="21">
        <v>0</v>
      </c>
      <c r="M407" s="12">
        <f t="shared" si="42"/>
        <v>1</v>
      </c>
      <c r="N407" s="15">
        <v>96.45</v>
      </c>
      <c r="O407" s="15">
        <v>96.45</v>
      </c>
      <c r="P407" s="15">
        <v>12.54</v>
      </c>
      <c r="Q407" s="23"/>
      <c r="R407" s="25">
        <v>129</v>
      </c>
      <c r="S407" s="23">
        <f t="shared" si="41"/>
        <v>0</v>
      </c>
    </row>
    <row r="408" customFormat="1" spans="1:19">
      <c r="A408" s="11" t="s">
        <v>534</v>
      </c>
      <c r="B408" s="12">
        <v>7821</v>
      </c>
      <c r="C408" s="12" t="s">
        <v>25</v>
      </c>
      <c r="D408" s="12"/>
      <c r="E408" s="12"/>
      <c r="F408" s="12"/>
      <c r="G408" s="12">
        <v>3</v>
      </c>
      <c r="H408" s="12">
        <v>6.63666666666667</v>
      </c>
      <c r="I408" s="12">
        <v>19.91</v>
      </c>
      <c r="J408" s="21"/>
      <c r="K408" s="21"/>
      <c r="L408" s="21">
        <v>0</v>
      </c>
      <c r="M408" s="12">
        <f t="shared" si="42"/>
        <v>3</v>
      </c>
      <c r="N408" s="15">
        <v>6.63666666666667</v>
      </c>
      <c r="O408" s="15">
        <v>19.91</v>
      </c>
      <c r="P408" s="15">
        <v>2.59</v>
      </c>
      <c r="Q408" s="23"/>
      <c r="R408" s="25">
        <v>7.5</v>
      </c>
      <c r="S408" s="23">
        <f t="shared" si="41"/>
        <v>0</v>
      </c>
    </row>
    <row r="409" customFormat="1" spans="1:19">
      <c r="A409" s="11" t="s">
        <v>535</v>
      </c>
      <c r="B409" s="12"/>
      <c r="C409" s="12" t="s">
        <v>245</v>
      </c>
      <c r="D409" s="12"/>
      <c r="E409" s="12"/>
      <c r="F409" s="12"/>
      <c r="G409" s="12">
        <v>2</v>
      </c>
      <c r="H409" s="12">
        <v>3.1</v>
      </c>
      <c r="I409" s="12">
        <v>6.2</v>
      </c>
      <c r="J409" s="21"/>
      <c r="K409" s="21"/>
      <c r="L409" s="21">
        <v>0</v>
      </c>
      <c r="M409" s="12">
        <f t="shared" si="42"/>
        <v>2</v>
      </c>
      <c r="N409" s="15">
        <v>3.1</v>
      </c>
      <c r="O409" s="15">
        <v>6.2</v>
      </c>
      <c r="P409" s="15">
        <v>0.8</v>
      </c>
      <c r="Q409" s="23"/>
      <c r="R409" s="25">
        <v>4</v>
      </c>
      <c r="S409" s="23">
        <f t="shared" si="41"/>
        <v>0</v>
      </c>
    </row>
    <row r="410" customFormat="1" spans="1:19">
      <c r="A410" s="29" t="s">
        <v>536</v>
      </c>
      <c r="B410" s="15">
        <v>6817</v>
      </c>
      <c r="C410" s="15" t="s">
        <v>40</v>
      </c>
      <c r="D410" s="15"/>
      <c r="E410" s="15"/>
      <c r="F410" s="15"/>
      <c r="G410" s="15">
        <v>1</v>
      </c>
      <c r="H410" s="15">
        <v>10.18</v>
      </c>
      <c r="I410" s="15">
        <v>10.18</v>
      </c>
      <c r="J410" s="23"/>
      <c r="K410" s="23"/>
      <c r="L410" s="23">
        <v>0</v>
      </c>
      <c r="M410" s="15">
        <f t="shared" si="42"/>
        <v>1</v>
      </c>
      <c r="N410" s="15">
        <v>10.18</v>
      </c>
      <c r="O410" s="15">
        <v>10.18</v>
      </c>
      <c r="P410" s="15">
        <v>1.32</v>
      </c>
      <c r="Q410" s="23"/>
      <c r="R410" s="25">
        <v>11.5</v>
      </c>
      <c r="S410" s="23">
        <f t="shared" si="41"/>
        <v>0</v>
      </c>
    </row>
    <row r="411" customFormat="1" spans="1:19">
      <c r="A411" s="29" t="s">
        <v>537</v>
      </c>
      <c r="B411" s="15">
        <v>6817</v>
      </c>
      <c r="C411" s="15" t="s">
        <v>40</v>
      </c>
      <c r="D411" s="15"/>
      <c r="E411" s="15"/>
      <c r="F411" s="15"/>
      <c r="G411" s="15">
        <v>1</v>
      </c>
      <c r="H411" s="15">
        <v>10.18</v>
      </c>
      <c r="I411" s="15">
        <v>10.18</v>
      </c>
      <c r="J411" s="23"/>
      <c r="K411" s="23"/>
      <c r="L411" s="23">
        <v>0</v>
      </c>
      <c r="M411" s="15">
        <f t="shared" si="42"/>
        <v>1</v>
      </c>
      <c r="N411" s="15">
        <v>10.18</v>
      </c>
      <c r="O411" s="15">
        <v>10.18</v>
      </c>
      <c r="P411" s="15">
        <v>1.32</v>
      </c>
      <c r="Q411" s="23"/>
      <c r="R411" s="25">
        <v>11.5</v>
      </c>
      <c r="S411" s="23">
        <f t="shared" si="41"/>
        <v>0</v>
      </c>
    </row>
    <row r="412" customFormat="1" spans="1:19">
      <c r="A412" s="29" t="s">
        <v>538</v>
      </c>
      <c r="B412" s="15" t="s">
        <v>539</v>
      </c>
      <c r="C412" s="15" t="s">
        <v>68</v>
      </c>
      <c r="D412" s="15"/>
      <c r="E412" s="15"/>
      <c r="F412" s="15"/>
      <c r="G412" s="15">
        <v>1</v>
      </c>
      <c r="H412" s="15">
        <v>31.77</v>
      </c>
      <c r="I412" s="15">
        <v>31.77</v>
      </c>
      <c r="J412" s="23"/>
      <c r="K412" s="23"/>
      <c r="L412" s="23">
        <v>0</v>
      </c>
      <c r="M412" s="15">
        <f t="shared" si="42"/>
        <v>1</v>
      </c>
      <c r="N412" s="15">
        <v>31.77</v>
      </c>
      <c r="O412" s="15">
        <v>31.77</v>
      </c>
      <c r="P412" s="15">
        <v>4.13</v>
      </c>
      <c r="Q412" s="23"/>
      <c r="R412" s="23"/>
      <c r="S412" s="23">
        <f t="shared" si="41"/>
        <v>0</v>
      </c>
    </row>
    <row r="413" customFormat="1" spans="1:19">
      <c r="A413" s="15" t="s">
        <v>540</v>
      </c>
      <c r="B413" s="15" t="s">
        <v>505</v>
      </c>
      <c r="C413" s="15" t="s">
        <v>308</v>
      </c>
      <c r="D413" s="15"/>
      <c r="E413" s="15"/>
      <c r="F413" s="15"/>
      <c r="G413" s="15">
        <v>1</v>
      </c>
      <c r="H413" s="15">
        <v>32.66</v>
      </c>
      <c r="I413" s="15">
        <v>32.66</v>
      </c>
      <c r="J413" s="23"/>
      <c r="K413" s="23"/>
      <c r="L413" s="23">
        <v>0</v>
      </c>
      <c r="M413" s="15">
        <f t="shared" si="42"/>
        <v>1</v>
      </c>
      <c r="N413" s="15">
        <v>32.66</v>
      </c>
      <c r="O413" s="15">
        <v>32.66</v>
      </c>
      <c r="P413" s="15">
        <v>4.24</v>
      </c>
      <c r="Q413" s="23"/>
      <c r="R413" s="23"/>
      <c r="S413" s="23">
        <f t="shared" si="41"/>
        <v>0</v>
      </c>
    </row>
    <row r="414" customFormat="1" spans="1:19">
      <c r="A414" s="15" t="s">
        <v>541</v>
      </c>
      <c r="B414" s="15" t="s">
        <v>542</v>
      </c>
      <c r="C414" s="15" t="s">
        <v>83</v>
      </c>
      <c r="D414" s="15"/>
      <c r="E414" s="15"/>
      <c r="F414" s="15"/>
      <c r="G414" s="15">
        <v>1</v>
      </c>
      <c r="H414" s="15">
        <v>17.66</v>
      </c>
      <c r="I414" s="15">
        <v>17.66</v>
      </c>
      <c r="J414" s="23"/>
      <c r="K414" s="23"/>
      <c r="L414" s="23">
        <v>0</v>
      </c>
      <c r="M414" s="15">
        <f t="shared" si="42"/>
        <v>1</v>
      </c>
      <c r="N414" s="15">
        <v>17.66</v>
      </c>
      <c r="O414" s="15">
        <v>17.66</v>
      </c>
      <c r="P414" s="15">
        <v>2.29</v>
      </c>
      <c r="Q414" s="23"/>
      <c r="R414" s="23"/>
      <c r="S414" s="23">
        <f t="shared" si="41"/>
        <v>0</v>
      </c>
    </row>
    <row r="415" customFormat="1" spans="1:19">
      <c r="A415" s="15" t="s">
        <v>543</v>
      </c>
      <c r="B415" s="15" t="s">
        <v>544</v>
      </c>
      <c r="C415" s="15" t="s">
        <v>65</v>
      </c>
      <c r="D415" s="15"/>
      <c r="E415" s="15"/>
      <c r="F415" s="15"/>
      <c r="G415" s="15">
        <v>1</v>
      </c>
      <c r="H415" s="15">
        <v>44.16</v>
      </c>
      <c r="I415" s="15">
        <v>44.16</v>
      </c>
      <c r="J415" s="23"/>
      <c r="K415" s="23"/>
      <c r="L415" s="23">
        <v>0</v>
      </c>
      <c r="M415" s="15">
        <f t="shared" si="42"/>
        <v>1</v>
      </c>
      <c r="N415" s="15">
        <v>44.16</v>
      </c>
      <c r="O415" s="15">
        <v>44.16</v>
      </c>
      <c r="P415" s="15">
        <v>5.74</v>
      </c>
      <c r="Q415" s="23"/>
      <c r="R415" s="23"/>
      <c r="S415" s="23">
        <f t="shared" si="41"/>
        <v>0</v>
      </c>
    </row>
    <row r="416" customFormat="1" spans="1:19">
      <c r="A416" s="15" t="s">
        <v>545</v>
      </c>
      <c r="B416" s="15" t="s">
        <v>269</v>
      </c>
      <c r="C416" s="15" t="s">
        <v>40</v>
      </c>
      <c r="D416" s="15"/>
      <c r="E416" s="15"/>
      <c r="F416" s="15"/>
      <c r="G416" s="15">
        <v>5</v>
      </c>
      <c r="H416" s="15">
        <v>7.202</v>
      </c>
      <c r="I416" s="15">
        <v>36.01</v>
      </c>
      <c r="J416" s="23"/>
      <c r="K416" s="23"/>
      <c r="L416" s="23">
        <v>0</v>
      </c>
      <c r="M416" s="15">
        <f t="shared" si="42"/>
        <v>5</v>
      </c>
      <c r="N416" s="15">
        <v>7.202</v>
      </c>
      <c r="O416" s="15">
        <v>36.01</v>
      </c>
      <c r="P416" s="15">
        <v>4.68</v>
      </c>
      <c r="Q416" s="23"/>
      <c r="R416" s="25">
        <v>17.9</v>
      </c>
      <c r="S416" s="23">
        <f t="shared" si="41"/>
        <v>0</v>
      </c>
    </row>
    <row r="417" customFormat="1" spans="1:19">
      <c r="A417" s="29" t="s">
        <v>546</v>
      </c>
      <c r="B417" s="15">
        <v>10373</v>
      </c>
      <c r="C417" s="15" t="s">
        <v>131</v>
      </c>
      <c r="D417" s="15"/>
      <c r="E417" s="15"/>
      <c r="F417" s="15"/>
      <c r="G417" s="15">
        <v>1</v>
      </c>
      <c r="H417" s="15">
        <v>23.72</v>
      </c>
      <c r="I417" s="15">
        <v>23.72</v>
      </c>
      <c r="J417" s="23"/>
      <c r="K417" s="23"/>
      <c r="L417" s="23">
        <v>0</v>
      </c>
      <c r="M417" s="15">
        <f t="shared" si="42"/>
        <v>1</v>
      </c>
      <c r="N417" s="15">
        <v>23.72</v>
      </c>
      <c r="O417" s="15">
        <v>23.72</v>
      </c>
      <c r="P417" s="15">
        <v>3.08</v>
      </c>
      <c r="Q417" s="23"/>
      <c r="R417" s="23"/>
      <c r="S417" s="23">
        <f t="shared" si="41"/>
        <v>0</v>
      </c>
    </row>
    <row r="418" customFormat="1" spans="1:19">
      <c r="A418" s="15" t="s">
        <v>547</v>
      </c>
      <c r="B418" s="15" t="s">
        <v>548</v>
      </c>
      <c r="C418" s="15" t="s">
        <v>45</v>
      </c>
      <c r="D418" s="15"/>
      <c r="E418" s="15"/>
      <c r="F418" s="15"/>
      <c r="G418" s="15">
        <v>1</v>
      </c>
      <c r="H418" s="15">
        <v>813.28</v>
      </c>
      <c r="I418" s="15">
        <v>813.28</v>
      </c>
      <c r="J418" s="23"/>
      <c r="K418" s="23"/>
      <c r="L418" s="23">
        <v>0</v>
      </c>
      <c r="M418" s="15">
        <f t="shared" si="42"/>
        <v>1</v>
      </c>
      <c r="N418" s="15">
        <v>813.28</v>
      </c>
      <c r="O418" s="15">
        <v>813.28</v>
      </c>
      <c r="P418" s="15">
        <v>105.72</v>
      </c>
      <c r="Q418" s="23"/>
      <c r="R418" s="23"/>
      <c r="S418" s="23">
        <f t="shared" si="41"/>
        <v>0</v>
      </c>
    </row>
    <row r="419" customFormat="1" spans="1:19">
      <c r="A419" s="29" t="s">
        <v>549</v>
      </c>
      <c r="B419" s="15" t="s">
        <v>550</v>
      </c>
      <c r="C419" s="15" t="s">
        <v>25</v>
      </c>
      <c r="D419" s="15"/>
      <c r="E419" s="15"/>
      <c r="F419" s="15"/>
      <c r="G419" s="15">
        <v>2</v>
      </c>
      <c r="H419" s="15">
        <v>339.815</v>
      </c>
      <c r="I419" s="15">
        <v>679.63</v>
      </c>
      <c r="J419" s="23"/>
      <c r="K419" s="23"/>
      <c r="L419" s="23">
        <v>0</v>
      </c>
      <c r="M419" s="15">
        <f t="shared" si="42"/>
        <v>2</v>
      </c>
      <c r="N419" s="15">
        <v>339.815</v>
      </c>
      <c r="O419" s="15">
        <v>679.63</v>
      </c>
      <c r="P419" s="15">
        <v>88.35</v>
      </c>
      <c r="Q419" s="23"/>
      <c r="R419" s="23">
        <v>459</v>
      </c>
      <c r="S419" s="23">
        <f t="shared" si="41"/>
        <v>0</v>
      </c>
    </row>
    <row r="420" customFormat="1" spans="1:19">
      <c r="A420" s="15" t="s">
        <v>551</v>
      </c>
      <c r="B420" s="15" t="s">
        <v>552</v>
      </c>
      <c r="C420" s="15" t="s">
        <v>42</v>
      </c>
      <c r="D420" s="15"/>
      <c r="E420" s="15"/>
      <c r="F420" s="15"/>
      <c r="G420" s="15">
        <v>1</v>
      </c>
      <c r="H420" s="15">
        <v>13.81</v>
      </c>
      <c r="I420" s="15">
        <v>13.81</v>
      </c>
      <c r="J420" s="23"/>
      <c r="K420" s="23"/>
      <c r="L420" s="23">
        <v>0</v>
      </c>
      <c r="M420" s="15">
        <f t="shared" si="42"/>
        <v>1</v>
      </c>
      <c r="N420" s="15">
        <v>13.81</v>
      </c>
      <c r="O420" s="15">
        <v>13.81</v>
      </c>
      <c r="P420" s="15">
        <v>1.79</v>
      </c>
      <c r="Q420" s="23"/>
      <c r="R420" s="23"/>
      <c r="S420" s="23">
        <f t="shared" si="41"/>
        <v>0</v>
      </c>
    </row>
    <row r="421" customFormat="1" spans="1:19">
      <c r="A421" s="15" t="s">
        <v>553</v>
      </c>
      <c r="B421" s="15" t="s">
        <v>554</v>
      </c>
      <c r="C421" s="15" t="s">
        <v>80</v>
      </c>
      <c r="D421" s="15"/>
      <c r="E421" s="15"/>
      <c r="F421" s="15"/>
      <c r="G421" s="15">
        <v>1</v>
      </c>
      <c r="H421" s="15">
        <v>8.76</v>
      </c>
      <c r="I421" s="15">
        <v>8.76</v>
      </c>
      <c r="J421" s="23"/>
      <c r="K421" s="23"/>
      <c r="L421" s="23">
        <v>0</v>
      </c>
      <c r="M421" s="15">
        <f t="shared" si="42"/>
        <v>1</v>
      </c>
      <c r="N421" s="15">
        <v>8.76</v>
      </c>
      <c r="O421" s="15">
        <v>8.76</v>
      </c>
      <c r="P421" s="15">
        <v>1.14</v>
      </c>
      <c r="Q421" s="23"/>
      <c r="R421" s="23"/>
      <c r="S421" s="23">
        <f t="shared" si="41"/>
        <v>0</v>
      </c>
    </row>
    <row r="422" customFormat="1" spans="1:19">
      <c r="A422" s="15" t="s">
        <v>555</v>
      </c>
      <c r="B422" s="15" t="s">
        <v>556</v>
      </c>
      <c r="C422" s="15" t="s">
        <v>40</v>
      </c>
      <c r="D422" s="15"/>
      <c r="E422" s="15"/>
      <c r="F422" s="15"/>
      <c r="G422" s="15">
        <v>3</v>
      </c>
      <c r="H422" s="15">
        <v>17.55</v>
      </c>
      <c r="I422" s="15">
        <v>52.65</v>
      </c>
      <c r="J422" s="23"/>
      <c r="K422" s="23"/>
      <c r="L422" s="23">
        <v>0</v>
      </c>
      <c r="M422" s="15">
        <f t="shared" si="42"/>
        <v>3</v>
      </c>
      <c r="N422" s="15">
        <v>17.55</v>
      </c>
      <c r="O422" s="15">
        <v>52.65</v>
      </c>
      <c r="P422" s="15">
        <v>6.85</v>
      </c>
      <c r="Q422" s="23"/>
      <c r="R422" s="23"/>
      <c r="S422" s="23">
        <f t="shared" si="41"/>
        <v>0</v>
      </c>
    </row>
    <row r="423" customFormat="1" spans="1:19">
      <c r="A423" s="15" t="s">
        <v>557</v>
      </c>
      <c r="B423" s="15" t="s">
        <v>558</v>
      </c>
      <c r="C423" s="15" t="s">
        <v>40</v>
      </c>
      <c r="D423" s="15"/>
      <c r="E423" s="15"/>
      <c r="F423" s="15"/>
      <c r="G423" s="15">
        <v>7</v>
      </c>
      <c r="H423" s="15">
        <v>19.57</v>
      </c>
      <c r="I423" s="15">
        <v>136.99</v>
      </c>
      <c r="J423" s="23"/>
      <c r="K423" s="23"/>
      <c r="L423" s="23">
        <v>0</v>
      </c>
      <c r="M423" s="15">
        <f t="shared" si="42"/>
        <v>7</v>
      </c>
      <c r="N423" s="15">
        <v>19.57</v>
      </c>
      <c r="O423" s="15">
        <v>136.99</v>
      </c>
      <c r="P423" s="15">
        <v>17.8</v>
      </c>
      <c r="Q423" s="23"/>
      <c r="R423" s="23"/>
      <c r="S423" s="23">
        <f t="shared" si="41"/>
        <v>0</v>
      </c>
    </row>
    <row r="424" customFormat="1" spans="1:19">
      <c r="A424" s="15" t="s">
        <v>559</v>
      </c>
      <c r="B424" s="15" t="s">
        <v>505</v>
      </c>
      <c r="C424" s="15" t="s">
        <v>131</v>
      </c>
      <c r="D424" s="15"/>
      <c r="E424" s="15"/>
      <c r="F424" s="15"/>
      <c r="G424" s="15">
        <v>2</v>
      </c>
      <c r="H424" s="15">
        <v>14.965</v>
      </c>
      <c r="I424" s="15">
        <v>29.93</v>
      </c>
      <c r="J424" s="23"/>
      <c r="K424" s="23"/>
      <c r="L424" s="23">
        <v>0</v>
      </c>
      <c r="M424" s="15">
        <f t="shared" si="42"/>
        <v>2</v>
      </c>
      <c r="N424" s="15">
        <v>14.965</v>
      </c>
      <c r="O424" s="15">
        <v>29.93</v>
      </c>
      <c r="P424" s="15">
        <v>3.89</v>
      </c>
      <c r="Q424" s="23"/>
      <c r="R424" s="23"/>
      <c r="S424" s="23">
        <f t="shared" si="41"/>
        <v>0</v>
      </c>
    </row>
    <row r="425" customFormat="1" spans="1:19">
      <c r="A425" s="15" t="s">
        <v>560</v>
      </c>
      <c r="B425" s="15" t="s">
        <v>561</v>
      </c>
      <c r="C425" s="15" t="s">
        <v>37</v>
      </c>
      <c r="D425" s="15"/>
      <c r="E425" s="15"/>
      <c r="F425" s="15"/>
      <c r="G425" s="15">
        <v>1</v>
      </c>
      <c r="H425" s="15">
        <v>69.38</v>
      </c>
      <c r="I425" s="15">
        <v>69.38</v>
      </c>
      <c r="J425" s="23"/>
      <c r="K425" s="23"/>
      <c r="L425" s="23">
        <v>0</v>
      </c>
      <c r="M425" s="15">
        <f t="shared" si="42"/>
        <v>1</v>
      </c>
      <c r="N425" s="15">
        <v>69.38</v>
      </c>
      <c r="O425" s="15">
        <v>69.38</v>
      </c>
      <c r="P425" s="15">
        <v>12.52</v>
      </c>
      <c r="Q425" s="23"/>
      <c r="R425" s="23"/>
      <c r="S425" s="23">
        <f t="shared" si="41"/>
        <v>0</v>
      </c>
    </row>
    <row r="426" customFormat="1" spans="1:19">
      <c r="A426" s="29" t="s">
        <v>562</v>
      </c>
      <c r="B426" s="15" t="s">
        <v>382</v>
      </c>
      <c r="C426" s="15" t="s">
        <v>37</v>
      </c>
      <c r="D426" s="15"/>
      <c r="E426" s="15"/>
      <c r="F426" s="15"/>
      <c r="G426" s="15">
        <v>1</v>
      </c>
      <c r="H426" s="15">
        <v>61.86</v>
      </c>
      <c r="I426" s="15">
        <v>61.86</v>
      </c>
      <c r="J426" s="23"/>
      <c r="K426" s="23"/>
      <c r="L426" s="23">
        <v>0</v>
      </c>
      <c r="M426" s="15">
        <f t="shared" si="42"/>
        <v>1</v>
      </c>
      <c r="N426" s="15">
        <v>61.86</v>
      </c>
      <c r="O426" s="15">
        <v>61.86</v>
      </c>
      <c r="P426" s="15">
        <v>8.04</v>
      </c>
      <c r="Q426" s="23"/>
      <c r="R426" s="23"/>
      <c r="S426" s="23">
        <f t="shared" si="41"/>
        <v>0</v>
      </c>
    </row>
    <row r="427" customFormat="1" spans="1:19">
      <c r="A427" s="15" t="s">
        <v>563</v>
      </c>
      <c r="B427" s="15" t="s">
        <v>564</v>
      </c>
      <c r="C427" s="15" t="s">
        <v>25</v>
      </c>
      <c r="D427" s="15"/>
      <c r="E427" s="15"/>
      <c r="F427" s="15"/>
      <c r="G427" s="15">
        <v>1</v>
      </c>
      <c r="H427" s="15">
        <v>87.17</v>
      </c>
      <c r="I427" s="15">
        <v>87.17</v>
      </c>
      <c r="J427" s="23"/>
      <c r="K427" s="23"/>
      <c r="L427" s="23">
        <v>0</v>
      </c>
      <c r="M427" s="15">
        <f t="shared" si="42"/>
        <v>1</v>
      </c>
      <c r="N427" s="15">
        <v>87.17</v>
      </c>
      <c r="O427" s="15">
        <v>87.17</v>
      </c>
      <c r="P427" s="15">
        <v>11.33</v>
      </c>
      <c r="Q427" s="23"/>
      <c r="R427" s="23"/>
      <c r="S427" s="23">
        <f t="shared" si="41"/>
        <v>0</v>
      </c>
    </row>
    <row r="428" customFormat="1" ht="17.25" spans="1:19">
      <c r="A428" s="27" t="s">
        <v>565</v>
      </c>
      <c r="B428" s="27" t="s">
        <v>566</v>
      </c>
      <c r="C428" s="27" t="s">
        <v>25</v>
      </c>
      <c r="D428" s="15"/>
      <c r="E428" s="15"/>
      <c r="F428" s="15"/>
      <c r="G428" s="61">
        <v>2</v>
      </c>
      <c r="H428" s="61">
        <v>14.955</v>
      </c>
      <c r="I428" s="15">
        <v>29.91</v>
      </c>
      <c r="J428" s="23"/>
      <c r="K428" s="23"/>
      <c r="L428" s="23">
        <v>0</v>
      </c>
      <c r="M428" s="15">
        <f t="shared" si="42"/>
        <v>2</v>
      </c>
      <c r="N428" s="15">
        <v>14.955</v>
      </c>
      <c r="O428" s="15">
        <v>29.91</v>
      </c>
      <c r="P428" s="15">
        <v>3.89</v>
      </c>
      <c r="Q428" s="23"/>
      <c r="R428" s="23"/>
      <c r="S428" s="23">
        <f t="shared" si="41"/>
        <v>0</v>
      </c>
    </row>
    <row r="429" customFormat="1" ht="17.25" spans="1:19">
      <c r="A429" s="27" t="s">
        <v>567</v>
      </c>
      <c r="B429" s="27" t="s">
        <v>568</v>
      </c>
      <c r="C429" s="27" t="s">
        <v>80</v>
      </c>
      <c r="D429" s="15"/>
      <c r="E429" s="15"/>
      <c r="F429" s="15"/>
      <c r="G429" s="61">
        <v>2</v>
      </c>
      <c r="H429" s="61">
        <v>6.15</v>
      </c>
      <c r="I429" s="15">
        <v>12.3</v>
      </c>
      <c r="J429" s="23"/>
      <c r="K429" s="23"/>
      <c r="L429" s="23">
        <v>0</v>
      </c>
      <c r="M429" s="15">
        <f t="shared" si="42"/>
        <v>2</v>
      </c>
      <c r="N429" s="15">
        <v>6.15</v>
      </c>
      <c r="O429" s="15">
        <v>12.3</v>
      </c>
      <c r="P429" s="15">
        <v>1.6</v>
      </c>
      <c r="Q429" s="23"/>
      <c r="R429" s="23"/>
      <c r="S429" s="23">
        <f t="shared" si="41"/>
        <v>0</v>
      </c>
    </row>
    <row r="430" customFormat="1" ht="17.25" spans="1:19">
      <c r="A430" s="27" t="s">
        <v>569</v>
      </c>
      <c r="B430" s="27" t="s">
        <v>570</v>
      </c>
      <c r="C430" s="27" t="s">
        <v>55</v>
      </c>
      <c r="D430" s="15"/>
      <c r="E430" s="15"/>
      <c r="F430" s="15"/>
      <c r="G430" s="61">
        <v>10</v>
      </c>
      <c r="H430" s="61">
        <v>5.752</v>
      </c>
      <c r="I430" s="15">
        <v>57.52</v>
      </c>
      <c r="J430" s="23"/>
      <c r="K430" s="23"/>
      <c r="L430" s="23">
        <v>0</v>
      </c>
      <c r="M430" s="15">
        <f t="shared" si="42"/>
        <v>10</v>
      </c>
      <c r="N430" s="15">
        <v>5.752</v>
      </c>
      <c r="O430" s="15">
        <v>57.52</v>
      </c>
      <c r="P430" s="15">
        <v>7.48</v>
      </c>
      <c r="Q430" s="23"/>
      <c r="R430" s="23"/>
      <c r="S430" s="23">
        <f t="shared" si="41"/>
        <v>0</v>
      </c>
    </row>
    <row r="431" customFormat="1" ht="17.25" spans="1:19">
      <c r="A431" s="27" t="s">
        <v>571</v>
      </c>
      <c r="B431" s="27" t="s">
        <v>554</v>
      </c>
      <c r="C431" s="27" t="s">
        <v>80</v>
      </c>
      <c r="D431" s="15"/>
      <c r="E431" s="15"/>
      <c r="F431" s="15"/>
      <c r="G431" s="61">
        <v>1</v>
      </c>
      <c r="H431" s="61">
        <v>8.76</v>
      </c>
      <c r="I431" s="15">
        <v>8.76</v>
      </c>
      <c r="J431" s="23"/>
      <c r="K431" s="23"/>
      <c r="L431" s="23">
        <v>0</v>
      </c>
      <c r="M431" s="15">
        <f t="shared" si="42"/>
        <v>1</v>
      </c>
      <c r="N431" s="15">
        <v>8.76</v>
      </c>
      <c r="O431" s="15">
        <v>8.76</v>
      </c>
      <c r="P431" s="15">
        <v>1.14</v>
      </c>
      <c r="Q431" s="23"/>
      <c r="R431" s="23"/>
      <c r="S431" s="23">
        <f t="shared" si="41"/>
        <v>0</v>
      </c>
    </row>
    <row r="432" customFormat="1" ht="17.25" spans="1:19">
      <c r="A432" s="27" t="s">
        <v>572</v>
      </c>
      <c r="B432" s="27" t="s">
        <v>573</v>
      </c>
      <c r="C432" s="27" t="s">
        <v>25</v>
      </c>
      <c r="D432" s="15"/>
      <c r="E432" s="15"/>
      <c r="F432" s="15"/>
      <c r="G432" s="61">
        <v>4</v>
      </c>
      <c r="H432" s="61">
        <v>23.585</v>
      </c>
      <c r="I432" s="15">
        <v>94.34</v>
      </c>
      <c r="J432" s="23"/>
      <c r="K432" s="23"/>
      <c r="L432" s="23">
        <v>0</v>
      </c>
      <c r="M432" s="15">
        <f t="shared" si="42"/>
        <v>4</v>
      </c>
      <c r="N432" s="15">
        <v>23.585</v>
      </c>
      <c r="O432" s="15">
        <v>94.34</v>
      </c>
      <c r="P432" s="15">
        <v>12.26</v>
      </c>
      <c r="Q432" s="23"/>
      <c r="R432" s="23"/>
      <c r="S432" s="23">
        <f t="shared" si="41"/>
        <v>0</v>
      </c>
    </row>
    <row r="433" customFormat="1" ht="34.5" spans="1:19">
      <c r="A433" s="27" t="s">
        <v>574</v>
      </c>
      <c r="B433" s="27" t="s">
        <v>575</v>
      </c>
      <c r="C433" s="27" t="s">
        <v>25</v>
      </c>
      <c r="D433" s="15"/>
      <c r="E433" s="15"/>
      <c r="F433" s="15"/>
      <c r="G433" s="61">
        <v>2</v>
      </c>
      <c r="H433" s="61">
        <v>15.76</v>
      </c>
      <c r="I433" s="15">
        <v>31.52</v>
      </c>
      <c r="J433" s="23"/>
      <c r="K433" s="23"/>
      <c r="L433" s="23">
        <v>0</v>
      </c>
      <c r="M433" s="15">
        <f t="shared" si="42"/>
        <v>2</v>
      </c>
      <c r="N433" s="15">
        <v>15.76</v>
      </c>
      <c r="O433" s="15">
        <v>31.52</v>
      </c>
      <c r="P433" s="15">
        <v>4.1</v>
      </c>
      <c r="Q433" s="23"/>
      <c r="R433" s="23"/>
      <c r="S433" s="23">
        <f t="shared" si="41"/>
        <v>0</v>
      </c>
    </row>
    <row r="434" customFormat="1" spans="1:19">
      <c r="A434" s="15" t="s">
        <v>576</v>
      </c>
      <c r="B434" s="15" t="s">
        <v>577</v>
      </c>
      <c r="C434" s="15" t="s">
        <v>21</v>
      </c>
      <c r="D434" s="15"/>
      <c r="E434" s="15"/>
      <c r="F434" s="15"/>
      <c r="G434" s="15">
        <v>1</v>
      </c>
      <c r="H434" s="15">
        <v>14.96</v>
      </c>
      <c r="I434" s="15">
        <v>14.96</v>
      </c>
      <c r="J434" s="23"/>
      <c r="K434" s="23"/>
      <c r="L434" s="23">
        <v>0</v>
      </c>
      <c r="M434" s="15">
        <f t="shared" si="42"/>
        <v>1</v>
      </c>
      <c r="N434" s="15">
        <v>14.96</v>
      </c>
      <c r="O434" s="15">
        <v>14.96</v>
      </c>
      <c r="P434" s="15">
        <v>1.94</v>
      </c>
      <c r="Q434" s="23"/>
      <c r="R434" s="23"/>
      <c r="S434" s="23">
        <f t="shared" si="41"/>
        <v>0</v>
      </c>
    </row>
    <row r="435" customFormat="1" spans="1:19">
      <c r="A435" s="15" t="s">
        <v>578</v>
      </c>
      <c r="B435" s="15" t="s">
        <v>579</v>
      </c>
      <c r="C435" s="15" t="s">
        <v>25</v>
      </c>
      <c r="D435" s="15"/>
      <c r="E435" s="15"/>
      <c r="F435" s="15"/>
      <c r="G435" s="15">
        <v>2</v>
      </c>
      <c r="H435" s="15">
        <v>11.735</v>
      </c>
      <c r="I435" s="15">
        <v>23.47</v>
      </c>
      <c r="J435" s="23"/>
      <c r="K435" s="23"/>
      <c r="L435" s="23">
        <v>0</v>
      </c>
      <c r="M435" s="15">
        <f t="shared" si="42"/>
        <v>2</v>
      </c>
      <c r="N435" s="15">
        <v>11.735</v>
      </c>
      <c r="O435" s="15">
        <v>23.47</v>
      </c>
      <c r="P435" s="15">
        <v>2.11</v>
      </c>
      <c r="Q435" s="23"/>
      <c r="R435" s="23"/>
      <c r="S435" s="23">
        <f t="shared" si="41"/>
        <v>0</v>
      </c>
    </row>
    <row r="436" customFormat="1" spans="1:19">
      <c r="A436" s="15" t="s">
        <v>580</v>
      </c>
      <c r="B436" s="15" t="s">
        <v>581</v>
      </c>
      <c r="C436" s="15" t="s">
        <v>25</v>
      </c>
      <c r="D436" s="15"/>
      <c r="E436" s="15"/>
      <c r="F436" s="15"/>
      <c r="G436" s="15">
        <v>1</v>
      </c>
      <c r="H436" s="15">
        <v>556.64</v>
      </c>
      <c r="I436" s="15">
        <v>556.64</v>
      </c>
      <c r="J436" s="23"/>
      <c r="K436" s="23"/>
      <c r="L436" s="23">
        <v>0</v>
      </c>
      <c r="M436" s="15">
        <f t="shared" si="42"/>
        <v>1</v>
      </c>
      <c r="N436" s="15">
        <v>556.64</v>
      </c>
      <c r="O436" s="15">
        <v>556.64</v>
      </c>
      <c r="P436" s="15">
        <v>72.36</v>
      </c>
      <c r="Q436" s="23"/>
      <c r="R436" s="23"/>
      <c r="S436" s="23">
        <f t="shared" si="41"/>
        <v>0</v>
      </c>
    </row>
    <row r="437" customFormat="1" spans="1:19">
      <c r="A437" s="15" t="s">
        <v>580</v>
      </c>
      <c r="B437" s="15" t="s">
        <v>581</v>
      </c>
      <c r="C437" s="15" t="s">
        <v>25</v>
      </c>
      <c r="D437" s="15"/>
      <c r="E437" s="15"/>
      <c r="F437" s="15"/>
      <c r="G437" s="15">
        <v>29</v>
      </c>
      <c r="H437" s="15">
        <v>574.335517241379</v>
      </c>
      <c r="I437" s="15">
        <v>16655.73</v>
      </c>
      <c r="J437" s="23"/>
      <c r="K437" s="23"/>
      <c r="L437" s="23">
        <v>0</v>
      </c>
      <c r="M437" s="15">
        <f t="shared" si="42"/>
        <v>29</v>
      </c>
      <c r="N437" s="15">
        <v>574.335517241379</v>
      </c>
      <c r="O437" s="15">
        <v>16655.73</v>
      </c>
      <c r="P437" s="15">
        <v>2165.25</v>
      </c>
      <c r="Q437" s="23"/>
      <c r="R437" s="23"/>
      <c r="S437" s="23">
        <f t="shared" si="41"/>
        <v>0</v>
      </c>
    </row>
    <row r="438" customFormat="1" spans="1:19">
      <c r="A438" s="15" t="s">
        <v>582</v>
      </c>
      <c r="B438" s="15" t="s">
        <v>583</v>
      </c>
      <c r="C438" s="15" t="s">
        <v>83</v>
      </c>
      <c r="D438" s="15"/>
      <c r="E438" s="15"/>
      <c r="F438" s="15"/>
      <c r="G438" s="15">
        <v>5</v>
      </c>
      <c r="H438" s="15">
        <v>25.432</v>
      </c>
      <c r="I438" s="15">
        <v>127.16</v>
      </c>
      <c r="J438" s="23"/>
      <c r="K438" s="23"/>
      <c r="L438" s="23">
        <v>0</v>
      </c>
      <c r="M438" s="15">
        <f t="shared" si="42"/>
        <v>5</v>
      </c>
      <c r="N438" s="15">
        <v>25.432</v>
      </c>
      <c r="O438" s="15">
        <v>127.16</v>
      </c>
      <c r="P438" s="15">
        <v>16.53</v>
      </c>
      <c r="Q438" s="23"/>
      <c r="R438" s="23"/>
      <c r="S438" s="23">
        <f t="shared" si="41"/>
        <v>0</v>
      </c>
    </row>
    <row r="439" customFormat="1" spans="1:19">
      <c r="A439" s="15" t="s">
        <v>584</v>
      </c>
      <c r="B439" s="15" t="s">
        <v>585</v>
      </c>
      <c r="C439" s="15" t="s">
        <v>25</v>
      </c>
      <c r="D439" s="15"/>
      <c r="E439" s="15"/>
      <c r="F439" s="15"/>
      <c r="G439" s="15">
        <v>1</v>
      </c>
      <c r="H439" s="15">
        <v>493.36</v>
      </c>
      <c r="I439" s="15">
        <v>493.36</v>
      </c>
      <c r="J439" s="23"/>
      <c r="K439" s="23"/>
      <c r="L439" s="23">
        <v>0</v>
      </c>
      <c r="M439" s="15">
        <f t="shared" si="42"/>
        <v>1</v>
      </c>
      <c r="N439" s="15">
        <v>493.36</v>
      </c>
      <c r="O439" s="15">
        <v>493.36</v>
      </c>
      <c r="P439" s="15">
        <v>64.14</v>
      </c>
      <c r="Q439" s="23"/>
      <c r="R439" s="23"/>
      <c r="S439" s="23">
        <f t="shared" si="41"/>
        <v>0</v>
      </c>
    </row>
    <row r="440" spans="1:20">
      <c r="A440" s="22" t="s">
        <v>586</v>
      </c>
      <c r="B440" s="22"/>
      <c r="C440" s="22" t="s">
        <v>45</v>
      </c>
      <c r="D440" s="22"/>
      <c r="E440" s="22"/>
      <c r="F440" s="22"/>
      <c r="G440" s="22">
        <v>1</v>
      </c>
      <c r="H440" s="22">
        <v>3139.82</v>
      </c>
      <c r="I440" s="22">
        <f t="shared" ref="I440:I503" si="43">H440*G440</f>
        <v>3139.82</v>
      </c>
      <c r="J440" s="23"/>
      <c r="K440" s="23">
        <v>3139.82</v>
      </c>
      <c r="L440" s="23">
        <f t="shared" ref="L440:L503" si="44">K440*J440</f>
        <v>0</v>
      </c>
      <c r="M440" s="15">
        <f t="shared" si="42"/>
        <v>1</v>
      </c>
      <c r="N440" s="15">
        <f t="shared" ref="N440:N503" si="45">O440/M440</f>
        <v>3139.82</v>
      </c>
      <c r="O440" s="15">
        <f t="shared" ref="O440:O503" si="46">F440+I440-L440</f>
        <v>3139.82</v>
      </c>
      <c r="P440" s="15">
        <v>408.18</v>
      </c>
      <c r="Q440" s="23"/>
      <c r="R440" s="23"/>
      <c r="S440" s="23">
        <f t="shared" si="41"/>
        <v>0</v>
      </c>
      <c r="T440" s="1">
        <v>459.95</v>
      </c>
    </row>
    <row r="441" spans="1:19">
      <c r="A441" s="29" t="s">
        <v>184</v>
      </c>
      <c r="B441" s="29" t="s">
        <v>185</v>
      </c>
      <c r="C441" s="15" t="s">
        <v>40</v>
      </c>
      <c r="D441" s="15"/>
      <c r="E441" s="15"/>
      <c r="F441" s="15"/>
      <c r="G441" s="15">
        <v>1</v>
      </c>
      <c r="H441" s="15">
        <v>69.81</v>
      </c>
      <c r="I441" s="15">
        <f t="shared" si="43"/>
        <v>69.81</v>
      </c>
      <c r="J441" s="23"/>
      <c r="K441" s="23"/>
      <c r="L441" s="23">
        <f t="shared" si="44"/>
        <v>0</v>
      </c>
      <c r="M441" s="15">
        <f t="shared" si="42"/>
        <v>1</v>
      </c>
      <c r="N441" s="15">
        <f t="shared" si="45"/>
        <v>69.81</v>
      </c>
      <c r="O441" s="15">
        <f t="shared" si="46"/>
        <v>69.81</v>
      </c>
      <c r="P441" s="15">
        <v>9.08</v>
      </c>
      <c r="Q441" s="23"/>
      <c r="R441" s="25">
        <v>88</v>
      </c>
      <c r="S441" s="23">
        <f t="shared" si="41"/>
        <v>0</v>
      </c>
    </row>
    <row r="442" spans="1:19">
      <c r="A442" s="29" t="s">
        <v>587</v>
      </c>
      <c r="B442" s="29" t="s">
        <v>588</v>
      </c>
      <c r="C442" s="15" t="s">
        <v>40</v>
      </c>
      <c r="D442" s="15"/>
      <c r="E442" s="15"/>
      <c r="F442" s="15"/>
      <c r="G442" s="15">
        <v>1</v>
      </c>
      <c r="H442" s="15">
        <v>22.3</v>
      </c>
      <c r="I442" s="15">
        <f t="shared" si="43"/>
        <v>22.3</v>
      </c>
      <c r="J442" s="23"/>
      <c r="K442" s="23"/>
      <c r="L442" s="23">
        <f t="shared" si="44"/>
        <v>0</v>
      </c>
      <c r="M442" s="15">
        <f t="shared" si="42"/>
        <v>1</v>
      </c>
      <c r="N442" s="15">
        <f t="shared" si="45"/>
        <v>22.3</v>
      </c>
      <c r="O442" s="15">
        <f t="shared" si="46"/>
        <v>22.3</v>
      </c>
      <c r="P442" s="15">
        <v>2.9</v>
      </c>
      <c r="Q442" s="23"/>
      <c r="R442" s="25">
        <v>29.5</v>
      </c>
      <c r="S442" s="23">
        <f t="shared" si="41"/>
        <v>0</v>
      </c>
    </row>
    <row r="443" spans="1:19">
      <c r="A443" s="29" t="s">
        <v>589</v>
      </c>
      <c r="B443" s="29" t="s">
        <v>590</v>
      </c>
      <c r="C443" s="15" t="s">
        <v>25</v>
      </c>
      <c r="D443" s="15"/>
      <c r="E443" s="15"/>
      <c r="F443" s="15"/>
      <c r="G443" s="15">
        <v>3</v>
      </c>
      <c r="H443" s="15">
        <f>12.3-0.6266666666667</f>
        <v>11.6733333333333</v>
      </c>
      <c r="I443" s="15">
        <f t="shared" si="43"/>
        <v>35.0199999999999</v>
      </c>
      <c r="J443" s="23"/>
      <c r="K443" s="23"/>
      <c r="L443" s="23">
        <f t="shared" si="44"/>
        <v>0</v>
      </c>
      <c r="M443" s="15">
        <f t="shared" si="42"/>
        <v>3</v>
      </c>
      <c r="N443" s="15">
        <f t="shared" si="45"/>
        <v>11.6733333333333</v>
      </c>
      <c r="O443" s="15">
        <f t="shared" si="46"/>
        <v>35.0199999999999</v>
      </c>
      <c r="P443" s="15">
        <v>4.56</v>
      </c>
      <c r="Q443" s="23"/>
      <c r="R443" s="25">
        <v>13.5</v>
      </c>
      <c r="S443" s="23">
        <f t="shared" si="41"/>
        <v>0</v>
      </c>
    </row>
    <row r="444" spans="1:19">
      <c r="A444" s="15" t="s">
        <v>591</v>
      </c>
      <c r="B444" s="15">
        <v>20728</v>
      </c>
      <c r="C444" s="15" t="s">
        <v>131</v>
      </c>
      <c r="D444" s="15"/>
      <c r="E444" s="15"/>
      <c r="F444" s="15"/>
      <c r="G444" s="15">
        <v>2</v>
      </c>
      <c r="H444" s="15">
        <f>37.965-5.345</f>
        <v>32.62</v>
      </c>
      <c r="I444" s="15">
        <f t="shared" si="43"/>
        <v>65.24</v>
      </c>
      <c r="J444" s="23"/>
      <c r="K444" s="23"/>
      <c r="L444" s="23">
        <f t="shared" si="44"/>
        <v>0</v>
      </c>
      <c r="M444" s="15">
        <f t="shared" si="42"/>
        <v>2</v>
      </c>
      <c r="N444" s="15">
        <f t="shared" si="45"/>
        <v>32.62</v>
      </c>
      <c r="O444" s="15">
        <f t="shared" si="46"/>
        <v>65.24</v>
      </c>
      <c r="P444" s="15">
        <v>8.48</v>
      </c>
      <c r="Q444" s="23"/>
      <c r="R444" s="23"/>
      <c r="S444" s="23">
        <f t="shared" si="41"/>
        <v>0</v>
      </c>
    </row>
    <row r="445" spans="1:19">
      <c r="A445" s="15" t="s">
        <v>592</v>
      </c>
      <c r="B445" s="15" t="s">
        <v>593</v>
      </c>
      <c r="C445" s="15" t="s">
        <v>40</v>
      </c>
      <c r="D445" s="15"/>
      <c r="E445" s="15"/>
      <c r="F445" s="15"/>
      <c r="G445" s="15">
        <v>1</v>
      </c>
      <c r="H445" s="15">
        <f>122.12-12.83</f>
        <v>109.29</v>
      </c>
      <c r="I445" s="15">
        <f t="shared" si="43"/>
        <v>109.29</v>
      </c>
      <c r="J445" s="23"/>
      <c r="K445" s="23"/>
      <c r="L445" s="23">
        <f t="shared" si="44"/>
        <v>0</v>
      </c>
      <c r="M445" s="15">
        <f t="shared" si="42"/>
        <v>1</v>
      </c>
      <c r="N445" s="15">
        <f t="shared" si="45"/>
        <v>109.29</v>
      </c>
      <c r="O445" s="15">
        <f t="shared" si="46"/>
        <v>109.29</v>
      </c>
      <c r="P445" s="15">
        <f>15.88-1.67</f>
        <v>14.21</v>
      </c>
      <c r="Q445" s="23"/>
      <c r="R445" s="23"/>
      <c r="S445" s="23">
        <f t="shared" si="41"/>
        <v>0</v>
      </c>
    </row>
    <row r="446" spans="1:19">
      <c r="A446" s="15" t="s">
        <v>594</v>
      </c>
      <c r="B446" s="15" t="s">
        <v>595</v>
      </c>
      <c r="C446" s="15" t="s">
        <v>207</v>
      </c>
      <c r="D446" s="15"/>
      <c r="E446" s="15"/>
      <c r="F446" s="15"/>
      <c r="G446" s="15">
        <v>2</v>
      </c>
      <c r="H446" s="15">
        <f>29.105-3.62</f>
        <v>25.485</v>
      </c>
      <c r="I446" s="15">
        <f t="shared" si="43"/>
        <v>50.97</v>
      </c>
      <c r="J446" s="23"/>
      <c r="K446" s="23"/>
      <c r="L446" s="23">
        <f t="shared" si="44"/>
        <v>0</v>
      </c>
      <c r="M446" s="15">
        <f t="shared" si="42"/>
        <v>2</v>
      </c>
      <c r="N446" s="15">
        <f t="shared" si="45"/>
        <v>25.485</v>
      </c>
      <c r="O446" s="15">
        <f t="shared" si="46"/>
        <v>50.97</v>
      </c>
      <c r="P446" s="15">
        <v>6.63</v>
      </c>
      <c r="Q446" s="23"/>
      <c r="R446" s="23"/>
      <c r="S446" s="23">
        <f t="shared" si="41"/>
        <v>0</v>
      </c>
    </row>
    <row r="447" spans="1:19">
      <c r="A447" s="15" t="s">
        <v>596</v>
      </c>
      <c r="B447" s="15" t="s">
        <v>597</v>
      </c>
      <c r="C447" s="15" t="s">
        <v>40</v>
      </c>
      <c r="D447" s="15"/>
      <c r="E447" s="15"/>
      <c r="F447" s="15"/>
      <c r="G447" s="15">
        <v>1</v>
      </c>
      <c r="H447" s="15">
        <f>22.04-0.88</f>
        <v>21.16</v>
      </c>
      <c r="I447" s="15">
        <f t="shared" si="43"/>
        <v>21.16</v>
      </c>
      <c r="J447" s="23"/>
      <c r="K447" s="23"/>
      <c r="L447" s="23">
        <f t="shared" si="44"/>
        <v>0</v>
      </c>
      <c r="M447" s="15">
        <f t="shared" si="42"/>
        <v>1</v>
      </c>
      <c r="N447" s="15">
        <f t="shared" si="45"/>
        <v>21.16</v>
      </c>
      <c r="O447" s="15">
        <f t="shared" si="46"/>
        <v>21.16</v>
      </c>
      <c r="P447" s="15">
        <v>2.74</v>
      </c>
      <c r="Q447" s="23"/>
      <c r="R447" s="23"/>
      <c r="S447" s="23">
        <f t="shared" si="41"/>
        <v>0</v>
      </c>
    </row>
    <row r="448" spans="1:19">
      <c r="A448" s="15" t="s">
        <v>598</v>
      </c>
      <c r="B448" s="15" t="s">
        <v>599</v>
      </c>
      <c r="C448" s="15" t="s">
        <v>40</v>
      </c>
      <c r="D448" s="15"/>
      <c r="E448" s="15"/>
      <c r="F448" s="15"/>
      <c r="G448" s="15">
        <v>1</v>
      </c>
      <c r="H448" s="15">
        <v>13.37</v>
      </c>
      <c r="I448" s="15">
        <f t="shared" si="43"/>
        <v>13.37</v>
      </c>
      <c r="J448" s="23"/>
      <c r="K448" s="23"/>
      <c r="L448" s="23">
        <f t="shared" si="44"/>
        <v>0</v>
      </c>
      <c r="M448" s="15">
        <f t="shared" si="42"/>
        <v>1</v>
      </c>
      <c r="N448" s="15">
        <f t="shared" si="45"/>
        <v>13.37</v>
      </c>
      <c r="O448" s="15">
        <f t="shared" si="46"/>
        <v>13.37</v>
      </c>
      <c r="P448" s="15">
        <v>1.73</v>
      </c>
      <c r="Q448" s="23"/>
      <c r="R448" s="23"/>
      <c r="S448" s="23">
        <f t="shared" si="41"/>
        <v>0</v>
      </c>
    </row>
    <row r="449" spans="1:19">
      <c r="A449" s="15" t="s">
        <v>600</v>
      </c>
      <c r="B449" s="15" t="s">
        <v>601</v>
      </c>
      <c r="C449" s="15" t="s">
        <v>25</v>
      </c>
      <c r="D449" s="15"/>
      <c r="E449" s="15"/>
      <c r="F449" s="15"/>
      <c r="G449" s="15">
        <v>5</v>
      </c>
      <c r="H449" s="15">
        <v>41.77</v>
      </c>
      <c r="I449" s="15">
        <f t="shared" si="43"/>
        <v>208.85</v>
      </c>
      <c r="J449" s="23"/>
      <c r="K449" s="23"/>
      <c r="L449" s="23">
        <f t="shared" si="44"/>
        <v>0</v>
      </c>
      <c r="M449" s="15">
        <f t="shared" si="42"/>
        <v>5</v>
      </c>
      <c r="N449" s="15">
        <f t="shared" si="45"/>
        <v>41.77</v>
      </c>
      <c r="O449" s="15">
        <f t="shared" si="46"/>
        <v>208.85</v>
      </c>
      <c r="P449" s="15">
        <v>27.15</v>
      </c>
      <c r="Q449" s="23"/>
      <c r="R449" s="23"/>
      <c r="S449" s="23">
        <f t="shared" si="41"/>
        <v>0</v>
      </c>
    </row>
    <row r="450" spans="1:19">
      <c r="A450" s="15" t="s">
        <v>602</v>
      </c>
      <c r="B450" s="15" t="s">
        <v>603</v>
      </c>
      <c r="C450" s="15" t="s">
        <v>37</v>
      </c>
      <c r="D450" s="15"/>
      <c r="E450" s="15"/>
      <c r="F450" s="15"/>
      <c r="G450" s="15">
        <v>6</v>
      </c>
      <c r="H450" s="15">
        <f>26.186666667-5.33</f>
        <v>20.856666667</v>
      </c>
      <c r="I450" s="15">
        <f t="shared" si="43"/>
        <v>125.140000002</v>
      </c>
      <c r="J450" s="23"/>
      <c r="K450" s="23"/>
      <c r="L450" s="23">
        <f t="shared" si="44"/>
        <v>0</v>
      </c>
      <c r="M450" s="15">
        <f t="shared" si="42"/>
        <v>6</v>
      </c>
      <c r="N450" s="15">
        <f t="shared" si="45"/>
        <v>20.856666667</v>
      </c>
      <c r="O450" s="15">
        <f t="shared" si="46"/>
        <v>125.140000002</v>
      </c>
      <c r="P450" s="15">
        <v>16.26</v>
      </c>
      <c r="Q450" s="23"/>
      <c r="R450" s="23"/>
      <c r="S450" s="23">
        <f t="shared" si="41"/>
        <v>0</v>
      </c>
    </row>
    <row r="451" spans="1:19">
      <c r="A451" s="15" t="s">
        <v>604</v>
      </c>
      <c r="B451" s="15" t="s">
        <v>605</v>
      </c>
      <c r="C451" s="15" t="s">
        <v>40</v>
      </c>
      <c r="D451" s="15"/>
      <c r="E451" s="15"/>
      <c r="F451" s="15"/>
      <c r="G451" s="15">
        <v>6</v>
      </c>
      <c r="H451" s="15">
        <f>114.16-147.88/6</f>
        <v>89.5133333333333</v>
      </c>
      <c r="I451" s="15">
        <f t="shared" si="43"/>
        <v>537.08</v>
      </c>
      <c r="J451" s="23"/>
      <c r="K451" s="23"/>
      <c r="L451" s="23">
        <f t="shared" si="44"/>
        <v>0</v>
      </c>
      <c r="M451" s="15">
        <f t="shared" si="42"/>
        <v>6</v>
      </c>
      <c r="N451" s="15">
        <f t="shared" si="45"/>
        <v>89.5133333333333</v>
      </c>
      <c r="O451" s="15">
        <f t="shared" si="46"/>
        <v>537.08</v>
      </c>
      <c r="P451" s="15">
        <v>69.82</v>
      </c>
      <c r="Q451" s="23"/>
      <c r="R451" s="23"/>
      <c r="S451" s="23">
        <f t="shared" ref="S451:S458" si="47">R451*Q451</f>
        <v>0</v>
      </c>
    </row>
    <row r="452" spans="1:19">
      <c r="A452" s="15" t="s">
        <v>606</v>
      </c>
      <c r="B452" s="15" t="s">
        <v>607</v>
      </c>
      <c r="C452" s="15" t="s">
        <v>37</v>
      </c>
      <c r="D452" s="15"/>
      <c r="E452" s="15"/>
      <c r="F452" s="15"/>
      <c r="G452" s="15">
        <v>10</v>
      </c>
      <c r="H452" s="15">
        <f>32.655-4.898</f>
        <v>27.757</v>
      </c>
      <c r="I452" s="15">
        <f t="shared" si="43"/>
        <v>277.57</v>
      </c>
      <c r="J452" s="23"/>
      <c r="K452" s="23"/>
      <c r="L452" s="23">
        <f t="shared" si="44"/>
        <v>0</v>
      </c>
      <c r="M452" s="15">
        <f t="shared" si="42"/>
        <v>10</v>
      </c>
      <c r="N452" s="15">
        <f t="shared" si="45"/>
        <v>27.757</v>
      </c>
      <c r="O452" s="15">
        <f t="shared" si="46"/>
        <v>277.57</v>
      </c>
      <c r="P452" s="15">
        <v>36.08</v>
      </c>
      <c r="Q452" s="23"/>
      <c r="R452" s="23"/>
      <c r="S452" s="23">
        <f t="shared" si="47"/>
        <v>0</v>
      </c>
    </row>
    <row r="453" spans="1:19">
      <c r="A453" s="28" t="s">
        <v>608</v>
      </c>
      <c r="B453" s="15" t="s">
        <v>609</v>
      </c>
      <c r="C453" s="15" t="s">
        <v>25</v>
      </c>
      <c r="D453" s="15"/>
      <c r="E453" s="15"/>
      <c r="F453" s="15"/>
      <c r="G453" s="15">
        <v>2</v>
      </c>
      <c r="H453" s="15">
        <f>8.76-1.325</f>
        <v>7.435</v>
      </c>
      <c r="I453" s="15">
        <f t="shared" si="43"/>
        <v>14.87</v>
      </c>
      <c r="J453" s="23"/>
      <c r="K453" s="23"/>
      <c r="L453" s="23">
        <f t="shared" si="44"/>
        <v>0</v>
      </c>
      <c r="M453" s="15">
        <f t="shared" si="42"/>
        <v>2</v>
      </c>
      <c r="N453" s="15">
        <f t="shared" si="45"/>
        <v>7.435</v>
      </c>
      <c r="O453" s="15">
        <f t="shared" si="46"/>
        <v>14.87</v>
      </c>
      <c r="P453" s="15">
        <v>1.93</v>
      </c>
      <c r="Q453" s="23"/>
      <c r="R453" s="23"/>
      <c r="S453" s="23">
        <f t="shared" si="47"/>
        <v>0</v>
      </c>
    </row>
    <row r="454" spans="1:19">
      <c r="A454" s="15" t="s">
        <v>610</v>
      </c>
      <c r="B454" s="15" t="s">
        <v>611</v>
      </c>
      <c r="C454" s="15" t="s">
        <v>37</v>
      </c>
      <c r="D454" s="15"/>
      <c r="E454" s="15"/>
      <c r="F454" s="15"/>
      <c r="G454" s="15">
        <v>6</v>
      </c>
      <c r="H454" s="15">
        <f>130.9733333333-127.43/6</f>
        <v>109.734999999967</v>
      </c>
      <c r="I454" s="15">
        <f t="shared" si="43"/>
        <v>658.4099999998</v>
      </c>
      <c r="J454" s="23"/>
      <c r="K454" s="23"/>
      <c r="L454" s="23">
        <f t="shared" si="44"/>
        <v>0</v>
      </c>
      <c r="M454" s="15">
        <f t="shared" si="42"/>
        <v>6</v>
      </c>
      <c r="N454" s="15">
        <f t="shared" si="45"/>
        <v>109.734999999967</v>
      </c>
      <c r="O454" s="15">
        <f t="shared" si="46"/>
        <v>658.4099999998</v>
      </c>
      <c r="P454" s="15">
        <v>85.59</v>
      </c>
      <c r="Q454" s="23"/>
      <c r="R454" s="23"/>
      <c r="S454" s="23">
        <f t="shared" si="47"/>
        <v>0</v>
      </c>
    </row>
    <row r="455" spans="1:19">
      <c r="A455" s="15" t="s">
        <v>612</v>
      </c>
      <c r="B455" s="15" t="s">
        <v>613</v>
      </c>
      <c r="C455" s="15" t="s">
        <v>25</v>
      </c>
      <c r="D455" s="15"/>
      <c r="E455" s="15"/>
      <c r="F455" s="15"/>
      <c r="G455" s="15">
        <v>2</v>
      </c>
      <c r="H455" s="15">
        <f>6.55-1.15/2</f>
        <v>5.975</v>
      </c>
      <c r="I455" s="15">
        <f t="shared" si="43"/>
        <v>11.95</v>
      </c>
      <c r="J455" s="23"/>
      <c r="K455" s="23"/>
      <c r="L455" s="23">
        <f t="shared" si="44"/>
        <v>0</v>
      </c>
      <c r="M455" s="15">
        <f t="shared" si="42"/>
        <v>2</v>
      </c>
      <c r="N455" s="15">
        <f t="shared" si="45"/>
        <v>5.975</v>
      </c>
      <c r="O455" s="15">
        <f t="shared" si="46"/>
        <v>11.95</v>
      </c>
      <c r="P455" s="15">
        <v>1.55</v>
      </c>
      <c r="Q455" s="23"/>
      <c r="R455" s="23"/>
      <c r="S455" s="23">
        <f t="shared" si="47"/>
        <v>0</v>
      </c>
    </row>
    <row r="456" spans="1:19">
      <c r="A456" s="15" t="s">
        <v>614</v>
      </c>
      <c r="B456" s="15" t="s">
        <v>615</v>
      </c>
      <c r="C456" s="15" t="s">
        <v>37</v>
      </c>
      <c r="D456" s="15"/>
      <c r="E456" s="15"/>
      <c r="F456" s="15"/>
      <c r="G456" s="15">
        <v>8</v>
      </c>
      <c r="H456" s="15">
        <f>31.85875-21.95/8</f>
        <v>29.115</v>
      </c>
      <c r="I456" s="15">
        <f t="shared" si="43"/>
        <v>232.92</v>
      </c>
      <c r="J456" s="23"/>
      <c r="K456" s="23"/>
      <c r="L456" s="23">
        <f t="shared" si="44"/>
        <v>0</v>
      </c>
      <c r="M456" s="15">
        <f t="shared" si="42"/>
        <v>8</v>
      </c>
      <c r="N456" s="15">
        <f t="shared" si="45"/>
        <v>29.115</v>
      </c>
      <c r="O456" s="15">
        <f t="shared" si="46"/>
        <v>232.92</v>
      </c>
      <c r="P456" s="15">
        <v>30.28</v>
      </c>
      <c r="Q456" s="23"/>
      <c r="R456" s="23"/>
      <c r="S456" s="23">
        <f t="shared" si="47"/>
        <v>0</v>
      </c>
    </row>
    <row r="457" spans="1:19">
      <c r="A457" s="29" t="s">
        <v>616</v>
      </c>
      <c r="B457" s="15" t="s">
        <v>139</v>
      </c>
      <c r="C457" s="15" t="s">
        <v>42</v>
      </c>
      <c r="D457" s="15"/>
      <c r="E457" s="15"/>
      <c r="F457" s="15"/>
      <c r="G457" s="15">
        <v>1</v>
      </c>
      <c r="H457" s="15">
        <v>87.43</v>
      </c>
      <c r="I457" s="15">
        <f t="shared" si="43"/>
        <v>87.43</v>
      </c>
      <c r="J457" s="23"/>
      <c r="K457" s="23"/>
      <c r="L457" s="23">
        <f t="shared" si="44"/>
        <v>0</v>
      </c>
      <c r="M457" s="15">
        <f t="shared" si="42"/>
        <v>1</v>
      </c>
      <c r="N457" s="15">
        <f t="shared" si="45"/>
        <v>87.43</v>
      </c>
      <c r="O457" s="15">
        <f t="shared" si="46"/>
        <v>87.43</v>
      </c>
      <c r="P457" s="15">
        <v>11.37</v>
      </c>
      <c r="Q457" s="23"/>
      <c r="R457" s="41">
        <v>118</v>
      </c>
      <c r="S457" s="23">
        <f t="shared" si="47"/>
        <v>0</v>
      </c>
    </row>
    <row r="458" spans="1:19">
      <c r="A458" s="30" t="s">
        <v>617</v>
      </c>
      <c r="B458" s="30" t="s">
        <v>618</v>
      </c>
      <c r="C458" s="30" t="s">
        <v>42</v>
      </c>
      <c r="D458" s="30"/>
      <c r="E458" s="30"/>
      <c r="F458" s="30"/>
      <c r="G458" s="30">
        <v>1</v>
      </c>
      <c r="H458" s="30">
        <v>5.22</v>
      </c>
      <c r="I458" s="30">
        <f t="shared" si="43"/>
        <v>5.22</v>
      </c>
      <c r="J458" s="36"/>
      <c r="K458" s="36"/>
      <c r="L458" s="36">
        <f t="shared" si="44"/>
        <v>0</v>
      </c>
      <c r="M458" s="30">
        <f t="shared" ref="M458:M521" si="48">D458+G458-J458</f>
        <v>1</v>
      </c>
      <c r="N458" s="30">
        <f t="shared" si="45"/>
        <v>5.22</v>
      </c>
      <c r="O458" s="30">
        <f t="shared" si="46"/>
        <v>5.22</v>
      </c>
      <c r="P458" s="30">
        <v>0.68</v>
      </c>
      <c r="Q458" s="36"/>
      <c r="R458" s="36"/>
      <c r="S458" s="36">
        <f t="shared" si="47"/>
        <v>0</v>
      </c>
    </row>
    <row r="459" spans="1:19">
      <c r="A459" s="64" t="s">
        <v>128</v>
      </c>
      <c r="B459" s="64">
        <v>30221</v>
      </c>
      <c r="C459" s="64" t="s">
        <v>25</v>
      </c>
      <c r="D459" s="64">
        <v>-3</v>
      </c>
      <c r="E459" s="64">
        <v>57.38</v>
      </c>
      <c r="F459" s="64">
        <v>-172.14</v>
      </c>
      <c r="G459" s="15"/>
      <c r="H459" s="15"/>
      <c r="I459" s="15">
        <f t="shared" si="43"/>
        <v>0</v>
      </c>
      <c r="J459" s="23"/>
      <c r="K459" s="23"/>
      <c r="L459" s="23">
        <f t="shared" si="44"/>
        <v>0</v>
      </c>
      <c r="M459" s="15">
        <f t="shared" si="48"/>
        <v>-3</v>
      </c>
      <c r="N459" s="15">
        <f t="shared" si="45"/>
        <v>57.38</v>
      </c>
      <c r="O459" s="15">
        <f t="shared" si="46"/>
        <v>-172.14</v>
      </c>
      <c r="P459" s="77">
        <v>-17.25</v>
      </c>
      <c r="Q459" s="23"/>
      <c r="R459" s="25">
        <v>53.68</v>
      </c>
      <c r="S459" s="23"/>
    </row>
    <row r="460" spans="1:19">
      <c r="A460" s="65" t="s">
        <v>619</v>
      </c>
      <c r="B460" s="66" t="s">
        <v>185</v>
      </c>
      <c r="C460" s="67" t="s">
        <v>186</v>
      </c>
      <c r="D460" s="66">
        <v>-32</v>
      </c>
      <c r="E460" s="66">
        <v>1.402625</v>
      </c>
      <c r="F460" s="66">
        <v>-44.884</v>
      </c>
      <c r="G460" s="34"/>
      <c r="H460" s="34"/>
      <c r="I460" s="34">
        <f t="shared" si="43"/>
        <v>0</v>
      </c>
      <c r="J460" s="40"/>
      <c r="K460" s="40"/>
      <c r="L460" s="40">
        <f t="shared" si="44"/>
        <v>0</v>
      </c>
      <c r="M460" s="34">
        <f t="shared" si="48"/>
        <v>-32</v>
      </c>
      <c r="N460" s="32">
        <f t="shared" si="45"/>
        <v>1.402625</v>
      </c>
      <c r="O460" s="32">
        <f t="shared" si="46"/>
        <v>-44.884</v>
      </c>
      <c r="P460">
        <v>-14.9933333333333</v>
      </c>
      <c r="Q460" s="38"/>
      <c r="R460" s="38"/>
      <c r="S460" s="38"/>
    </row>
    <row r="461" spans="1:19">
      <c r="A461" s="68" t="s">
        <v>620</v>
      </c>
      <c r="B461" s="68" t="s">
        <v>256</v>
      </c>
      <c r="C461" s="68" t="s">
        <v>31</v>
      </c>
      <c r="D461" s="68">
        <v>24</v>
      </c>
      <c r="E461" s="68">
        <v>2.769722222</v>
      </c>
      <c r="F461" s="68">
        <v>66.473333328</v>
      </c>
      <c r="G461" s="15"/>
      <c r="H461" s="15"/>
      <c r="I461" s="15">
        <f t="shared" si="43"/>
        <v>0</v>
      </c>
      <c r="J461" s="23"/>
      <c r="K461" s="23"/>
      <c r="L461" s="23">
        <f t="shared" si="44"/>
        <v>0</v>
      </c>
      <c r="M461" s="15">
        <f t="shared" si="48"/>
        <v>24</v>
      </c>
      <c r="N461" s="15">
        <f t="shared" si="45"/>
        <v>2.769722222</v>
      </c>
      <c r="O461" s="15">
        <f t="shared" si="46"/>
        <v>66.473333328</v>
      </c>
      <c r="P461">
        <v>2.6</v>
      </c>
      <c r="Q461" s="23"/>
      <c r="R461" s="23"/>
      <c r="S461" s="23"/>
    </row>
    <row r="462" spans="1:19">
      <c r="A462" s="68" t="s">
        <v>146</v>
      </c>
      <c r="B462" s="68" t="s">
        <v>147</v>
      </c>
      <c r="C462" s="68" t="s">
        <v>31</v>
      </c>
      <c r="D462" s="68">
        <v>2</v>
      </c>
      <c r="E462" s="68">
        <v>0.460333333</v>
      </c>
      <c r="F462" s="68">
        <v>0.920666665999999</v>
      </c>
      <c r="G462" s="15"/>
      <c r="H462" s="15"/>
      <c r="I462" s="15">
        <f t="shared" si="43"/>
        <v>0</v>
      </c>
      <c r="J462" s="23"/>
      <c r="K462" s="23"/>
      <c r="L462" s="23">
        <f t="shared" si="44"/>
        <v>0</v>
      </c>
      <c r="M462" s="15">
        <f t="shared" si="48"/>
        <v>2</v>
      </c>
      <c r="N462" s="15">
        <f t="shared" si="45"/>
        <v>0.460333333</v>
      </c>
      <c r="O462" s="15">
        <f t="shared" si="46"/>
        <v>0.920666665999999</v>
      </c>
      <c r="P462">
        <v>-0.63</v>
      </c>
      <c r="Q462" s="23"/>
      <c r="R462" s="23"/>
      <c r="S462" s="23"/>
    </row>
    <row r="463" spans="1:19">
      <c r="A463" s="69" t="s">
        <v>621</v>
      </c>
      <c r="B463" s="64" t="s">
        <v>622</v>
      </c>
      <c r="C463" s="64" t="s">
        <v>25</v>
      </c>
      <c r="D463" s="64">
        <v>-3</v>
      </c>
      <c r="E463" s="64">
        <v>1.98</v>
      </c>
      <c r="F463" s="64">
        <v>-5.94</v>
      </c>
      <c r="G463" s="15"/>
      <c r="H463" s="15"/>
      <c r="I463" s="15">
        <f t="shared" si="43"/>
        <v>0</v>
      </c>
      <c r="J463" s="23"/>
      <c r="K463" s="23"/>
      <c r="L463" s="23">
        <f t="shared" si="44"/>
        <v>0</v>
      </c>
      <c r="M463" s="15">
        <f t="shared" si="48"/>
        <v>-3</v>
      </c>
      <c r="N463" s="15">
        <f t="shared" si="45"/>
        <v>1.98</v>
      </c>
      <c r="O463" s="15">
        <f t="shared" si="46"/>
        <v>-5.94</v>
      </c>
      <c r="P463">
        <v>-1.32</v>
      </c>
      <c r="Q463" s="23"/>
      <c r="R463" s="25">
        <v>2</v>
      </c>
      <c r="S463" s="23"/>
    </row>
    <row r="464" spans="1:19">
      <c r="A464" s="64" t="s">
        <v>156</v>
      </c>
      <c r="B464" s="64" t="s">
        <v>157</v>
      </c>
      <c r="C464" s="64" t="s">
        <v>40</v>
      </c>
      <c r="D464" s="64">
        <v>-1</v>
      </c>
      <c r="E464" s="64">
        <v>12.63</v>
      </c>
      <c r="F464" s="64">
        <v>-12.63</v>
      </c>
      <c r="G464" s="15"/>
      <c r="H464" s="15"/>
      <c r="I464" s="15">
        <f t="shared" si="43"/>
        <v>0</v>
      </c>
      <c r="J464" s="23"/>
      <c r="K464" s="23"/>
      <c r="L464" s="23">
        <f t="shared" si="44"/>
        <v>0</v>
      </c>
      <c r="M464" s="15">
        <f t="shared" si="48"/>
        <v>-1</v>
      </c>
      <c r="N464" s="15">
        <f t="shared" si="45"/>
        <v>12.63</v>
      </c>
      <c r="O464" s="15">
        <f t="shared" si="46"/>
        <v>-12.63</v>
      </c>
      <c r="P464">
        <v>-2.81</v>
      </c>
      <c r="Q464" s="23"/>
      <c r="R464" s="23"/>
      <c r="S464" s="23"/>
    </row>
    <row r="465" spans="1:19">
      <c r="A465" s="70" t="s">
        <v>211</v>
      </c>
      <c r="B465" s="70" t="s">
        <v>623</v>
      </c>
      <c r="C465" s="70" t="s">
        <v>25</v>
      </c>
      <c r="D465" s="70">
        <v>3</v>
      </c>
      <c r="E465" s="70">
        <v>31.1875</v>
      </c>
      <c r="F465" s="70">
        <v>93.5625</v>
      </c>
      <c r="G465" s="30"/>
      <c r="H465" s="30"/>
      <c r="I465" s="30">
        <f t="shared" si="43"/>
        <v>0</v>
      </c>
      <c r="J465" s="36"/>
      <c r="K465" s="36"/>
      <c r="L465" s="36">
        <f t="shared" si="44"/>
        <v>0</v>
      </c>
      <c r="M465" s="30">
        <f t="shared" si="48"/>
        <v>3</v>
      </c>
      <c r="N465" s="30">
        <f t="shared" si="45"/>
        <v>31.1875</v>
      </c>
      <c r="O465" s="30">
        <f t="shared" si="46"/>
        <v>93.5625</v>
      </c>
      <c r="P465">
        <v>-2.37</v>
      </c>
      <c r="Q465" s="36"/>
      <c r="R465" s="63">
        <v>31.5</v>
      </c>
      <c r="S465" s="36"/>
    </row>
    <row r="466" spans="1:19">
      <c r="A466" s="64" t="s">
        <v>234</v>
      </c>
      <c r="B466" s="64">
        <v>30221</v>
      </c>
      <c r="C466" s="64" t="s">
        <v>25</v>
      </c>
      <c r="D466" s="64">
        <v>-2</v>
      </c>
      <c r="E466" s="64">
        <v>53.148</v>
      </c>
      <c r="F466" s="64">
        <v>-106.296</v>
      </c>
      <c r="G466" s="15"/>
      <c r="H466" s="15"/>
      <c r="I466" s="15">
        <f t="shared" si="43"/>
        <v>0</v>
      </c>
      <c r="J466" s="23"/>
      <c r="K466" s="23"/>
      <c r="L466" s="23">
        <f t="shared" si="44"/>
        <v>0</v>
      </c>
      <c r="M466" s="15">
        <f t="shared" si="48"/>
        <v>-2</v>
      </c>
      <c r="N466" s="15">
        <f t="shared" si="45"/>
        <v>53.148</v>
      </c>
      <c r="O466" s="15">
        <f t="shared" si="46"/>
        <v>-106.296</v>
      </c>
      <c r="P466" s="77">
        <v>-40.58</v>
      </c>
      <c r="Q466" s="23"/>
      <c r="R466" s="25">
        <v>53.68</v>
      </c>
      <c r="S466" s="23"/>
    </row>
    <row r="467" spans="1:19">
      <c r="A467" s="71" t="s">
        <v>153</v>
      </c>
      <c r="B467" s="71" t="s">
        <v>624</v>
      </c>
      <c r="C467" s="71" t="s">
        <v>40</v>
      </c>
      <c r="D467" s="71">
        <v>-2</v>
      </c>
      <c r="E467" s="71">
        <v>18.295</v>
      </c>
      <c r="F467" s="71">
        <v>-36.59</v>
      </c>
      <c r="G467" s="32"/>
      <c r="H467" s="32"/>
      <c r="I467" s="32">
        <f t="shared" si="43"/>
        <v>0</v>
      </c>
      <c r="J467" s="38"/>
      <c r="K467" s="38"/>
      <c r="L467" s="38">
        <f t="shared" si="44"/>
        <v>0</v>
      </c>
      <c r="M467" s="32">
        <f t="shared" si="48"/>
        <v>-2</v>
      </c>
      <c r="N467" s="32">
        <f t="shared" si="45"/>
        <v>18.295</v>
      </c>
      <c r="O467" s="32">
        <f t="shared" si="46"/>
        <v>-36.59</v>
      </c>
      <c r="P467">
        <v>-10.32</v>
      </c>
      <c r="Q467" s="38"/>
      <c r="R467" s="38"/>
      <c r="S467" s="38"/>
    </row>
    <row r="468" spans="1:19">
      <c r="A468" s="64" t="s">
        <v>153</v>
      </c>
      <c r="B468" s="64" t="s">
        <v>625</v>
      </c>
      <c r="C468" s="64" t="s">
        <v>40</v>
      </c>
      <c r="D468" s="64">
        <v>-2</v>
      </c>
      <c r="E468" s="64">
        <v>18.295</v>
      </c>
      <c r="F468" s="64">
        <v>-36.59</v>
      </c>
      <c r="G468" s="15"/>
      <c r="H468" s="15"/>
      <c r="I468" s="15">
        <f t="shared" si="43"/>
        <v>0</v>
      </c>
      <c r="J468" s="23"/>
      <c r="K468" s="23"/>
      <c r="L468" s="23">
        <f t="shared" si="44"/>
        <v>0</v>
      </c>
      <c r="M468" s="15">
        <f t="shared" si="48"/>
        <v>-2</v>
      </c>
      <c r="N468" s="15">
        <f t="shared" si="45"/>
        <v>18.295</v>
      </c>
      <c r="O468" s="15">
        <f t="shared" si="46"/>
        <v>-36.59</v>
      </c>
      <c r="P468">
        <v>-6.01</v>
      </c>
      <c r="Q468" s="23"/>
      <c r="R468" s="23"/>
      <c r="S468" s="23"/>
    </row>
    <row r="469" spans="1:19">
      <c r="A469" s="72" t="s">
        <v>49</v>
      </c>
      <c r="B469" s="72" t="s">
        <v>124</v>
      </c>
      <c r="C469" s="68" t="s">
        <v>42</v>
      </c>
      <c r="D469" s="68">
        <v>1</v>
      </c>
      <c r="E469" s="68">
        <v>382.30088496</v>
      </c>
      <c r="F469" s="68">
        <v>382.30088496</v>
      </c>
      <c r="G469" s="15"/>
      <c r="H469" s="15"/>
      <c r="I469" s="15">
        <f t="shared" si="43"/>
        <v>0</v>
      </c>
      <c r="J469" s="23"/>
      <c r="K469" s="23"/>
      <c r="L469" s="23">
        <f t="shared" si="44"/>
        <v>0</v>
      </c>
      <c r="M469" s="15">
        <f t="shared" si="48"/>
        <v>1</v>
      </c>
      <c r="N469" s="15">
        <f t="shared" si="45"/>
        <v>382.30088496</v>
      </c>
      <c r="O469" s="15">
        <f t="shared" si="46"/>
        <v>382.30088496</v>
      </c>
      <c r="P469">
        <v>49.7</v>
      </c>
      <c r="Q469" s="23"/>
      <c r="R469" s="25">
        <v>432</v>
      </c>
      <c r="S469" s="23"/>
    </row>
    <row r="470" spans="1:19">
      <c r="A470" s="68" t="s">
        <v>626</v>
      </c>
      <c r="B470" s="68"/>
      <c r="C470" s="68" t="s">
        <v>61</v>
      </c>
      <c r="D470" s="68">
        <v>82</v>
      </c>
      <c r="E470" s="68">
        <v>7.69911504424778</v>
      </c>
      <c r="F470" s="68">
        <v>631.327433628318</v>
      </c>
      <c r="G470" s="15"/>
      <c r="H470" s="15"/>
      <c r="I470" s="15">
        <f t="shared" si="43"/>
        <v>0</v>
      </c>
      <c r="J470" s="23"/>
      <c r="K470" s="23"/>
      <c r="L470" s="23">
        <f t="shared" si="44"/>
        <v>0</v>
      </c>
      <c r="M470" s="15">
        <f t="shared" si="48"/>
        <v>82</v>
      </c>
      <c r="N470" s="15">
        <f t="shared" si="45"/>
        <v>7.69911504424778</v>
      </c>
      <c r="O470" s="15">
        <f t="shared" si="46"/>
        <v>631.327433628318</v>
      </c>
      <c r="P470">
        <v>67.65</v>
      </c>
      <c r="Q470" s="23"/>
      <c r="R470" s="23"/>
      <c r="S470" s="23"/>
    </row>
    <row r="471" spans="1:19">
      <c r="A471" s="72" t="s">
        <v>627</v>
      </c>
      <c r="B471" s="68"/>
      <c r="C471" s="68" t="s">
        <v>83</v>
      </c>
      <c r="D471" s="68">
        <v>82</v>
      </c>
      <c r="E471" s="68">
        <v>0.884955752212389</v>
      </c>
      <c r="F471" s="68">
        <v>72.5663716814159</v>
      </c>
      <c r="G471" s="15"/>
      <c r="H471" s="15"/>
      <c r="I471" s="15">
        <f t="shared" si="43"/>
        <v>0</v>
      </c>
      <c r="J471" s="23"/>
      <c r="K471" s="23"/>
      <c r="L471" s="23">
        <f t="shared" si="44"/>
        <v>0</v>
      </c>
      <c r="M471" s="15">
        <f t="shared" si="48"/>
        <v>82</v>
      </c>
      <c r="N471" s="15">
        <f t="shared" si="45"/>
        <v>0.884955752212389</v>
      </c>
      <c r="O471" s="15">
        <f t="shared" si="46"/>
        <v>72.5663716814159</v>
      </c>
      <c r="P471">
        <v>5.07</v>
      </c>
      <c r="Q471" s="23"/>
      <c r="R471" s="25">
        <v>1.5</v>
      </c>
      <c r="S471" s="23"/>
    </row>
    <row r="472" spans="1:19">
      <c r="A472" s="68" t="s">
        <v>628</v>
      </c>
      <c r="B472" s="68"/>
      <c r="C472" s="68" t="s">
        <v>57</v>
      </c>
      <c r="D472" s="68">
        <v>4</v>
      </c>
      <c r="E472" s="68">
        <v>5.75221238938053</v>
      </c>
      <c r="F472" s="68">
        <v>23.0088495575221</v>
      </c>
      <c r="G472" s="15"/>
      <c r="H472" s="15"/>
      <c r="I472" s="15">
        <f t="shared" si="43"/>
        <v>0</v>
      </c>
      <c r="J472" s="23"/>
      <c r="K472" s="23"/>
      <c r="L472" s="23">
        <f t="shared" si="44"/>
        <v>0</v>
      </c>
      <c r="M472" s="15">
        <f t="shared" si="48"/>
        <v>4</v>
      </c>
      <c r="N472" s="15">
        <f t="shared" si="45"/>
        <v>5.75221238938053</v>
      </c>
      <c r="O472" s="15">
        <f t="shared" si="46"/>
        <v>23.0088495575221</v>
      </c>
      <c r="P472">
        <v>1.33</v>
      </c>
      <c r="Q472" s="23"/>
      <c r="R472" s="23"/>
      <c r="S472" s="23"/>
    </row>
    <row r="473" spans="1:19">
      <c r="A473" s="68" t="s">
        <v>629</v>
      </c>
      <c r="B473" s="68"/>
      <c r="C473" s="68" t="s">
        <v>57</v>
      </c>
      <c r="D473" s="68">
        <v>13</v>
      </c>
      <c r="E473" s="68">
        <v>8.67256637168138</v>
      </c>
      <c r="F473" s="68">
        <v>112.743362831858</v>
      </c>
      <c r="G473" s="15"/>
      <c r="H473" s="15"/>
      <c r="I473" s="15">
        <f t="shared" si="43"/>
        <v>0</v>
      </c>
      <c r="J473" s="23"/>
      <c r="K473" s="23"/>
      <c r="L473" s="23">
        <f t="shared" si="44"/>
        <v>0</v>
      </c>
      <c r="M473" s="15">
        <f t="shared" si="48"/>
        <v>13</v>
      </c>
      <c r="N473" s="15">
        <f t="shared" si="45"/>
        <v>8.67256637168138</v>
      </c>
      <c r="O473" s="15">
        <f t="shared" si="46"/>
        <v>112.743362831858</v>
      </c>
      <c r="P473">
        <v>15.37</v>
      </c>
      <c r="Q473" s="23"/>
      <c r="R473" s="23"/>
      <c r="S473" s="23"/>
    </row>
    <row r="474" spans="1:19">
      <c r="A474" s="68" t="s">
        <v>630</v>
      </c>
      <c r="B474" s="68"/>
      <c r="C474" s="68" t="s">
        <v>57</v>
      </c>
      <c r="D474" s="68">
        <v>10</v>
      </c>
      <c r="E474" s="68">
        <v>14.6017699115044</v>
      </c>
      <c r="F474" s="68">
        <v>146.017699115044</v>
      </c>
      <c r="G474" s="15"/>
      <c r="H474" s="15"/>
      <c r="I474" s="15">
        <f t="shared" si="43"/>
        <v>0</v>
      </c>
      <c r="J474" s="23"/>
      <c r="K474" s="23"/>
      <c r="L474" s="23">
        <f t="shared" si="44"/>
        <v>0</v>
      </c>
      <c r="M474" s="15">
        <f t="shared" si="48"/>
        <v>10</v>
      </c>
      <c r="N474" s="15">
        <f t="shared" si="45"/>
        <v>14.6017699115044</v>
      </c>
      <c r="O474" s="15">
        <f t="shared" si="46"/>
        <v>146.017699115044</v>
      </c>
      <c r="P474">
        <v>8.52</v>
      </c>
      <c r="Q474" s="23"/>
      <c r="R474" s="23"/>
      <c r="S474" s="23"/>
    </row>
    <row r="475" spans="1:19">
      <c r="A475" s="72" t="s">
        <v>631</v>
      </c>
      <c r="B475" s="68"/>
      <c r="C475" s="68" t="s">
        <v>53</v>
      </c>
      <c r="D475" s="68">
        <v>129</v>
      </c>
      <c r="E475" s="68">
        <v>0.442477876106195</v>
      </c>
      <c r="F475" s="68">
        <v>57.0796460176992</v>
      </c>
      <c r="G475" s="15"/>
      <c r="H475" s="15"/>
      <c r="I475" s="15">
        <f t="shared" si="43"/>
        <v>0</v>
      </c>
      <c r="J475" s="23"/>
      <c r="K475" s="23"/>
      <c r="L475" s="23">
        <f t="shared" si="44"/>
        <v>0</v>
      </c>
      <c r="M475" s="15">
        <f t="shared" si="48"/>
        <v>129</v>
      </c>
      <c r="N475" s="15">
        <f t="shared" si="45"/>
        <v>0.442477876106195</v>
      </c>
      <c r="O475" s="15">
        <f t="shared" si="46"/>
        <v>57.0796460176992</v>
      </c>
      <c r="P475">
        <v>7.85</v>
      </c>
      <c r="Q475" s="23"/>
      <c r="R475" s="23">
        <v>0.44</v>
      </c>
      <c r="S475" s="23"/>
    </row>
    <row r="476" spans="1:19">
      <c r="A476" s="68" t="s">
        <v>108</v>
      </c>
      <c r="B476" s="68"/>
      <c r="C476" s="68" t="s">
        <v>42</v>
      </c>
      <c r="D476" s="68">
        <v>2</v>
      </c>
      <c r="E476" s="68">
        <v>1.06194690265486</v>
      </c>
      <c r="F476" s="68">
        <v>2.12389380530972</v>
      </c>
      <c r="G476" s="15"/>
      <c r="H476" s="15"/>
      <c r="I476" s="15">
        <f t="shared" si="43"/>
        <v>0</v>
      </c>
      <c r="J476" s="23"/>
      <c r="K476" s="23"/>
      <c r="L476" s="23">
        <f t="shared" si="44"/>
        <v>0</v>
      </c>
      <c r="M476" s="15">
        <f t="shared" si="48"/>
        <v>2</v>
      </c>
      <c r="N476" s="15">
        <f t="shared" si="45"/>
        <v>1.06194690265486</v>
      </c>
      <c r="O476" s="15">
        <f t="shared" si="46"/>
        <v>2.12389380530972</v>
      </c>
      <c r="P476">
        <v>-13.78</v>
      </c>
      <c r="Q476" s="23"/>
      <c r="R476" s="23"/>
      <c r="S476" s="23"/>
    </row>
    <row r="477" spans="1:19">
      <c r="A477" s="68" t="s">
        <v>483</v>
      </c>
      <c r="B477" s="68"/>
      <c r="C477" s="68" t="s">
        <v>73</v>
      </c>
      <c r="D477" s="68">
        <v>3</v>
      </c>
      <c r="E477" s="68">
        <v>5.38938053097343</v>
      </c>
      <c r="F477" s="68">
        <v>16.1681415929203</v>
      </c>
      <c r="G477" s="15"/>
      <c r="H477" s="15"/>
      <c r="I477" s="15">
        <f t="shared" si="43"/>
        <v>0</v>
      </c>
      <c r="J477" s="23"/>
      <c r="K477" s="23"/>
      <c r="L477" s="23">
        <f t="shared" si="44"/>
        <v>0</v>
      </c>
      <c r="M477" s="15">
        <f t="shared" si="48"/>
        <v>3</v>
      </c>
      <c r="N477" s="15">
        <f t="shared" si="45"/>
        <v>5.38938053097343</v>
      </c>
      <c r="O477" s="15">
        <f t="shared" si="46"/>
        <v>16.1681415929203</v>
      </c>
      <c r="P477">
        <v>-0.620000000000001</v>
      </c>
      <c r="Q477" s="23"/>
      <c r="R477" s="23"/>
      <c r="S477" s="23"/>
    </row>
    <row r="478" spans="1:19">
      <c r="A478" s="68" t="s">
        <v>629</v>
      </c>
      <c r="B478" s="68"/>
      <c r="C478" s="68" t="s">
        <v>57</v>
      </c>
      <c r="D478" s="68">
        <v>47</v>
      </c>
      <c r="E478" s="68">
        <v>8.6725663716814</v>
      </c>
      <c r="F478" s="68">
        <v>407.610619469026</v>
      </c>
      <c r="G478" s="15"/>
      <c r="H478" s="15"/>
      <c r="I478" s="15">
        <f t="shared" si="43"/>
        <v>0</v>
      </c>
      <c r="J478" s="23"/>
      <c r="K478" s="23"/>
      <c r="L478" s="23">
        <f t="shared" si="44"/>
        <v>0</v>
      </c>
      <c r="M478" s="15">
        <f t="shared" si="48"/>
        <v>47</v>
      </c>
      <c r="N478" s="15">
        <f t="shared" si="45"/>
        <v>8.6725663716814</v>
      </c>
      <c r="O478" s="15">
        <f t="shared" si="46"/>
        <v>407.610619469026</v>
      </c>
      <c r="P478">
        <v>57.69</v>
      </c>
      <c r="Q478" s="23"/>
      <c r="R478" s="23"/>
      <c r="S478" s="23"/>
    </row>
    <row r="479" spans="1:19">
      <c r="A479" s="68" t="s">
        <v>632</v>
      </c>
      <c r="B479" s="68"/>
      <c r="C479" s="68" t="s">
        <v>65</v>
      </c>
      <c r="D479" s="68">
        <v>76</v>
      </c>
      <c r="E479" s="68">
        <v>5.08849557522124</v>
      </c>
      <c r="F479" s="68">
        <v>386.725663716814</v>
      </c>
      <c r="G479" s="15"/>
      <c r="H479" s="15"/>
      <c r="I479" s="15">
        <f t="shared" si="43"/>
        <v>0</v>
      </c>
      <c r="J479" s="23"/>
      <c r="K479" s="23"/>
      <c r="L479" s="23">
        <f t="shared" si="44"/>
        <v>0</v>
      </c>
      <c r="M479" s="15">
        <f t="shared" si="48"/>
        <v>76</v>
      </c>
      <c r="N479" s="15">
        <f t="shared" si="45"/>
        <v>5.08849557522124</v>
      </c>
      <c r="O479" s="15">
        <f t="shared" si="46"/>
        <v>386.725663716814</v>
      </c>
      <c r="P479">
        <v>49.47</v>
      </c>
      <c r="Q479" s="23"/>
      <c r="R479" s="23"/>
      <c r="S479" s="23"/>
    </row>
    <row r="480" spans="1:19">
      <c r="A480" s="68" t="s">
        <v>633</v>
      </c>
      <c r="B480" s="68"/>
      <c r="C480" s="68" t="s">
        <v>65</v>
      </c>
      <c r="D480" s="68">
        <v>142</v>
      </c>
      <c r="E480" s="68">
        <v>3.65044247787611</v>
      </c>
      <c r="F480" s="68">
        <v>518.362831858407</v>
      </c>
      <c r="G480" s="15"/>
      <c r="H480" s="15"/>
      <c r="I480" s="15">
        <f t="shared" si="43"/>
        <v>0</v>
      </c>
      <c r="J480" s="23"/>
      <c r="K480" s="23"/>
      <c r="L480" s="23">
        <f t="shared" si="44"/>
        <v>0</v>
      </c>
      <c r="M480" s="15">
        <f t="shared" si="48"/>
        <v>142</v>
      </c>
      <c r="N480" s="15">
        <f t="shared" si="45"/>
        <v>3.65044247787611</v>
      </c>
      <c r="O480" s="15">
        <f t="shared" si="46"/>
        <v>518.362831858407</v>
      </c>
      <c r="P480">
        <v>67.3</v>
      </c>
      <c r="Q480" s="23"/>
      <c r="R480" s="23"/>
      <c r="S480" s="23"/>
    </row>
    <row r="481" spans="1:19">
      <c r="A481" s="72" t="s">
        <v>634</v>
      </c>
      <c r="B481" s="68"/>
      <c r="C481" s="68" t="s">
        <v>40</v>
      </c>
      <c r="D481" s="68">
        <v>90</v>
      </c>
      <c r="E481" s="68">
        <v>1.32743362831858</v>
      </c>
      <c r="F481" s="68">
        <v>119.469026548672</v>
      </c>
      <c r="G481" s="15"/>
      <c r="H481" s="15"/>
      <c r="I481" s="15">
        <f t="shared" si="43"/>
        <v>0</v>
      </c>
      <c r="J481" s="23"/>
      <c r="K481" s="23"/>
      <c r="L481" s="23">
        <f t="shared" si="44"/>
        <v>0</v>
      </c>
      <c r="M481" s="15">
        <f t="shared" si="48"/>
        <v>90</v>
      </c>
      <c r="N481" s="15">
        <f t="shared" si="45"/>
        <v>1.32743362831858</v>
      </c>
      <c r="O481" s="15">
        <f t="shared" si="46"/>
        <v>119.469026548672</v>
      </c>
      <c r="P481">
        <v>15.53</v>
      </c>
      <c r="Q481" s="23"/>
      <c r="R481" s="25">
        <v>1.5</v>
      </c>
      <c r="S481" s="23"/>
    </row>
    <row r="482" spans="1:19">
      <c r="A482" s="68" t="s">
        <v>635</v>
      </c>
      <c r="B482" s="68"/>
      <c r="C482" s="68" t="s">
        <v>45</v>
      </c>
      <c r="D482" s="68">
        <v>90</v>
      </c>
      <c r="E482" s="68">
        <v>9.29203539823008</v>
      </c>
      <c r="F482" s="68">
        <v>836.283185840707</v>
      </c>
      <c r="G482" s="15"/>
      <c r="H482" s="15"/>
      <c r="I482" s="15">
        <f t="shared" si="43"/>
        <v>0</v>
      </c>
      <c r="J482" s="23"/>
      <c r="K482" s="23"/>
      <c r="L482" s="23">
        <f t="shared" si="44"/>
        <v>0</v>
      </c>
      <c r="M482" s="15">
        <f t="shared" si="48"/>
        <v>90</v>
      </c>
      <c r="N482" s="15">
        <f t="shared" si="45"/>
        <v>9.29203539823008</v>
      </c>
      <c r="O482" s="15">
        <f t="shared" si="46"/>
        <v>836.283185840707</v>
      </c>
      <c r="P482">
        <v>102.84</v>
      </c>
      <c r="Q482" s="23"/>
      <c r="R482" s="23"/>
      <c r="S482" s="23"/>
    </row>
    <row r="483" spans="1:19">
      <c r="A483" s="68" t="s">
        <v>636</v>
      </c>
      <c r="B483" s="68"/>
      <c r="C483" s="68" t="s">
        <v>42</v>
      </c>
      <c r="D483" s="68">
        <v>94</v>
      </c>
      <c r="E483" s="68">
        <v>3.09734513274336</v>
      </c>
      <c r="F483" s="68">
        <v>291.150442477876</v>
      </c>
      <c r="G483" s="15"/>
      <c r="H483" s="15"/>
      <c r="I483" s="15">
        <f t="shared" si="43"/>
        <v>0</v>
      </c>
      <c r="J483" s="23"/>
      <c r="K483" s="23"/>
      <c r="L483" s="23">
        <f t="shared" si="44"/>
        <v>0</v>
      </c>
      <c r="M483" s="15">
        <f t="shared" si="48"/>
        <v>94</v>
      </c>
      <c r="N483" s="15">
        <f t="shared" si="45"/>
        <v>3.09734513274336</v>
      </c>
      <c r="O483" s="15">
        <f t="shared" si="46"/>
        <v>291.150442477876</v>
      </c>
      <c r="P483">
        <v>37.27</v>
      </c>
      <c r="Q483" s="23"/>
      <c r="R483" s="23"/>
      <c r="S483" s="23"/>
    </row>
    <row r="484" spans="1:19">
      <c r="A484" s="68" t="s">
        <v>637</v>
      </c>
      <c r="B484" s="68"/>
      <c r="C484" s="68" t="s">
        <v>53</v>
      </c>
      <c r="D484" s="68">
        <v>451</v>
      </c>
      <c r="E484" s="68">
        <v>0.75221238938053</v>
      </c>
      <c r="F484" s="68">
        <v>339.247787610619</v>
      </c>
      <c r="G484" s="15"/>
      <c r="H484" s="15"/>
      <c r="I484" s="15">
        <f t="shared" si="43"/>
        <v>0</v>
      </c>
      <c r="J484" s="23"/>
      <c r="K484" s="23"/>
      <c r="L484" s="23">
        <f t="shared" si="44"/>
        <v>0</v>
      </c>
      <c r="M484" s="15">
        <f t="shared" si="48"/>
        <v>451</v>
      </c>
      <c r="N484" s="15">
        <f t="shared" si="45"/>
        <v>0.75221238938053</v>
      </c>
      <c r="O484" s="15">
        <f t="shared" si="46"/>
        <v>339.247787610619</v>
      </c>
      <c r="P484">
        <v>41.93</v>
      </c>
      <c r="Q484" s="23"/>
      <c r="R484" s="23"/>
      <c r="S484" s="23"/>
    </row>
    <row r="485" spans="1:19">
      <c r="A485" s="72" t="s">
        <v>638</v>
      </c>
      <c r="B485" s="68"/>
      <c r="C485" s="68" t="s">
        <v>83</v>
      </c>
      <c r="D485" s="68">
        <v>3839</v>
      </c>
      <c r="E485" s="68">
        <v>0.371404867256635</v>
      </c>
      <c r="F485" s="68">
        <v>1425.82328539822</v>
      </c>
      <c r="G485" s="15"/>
      <c r="H485" s="15"/>
      <c r="I485" s="15">
        <f t="shared" si="43"/>
        <v>0</v>
      </c>
      <c r="J485" s="23"/>
      <c r="K485" s="23"/>
      <c r="L485" s="23">
        <f t="shared" si="44"/>
        <v>0</v>
      </c>
      <c r="M485" s="15">
        <f t="shared" si="48"/>
        <v>3839</v>
      </c>
      <c r="N485" s="15">
        <f t="shared" si="45"/>
        <v>0.371404867256635</v>
      </c>
      <c r="O485" s="15">
        <f t="shared" si="46"/>
        <v>1425.82328539822</v>
      </c>
      <c r="P485">
        <v>185.29</v>
      </c>
      <c r="Q485" s="23"/>
      <c r="R485" s="25">
        <v>1</v>
      </c>
      <c r="S485" s="23"/>
    </row>
    <row r="486" spans="1:19">
      <c r="A486" s="72" t="s">
        <v>98</v>
      </c>
      <c r="B486" s="68"/>
      <c r="C486" s="68" t="s">
        <v>73</v>
      </c>
      <c r="D486" s="68">
        <v>120</v>
      </c>
      <c r="E486" s="68">
        <v>7.47398230088495</v>
      </c>
      <c r="F486" s="68">
        <v>896.877876106194</v>
      </c>
      <c r="G486" s="15"/>
      <c r="H486" s="15"/>
      <c r="I486" s="15">
        <f t="shared" si="43"/>
        <v>0</v>
      </c>
      <c r="J486" s="23"/>
      <c r="K486" s="23"/>
      <c r="L486" s="23">
        <f t="shared" si="44"/>
        <v>0</v>
      </c>
      <c r="M486" s="15">
        <f t="shared" si="48"/>
        <v>120</v>
      </c>
      <c r="N486" s="15">
        <f t="shared" si="45"/>
        <v>7.47398230088495</v>
      </c>
      <c r="O486" s="15">
        <f t="shared" si="46"/>
        <v>896.877876106194</v>
      </c>
      <c r="P486">
        <v>119.92</v>
      </c>
      <c r="Q486" s="23"/>
      <c r="R486" s="25">
        <v>7.48</v>
      </c>
      <c r="S486" s="23"/>
    </row>
    <row r="487" spans="1:19">
      <c r="A487" s="68" t="s">
        <v>639</v>
      </c>
      <c r="B487" s="68"/>
      <c r="C487" s="68" t="s">
        <v>53</v>
      </c>
      <c r="D487" s="68">
        <v>120</v>
      </c>
      <c r="E487" s="68">
        <v>2.65486725663716</v>
      </c>
      <c r="F487" s="68">
        <v>318.584070796459</v>
      </c>
      <c r="G487" s="15"/>
      <c r="H487" s="15"/>
      <c r="I487" s="15">
        <f t="shared" si="43"/>
        <v>0</v>
      </c>
      <c r="J487" s="23"/>
      <c r="K487" s="23"/>
      <c r="L487" s="23">
        <f t="shared" si="44"/>
        <v>0</v>
      </c>
      <c r="M487" s="15">
        <f t="shared" si="48"/>
        <v>120</v>
      </c>
      <c r="N487" s="15">
        <f t="shared" si="45"/>
        <v>2.65486725663716</v>
      </c>
      <c r="O487" s="15">
        <f t="shared" si="46"/>
        <v>318.584070796459</v>
      </c>
      <c r="P487">
        <v>41.42</v>
      </c>
      <c r="Q487" s="23"/>
      <c r="R487" s="23"/>
      <c r="S487" s="23"/>
    </row>
    <row r="488" spans="1:19">
      <c r="A488" s="72" t="s">
        <v>640</v>
      </c>
      <c r="B488" s="68"/>
      <c r="C488" s="68" t="s">
        <v>83</v>
      </c>
      <c r="D488" s="68">
        <v>118</v>
      </c>
      <c r="E488" s="68">
        <v>11.9469026548672</v>
      </c>
      <c r="F488" s="68">
        <v>1409.73451327433</v>
      </c>
      <c r="G488" s="15"/>
      <c r="H488" s="15"/>
      <c r="I488" s="15">
        <f t="shared" si="43"/>
        <v>0</v>
      </c>
      <c r="J488" s="23"/>
      <c r="K488" s="23"/>
      <c r="L488" s="23">
        <f t="shared" si="44"/>
        <v>0</v>
      </c>
      <c r="M488" s="15">
        <f t="shared" si="48"/>
        <v>118</v>
      </c>
      <c r="N488" s="15">
        <f t="shared" si="45"/>
        <v>11.9469026548672</v>
      </c>
      <c r="O488" s="15">
        <f t="shared" si="46"/>
        <v>1409.73451327433</v>
      </c>
      <c r="P488">
        <v>182.07</v>
      </c>
      <c r="Q488" s="23"/>
      <c r="R488" s="25">
        <v>1.5</v>
      </c>
      <c r="S488" s="23"/>
    </row>
    <row r="489" spans="1:19">
      <c r="A489" s="68" t="s">
        <v>641</v>
      </c>
      <c r="B489" s="68"/>
      <c r="C489" s="68" t="s">
        <v>45</v>
      </c>
      <c r="D489" s="68">
        <v>107</v>
      </c>
      <c r="E489" s="68">
        <v>11.0619469026548</v>
      </c>
      <c r="F489" s="68">
        <v>1183.62831858406</v>
      </c>
      <c r="G489" s="15"/>
      <c r="H489" s="15"/>
      <c r="I489" s="15">
        <f t="shared" si="43"/>
        <v>0</v>
      </c>
      <c r="J489" s="23"/>
      <c r="K489" s="23"/>
      <c r="L489" s="23">
        <f t="shared" si="44"/>
        <v>0</v>
      </c>
      <c r="M489" s="15">
        <f t="shared" si="48"/>
        <v>107</v>
      </c>
      <c r="N489" s="15">
        <f t="shared" si="45"/>
        <v>11.0619469026548</v>
      </c>
      <c r="O489" s="15">
        <f t="shared" si="46"/>
        <v>1183.62831858406</v>
      </c>
      <c r="P489">
        <v>152.17</v>
      </c>
      <c r="Q489" s="23"/>
      <c r="R489" s="23"/>
      <c r="S489" s="23"/>
    </row>
    <row r="490" spans="1:19">
      <c r="A490" s="68" t="s">
        <v>642</v>
      </c>
      <c r="B490" s="68"/>
      <c r="C490" s="68" t="s">
        <v>65</v>
      </c>
      <c r="D490" s="68">
        <v>357</v>
      </c>
      <c r="E490" s="68">
        <v>0.903423316229146</v>
      </c>
      <c r="F490" s="68">
        <v>322.522123893805</v>
      </c>
      <c r="G490" s="15"/>
      <c r="H490" s="15"/>
      <c r="I490" s="15">
        <f t="shared" si="43"/>
        <v>0</v>
      </c>
      <c r="J490" s="23"/>
      <c r="K490" s="23"/>
      <c r="L490" s="23">
        <f t="shared" si="44"/>
        <v>0</v>
      </c>
      <c r="M490" s="15">
        <f t="shared" si="48"/>
        <v>357</v>
      </c>
      <c r="N490" s="15">
        <f t="shared" si="45"/>
        <v>0.903423316229146</v>
      </c>
      <c r="O490" s="15">
        <f t="shared" si="46"/>
        <v>322.522123893805</v>
      </c>
      <c r="P490">
        <v>41.88</v>
      </c>
      <c r="Q490" s="23"/>
      <c r="R490" s="23"/>
      <c r="S490" s="23"/>
    </row>
    <row r="491" spans="1:19">
      <c r="A491" s="72" t="s">
        <v>643</v>
      </c>
      <c r="B491" s="68"/>
      <c r="C491" s="68" t="s">
        <v>68</v>
      </c>
      <c r="D491" s="68">
        <v>110</v>
      </c>
      <c r="E491" s="68">
        <v>10.0353982300884</v>
      </c>
      <c r="F491" s="68">
        <v>1103.89380530972</v>
      </c>
      <c r="G491" s="15"/>
      <c r="H491" s="15"/>
      <c r="I491" s="15">
        <f t="shared" si="43"/>
        <v>0</v>
      </c>
      <c r="J491" s="23"/>
      <c r="K491" s="23"/>
      <c r="L491" s="23">
        <f t="shared" si="44"/>
        <v>0</v>
      </c>
      <c r="M491" s="15">
        <f t="shared" si="48"/>
        <v>110</v>
      </c>
      <c r="N491" s="15">
        <f t="shared" si="45"/>
        <v>10.0353982300884</v>
      </c>
      <c r="O491" s="15">
        <f t="shared" si="46"/>
        <v>1103.89380530972</v>
      </c>
      <c r="P491">
        <v>143.9</v>
      </c>
      <c r="Q491" s="23"/>
      <c r="R491" s="25">
        <v>12</v>
      </c>
      <c r="S491" s="23"/>
    </row>
    <row r="492" spans="1:19">
      <c r="A492" s="68" t="s">
        <v>644</v>
      </c>
      <c r="B492" s="68"/>
      <c r="C492" s="68" t="s">
        <v>42</v>
      </c>
      <c r="D492" s="68">
        <v>324</v>
      </c>
      <c r="E492" s="68">
        <v>3.71681415929204</v>
      </c>
      <c r="F492" s="68">
        <v>1204.24778761062</v>
      </c>
      <c r="G492" s="15"/>
      <c r="H492" s="15"/>
      <c r="I492" s="15">
        <f t="shared" si="43"/>
        <v>0</v>
      </c>
      <c r="J492" s="23"/>
      <c r="K492" s="23"/>
      <c r="L492" s="23">
        <f t="shared" si="44"/>
        <v>0</v>
      </c>
      <c r="M492" s="15">
        <f t="shared" si="48"/>
        <v>324</v>
      </c>
      <c r="N492" s="15">
        <f t="shared" si="45"/>
        <v>3.71681415929204</v>
      </c>
      <c r="O492" s="15">
        <f t="shared" si="46"/>
        <v>1204.24778761062</v>
      </c>
      <c r="P492">
        <v>151.5</v>
      </c>
      <c r="Q492" s="23"/>
      <c r="R492" s="23"/>
      <c r="S492" s="23"/>
    </row>
    <row r="493" spans="1:19">
      <c r="A493" s="68" t="s">
        <v>60</v>
      </c>
      <c r="B493" s="68"/>
      <c r="C493" s="68" t="s">
        <v>61</v>
      </c>
      <c r="D493" s="68">
        <v>100</v>
      </c>
      <c r="E493" s="68">
        <v>3.00884955752212</v>
      </c>
      <c r="F493" s="68">
        <v>300.884955752212</v>
      </c>
      <c r="G493" s="15"/>
      <c r="H493" s="15"/>
      <c r="I493" s="15">
        <f t="shared" si="43"/>
        <v>0</v>
      </c>
      <c r="J493" s="23"/>
      <c r="K493" s="23"/>
      <c r="L493" s="23">
        <f t="shared" si="44"/>
        <v>0</v>
      </c>
      <c r="M493" s="15">
        <f t="shared" si="48"/>
        <v>100</v>
      </c>
      <c r="N493" s="15">
        <f t="shared" si="45"/>
        <v>3.00884955752212</v>
      </c>
      <c r="O493" s="15">
        <f t="shared" si="46"/>
        <v>300.884955752212</v>
      </c>
      <c r="P493">
        <v>36.59</v>
      </c>
      <c r="Q493" s="23"/>
      <c r="R493" s="25">
        <v>4.5</v>
      </c>
      <c r="S493" s="23"/>
    </row>
    <row r="494" spans="1:19">
      <c r="A494" s="68" t="s">
        <v>645</v>
      </c>
      <c r="B494" s="68"/>
      <c r="C494" s="68" t="s">
        <v>57</v>
      </c>
      <c r="D494" s="68">
        <v>80</v>
      </c>
      <c r="E494" s="68">
        <v>7.07964601769911</v>
      </c>
      <c r="F494" s="68">
        <v>566.371681415929</v>
      </c>
      <c r="G494" s="15"/>
      <c r="H494" s="15"/>
      <c r="I494" s="15">
        <f t="shared" si="43"/>
        <v>0</v>
      </c>
      <c r="J494" s="23"/>
      <c r="K494" s="23"/>
      <c r="L494" s="23">
        <f t="shared" si="44"/>
        <v>0</v>
      </c>
      <c r="M494" s="15">
        <f t="shared" si="48"/>
        <v>80</v>
      </c>
      <c r="N494" s="15">
        <f t="shared" si="45"/>
        <v>7.07964601769911</v>
      </c>
      <c r="O494" s="15">
        <f t="shared" si="46"/>
        <v>566.371681415929</v>
      </c>
      <c r="P494">
        <v>64.6</v>
      </c>
      <c r="Q494" s="23"/>
      <c r="R494" s="23"/>
      <c r="S494" s="23"/>
    </row>
    <row r="495" spans="1:19">
      <c r="A495" s="68" t="s">
        <v>646</v>
      </c>
      <c r="B495" s="68"/>
      <c r="C495" s="68" t="s">
        <v>57</v>
      </c>
      <c r="D495" s="68">
        <v>46</v>
      </c>
      <c r="E495" s="68">
        <v>11.6814159292035</v>
      </c>
      <c r="F495" s="68">
        <v>537.345132743361</v>
      </c>
      <c r="G495" s="15"/>
      <c r="H495" s="15"/>
      <c r="I495" s="15">
        <f t="shared" si="43"/>
        <v>0</v>
      </c>
      <c r="J495" s="23"/>
      <c r="K495" s="23"/>
      <c r="L495" s="23">
        <f t="shared" si="44"/>
        <v>0</v>
      </c>
      <c r="M495" s="15">
        <f t="shared" si="48"/>
        <v>46</v>
      </c>
      <c r="N495" s="15">
        <f t="shared" si="45"/>
        <v>11.6814159292035</v>
      </c>
      <c r="O495" s="15">
        <f t="shared" si="46"/>
        <v>537.345132743361</v>
      </c>
      <c r="P495">
        <v>68.31</v>
      </c>
      <c r="Q495" s="23"/>
      <c r="R495" s="23"/>
      <c r="S495" s="23"/>
    </row>
    <row r="496" spans="1:19">
      <c r="A496" s="68" t="s">
        <v>647</v>
      </c>
      <c r="B496" s="68"/>
      <c r="C496" s="68" t="s">
        <v>40</v>
      </c>
      <c r="D496" s="68">
        <v>95</v>
      </c>
      <c r="E496" s="68">
        <v>1.23008849557522</v>
      </c>
      <c r="F496" s="68">
        <v>116.858407079646</v>
      </c>
      <c r="G496" s="15"/>
      <c r="H496" s="15"/>
      <c r="I496" s="15">
        <f t="shared" si="43"/>
        <v>0</v>
      </c>
      <c r="J496" s="23"/>
      <c r="K496" s="23"/>
      <c r="L496" s="23">
        <f t="shared" si="44"/>
        <v>0</v>
      </c>
      <c r="M496" s="15">
        <f t="shared" si="48"/>
        <v>95</v>
      </c>
      <c r="N496" s="15">
        <f t="shared" si="45"/>
        <v>1.23008849557522</v>
      </c>
      <c r="O496" s="15">
        <f t="shared" si="46"/>
        <v>116.858407079646</v>
      </c>
      <c r="P496">
        <v>15.1</v>
      </c>
      <c r="Q496" s="23"/>
      <c r="R496" s="23"/>
      <c r="S496" s="23"/>
    </row>
    <row r="497" spans="1:19">
      <c r="A497" s="64" t="s">
        <v>49</v>
      </c>
      <c r="B497" s="64" t="s">
        <v>116</v>
      </c>
      <c r="C497" s="64" t="s">
        <v>42</v>
      </c>
      <c r="D497" s="64">
        <v>-4</v>
      </c>
      <c r="E497" s="64">
        <v>955.75221238938</v>
      </c>
      <c r="F497" s="64">
        <v>-3823.00884955752</v>
      </c>
      <c r="G497" s="15"/>
      <c r="H497" s="15"/>
      <c r="I497" s="15">
        <f t="shared" si="43"/>
        <v>0</v>
      </c>
      <c r="J497" s="23"/>
      <c r="K497" s="23"/>
      <c r="L497" s="23">
        <f t="shared" si="44"/>
        <v>0</v>
      </c>
      <c r="M497" s="15">
        <f t="shared" si="48"/>
        <v>-4</v>
      </c>
      <c r="N497" s="15">
        <f t="shared" si="45"/>
        <v>955.75221238938</v>
      </c>
      <c r="O497" s="15">
        <f t="shared" si="46"/>
        <v>-3823.00884955752</v>
      </c>
      <c r="P497">
        <v>-465.924424778761</v>
      </c>
      <c r="Q497" s="23"/>
      <c r="R497" s="23"/>
      <c r="S497" s="23"/>
    </row>
    <row r="498" spans="1:19">
      <c r="A498" s="72" t="s">
        <v>648</v>
      </c>
      <c r="B498" s="72" t="s">
        <v>20</v>
      </c>
      <c r="C498" s="72" t="s">
        <v>21</v>
      </c>
      <c r="D498" s="68">
        <v>1</v>
      </c>
      <c r="E498" s="68">
        <v>25.48619469</v>
      </c>
      <c r="F498" s="68">
        <v>25.48619469</v>
      </c>
      <c r="G498" s="15"/>
      <c r="H498" s="15"/>
      <c r="I498" s="15">
        <f t="shared" si="43"/>
        <v>0</v>
      </c>
      <c r="J498" s="23"/>
      <c r="K498" s="23"/>
      <c r="L498" s="23">
        <f t="shared" si="44"/>
        <v>0</v>
      </c>
      <c r="M498" s="15">
        <f t="shared" si="48"/>
        <v>1</v>
      </c>
      <c r="N498" s="15">
        <f t="shared" si="45"/>
        <v>25.48619469</v>
      </c>
      <c r="O498" s="15">
        <f t="shared" si="46"/>
        <v>25.48619469</v>
      </c>
      <c r="P498">
        <v>6.42</v>
      </c>
      <c r="Q498" s="23"/>
      <c r="R498" s="25">
        <v>27</v>
      </c>
      <c r="S498" s="23"/>
    </row>
    <row r="499" spans="1:19">
      <c r="A499" s="73" t="s">
        <v>649</v>
      </c>
      <c r="B499" s="73">
        <v>66307</v>
      </c>
      <c r="C499" s="73" t="s">
        <v>57</v>
      </c>
      <c r="D499" s="73">
        <v>-1</v>
      </c>
      <c r="E499" s="73">
        <v>0.5093805308</v>
      </c>
      <c r="F499" s="73">
        <v>-0.5093805308</v>
      </c>
      <c r="G499" s="12"/>
      <c r="H499" s="12"/>
      <c r="I499" s="12">
        <f t="shared" si="43"/>
        <v>0</v>
      </c>
      <c r="J499" s="21"/>
      <c r="K499" s="21"/>
      <c r="L499" s="21">
        <f t="shared" si="44"/>
        <v>0</v>
      </c>
      <c r="M499" s="12">
        <f t="shared" si="48"/>
        <v>-1</v>
      </c>
      <c r="N499" s="15">
        <f t="shared" si="45"/>
        <v>0.5093805308</v>
      </c>
      <c r="O499" s="15">
        <f t="shared" si="46"/>
        <v>-0.5093805308</v>
      </c>
      <c r="P499">
        <v>0.12</v>
      </c>
      <c r="Q499" s="23"/>
      <c r="R499" s="25">
        <v>0.5</v>
      </c>
      <c r="S499" s="23"/>
    </row>
    <row r="500" spans="1:19">
      <c r="A500" s="73" t="s">
        <v>650</v>
      </c>
      <c r="B500" s="73"/>
      <c r="C500" s="73" t="s">
        <v>42</v>
      </c>
      <c r="D500" s="73">
        <v>-80</v>
      </c>
      <c r="E500" s="73">
        <v>0.6194690265</v>
      </c>
      <c r="F500" s="73">
        <v>-49.55752212</v>
      </c>
      <c r="G500" s="12"/>
      <c r="H500" s="12"/>
      <c r="I500" s="12">
        <f t="shared" si="43"/>
        <v>0</v>
      </c>
      <c r="J500" s="21"/>
      <c r="K500" s="21"/>
      <c r="L500" s="21">
        <f t="shared" si="44"/>
        <v>0</v>
      </c>
      <c r="M500" s="12">
        <f t="shared" si="48"/>
        <v>-80</v>
      </c>
      <c r="N500" s="15">
        <f t="shared" si="45"/>
        <v>0.6194690265</v>
      </c>
      <c r="O500" s="15">
        <f t="shared" si="46"/>
        <v>-49.55752212</v>
      </c>
      <c r="P500">
        <v>0</v>
      </c>
      <c r="Q500" s="23"/>
      <c r="R500" s="23">
        <v>0.8</v>
      </c>
      <c r="S500" s="23"/>
    </row>
    <row r="501" spans="1:19">
      <c r="A501" s="74" t="s">
        <v>651</v>
      </c>
      <c r="B501" s="73"/>
      <c r="C501" s="73" t="s">
        <v>42</v>
      </c>
      <c r="D501" s="73">
        <v>-12</v>
      </c>
      <c r="E501" s="73">
        <v>1.185840708</v>
      </c>
      <c r="F501" s="73">
        <v>-14.230088496</v>
      </c>
      <c r="G501" s="12"/>
      <c r="H501" s="12"/>
      <c r="I501" s="12">
        <f t="shared" si="43"/>
        <v>0</v>
      </c>
      <c r="J501" s="21"/>
      <c r="K501" s="21"/>
      <c r="L501" s="21">
        <f t="shared" si="44"/>
        <v>0</v>
      </c>
      <c r="M501" s="12">
        <f t="shared" si="48"/>
        <v>-12</v>
      </c>
      <c r="N501" s="15">
        <f t="shared" si="45"/>
        <v>1.185840708</v>
      </c>
      <c r="O501" s="15">
        <f t="shared" si="46"/>
        <v>-14.230088496</v>
      </c>
      <c r="P501">
        <v>0</v>
      </c>
      <c r="Q501" s="23"/>
      <c r="R501" s="25">
        <v>2</v>
      </c>
      <c r="S501" s="23"/>
    </row>
    <row r="502" spans="1:19">
      <c r="A502" s="73" t="s">
        <v>652</v>
      </c>
      <c r="B502" s="73"/>
      <c r="C502" s="73" t="s">
        <v>653</v>
      </c>
      <c r="D502" s="73">
        <v>-5</v>
      </c>
      <c r="E502" s="73">
        <v>4.7787610619</v>
      </c>
      <c r="F502" s="73">
        <v>-23.8938053095</v>
      </c>
      <c r="G502" s="12"/>
      <c r="H502" s="12"/>
      <c r="I502" s="12">
        <f t="shared" si="43"/>
        <v>0</v>
      </c>
      <c r="J502" s="21"/>
      <c r="K502" s="21"/>
      <c r="L502" s="21">
        <f t="shared" si="44"/>
        <v>0</v>
      </c>
      <c r="M502" s="12">
        <f t="shared" si="48"/>
        <v>-5</v>
      </c>
      <c r="N502" s="15">
        <f t="shared" si="45"/>
        <v>4.7787610619</v>
      </c>
      <c r="O502" s="15">
        <f t="shared" si="46"/>
        <v>-23.8938053095</v>
      </c>
      <c r="P502">
        <v>0</v>
      </c>
      <c r="Q502" s="23"/>
      <c r="R502" s="23">
        <v>5</v>
      </c>
      <c r="S502" s="23"/>
    </row>
    <row r="503" spans="1:19">
      <c r="A503" s="73" t="s">
        <v>654</v>
      </c>
      <c r="B503" s="73"/>
      <c r="C503" s="73" t="s">
        <v>653</v>
      </c>
      <c r="D503" s="73">
        <v>-5</v>
      </c>
      <c r="E503" s="73">
        <v>26.548672566</v>
      </c>
      <c r="F503" s="73">
        <v>-132.74336283</v>
      </c>
      <c r="G503" s="12"/>
      <c r="H503" s="12"/>
      <c r="I503" s="12">
        <f t="shared" si="43"/>
        <v>0</v>
      </c>
      <c r="J503" s="21"/>
      <c r="K503" s="21"/>
      <c r="L503" s="21">
        <f t="shared" si="44"/>
        <v>0</v>
      </c>
      <c r="M503" s="12">
        <f t="shared" si="48"/>
        <v>-5</v>
      </c>
      <c r="N503" s="15">
        <f t="shared" si="45"/>
        <v>26.548672566</v>
      </c>
      <c r="O503" s="15">
        <f t="shared" si="46"/>
        <v>-132.74336283</v>
      </c>
      <c r="P503">
        <v>0</v>
      </c>
      <c r="Q503" s="23"/>
      <c r="R503" s="25">
        <v>28</v>
      </c>
      <c r="S503" s="23"/>
    </row>
    <row r="504" spans="1:19">
      <c r="A504" s="72" t="s">
        <v>49</v>
      </c>
      <c r="B504" s="72" t="s">
        <v>111</v>
      </c>
      <c r="C504" s="68" t="s">
        <v>42</v>
      </c>
      <c r="D504" s="68">
        <v>36</v>
      </c>
      <c r="E504" s="68">
        <v>385.8407079646</v>
      </c>
      <c r="F504" s="68">
        <v>13890.2654867256</v>
      </c>
      <c r="G504" s="15"/>
      <c r="H504" s="15"/>
      <c r="I504" s="15">
        <f t="shared" ref="I504:I567" si="49">H504*G504</f>
        <v>0</v>
      </c>
      <c r="J504" s="23"/>
      <c r="K504" s="23"/>
      <c r="L504" s="23">
        <f t="shared" ref="L504:L567" si="50">K504*J504</f>
        <v>0</v>
      </c>
      <c r="M504" s="15">
        <f t="shared" si="48"/>
        <v>36</v>
      </c>
      <c r="N504" s="15">
        <f t="shared" ref="N504:N567" si="51">O504/M504</f>
        <v>385.8407079646</v>
      </c>
      <c r="O504" s="15">
        <f t="shared" ref="O504:O567" si="52">F504+I504-L504</f>
        <v>13890.2654867256</v>
      </c>
      <c r="P504">
        <v>1805.73</v>
      </c>
      <c r="Q504" s="23"/>
      <c r="R504" s="25">
        <v>504</v>
      </c>
      <c r="S504" s="23"/>
    </row>
    <row r="505" spans="1:19">
      <c r="A505" s="70" t="s">
        <v>415</v>
      </c>
      <c r="B505" s="70" t="s">
        <v>414</v>
      </c>
      <c r="C505" s="70" t="s">
        <v>25</v>
      </c>
      <c r="D505" s="70">
        <v>1</v>
      </c>
      <c r="E505" s="70">
        <v>50.35</v>
      </c>
      <c r="F505" s="70">
        <v>50.35</v>
      </c>
      <c r="G505" s="30"/>
      <c r="H505" s="30"/>
      <c r="I505" s="30">
        <f t="shared" si="49"/>
        <v>0</v>
      </c>
      <c r="J505" s="36"/>
      <c r="K505" s="36"/>
      <c r="L505" s="36">
        <f t="shared" si="50"/>
        <v>0</v>
      </c>
      <c r="M505" s="30">
        <f t="shared" si="48"/>
        <v>1</v>
      </c>
      <c r="N505" s="30">
        <f t="shared" si="51"/>
        <v>50.35</v>
      </c>
      <c r="O505" s="30">
        <f t="shared" si="52"/>
        <v>50.35</v>
      </c>
      <c r="P505">
        <v>7.48</v>
      </c>
      <c r="Q505" s="36"/>
      <c r="R505" s="36"/>
      <c r="S505" s="36"/>
    </row>
    <row r="506" spans="1:19">
      <c r="A506" s="72" t="s">
        <v>128</v>
      </c>
      <c r="B506" s="68">
        <v>30221</v>
      </c>
      <c r="C506" s="68" t="s">
        <v>25</v>
      </c>
      <c r="D506" s="68">
        <v>3</v>
      </c>
      <c r="E506" s="68">
        <v>49.85333333333</v>
      </c>
      <c r="F506" s="68">
        <v>149.55999999999</v>
      </c>
      <c r="G506" s="15"/>
      <c r="H506" s="15"/>
      <c r="I506" s="15">
        <f t="shared" si="49"/>
        <v>0</v>
      </c>
      <c r="J506" s="23"/>
      <c r="K506" s="23"/>
      <c r="L506" s="23">
        <f t="shared" si="50"/>
        <v>0</v>
      </c>
      <c r="M506" s="15">
        <f t="shared" si="48"/>
        <v>3</v>
      </c>
      <c r="N506" s="15">
        <f t="shared" si="51"/>
        <v>49.85333333333</v>
      </c>
      <c r="O506" s="15">
        <f t="shared" si="52"/>
        <v>149.55999999999</v>
      </c>
      <c r="P506" s="77">
        <v>19.44</v>
      </c>
      <c r="Q506" s="23"/>
      <c r="R506" s="25">
        <v>53.68</v>
      </c>
      <c r="S506" s="23"/>
    </row>
    <row r="507" spans="1:19">
      <c r="A507" s="75" t="s">
        <v>648</v>
      </c>
      <c r="B507" s="75" t="s">
        <v>20</v>
      </c>
      <c r="C507" s="76" t="s">
        <v>21</v>
      </c>
      <c r="D507" s="76">
        <v>2</v>
      </c>
      <c r="E507" s="76">
        <v>25.575</v>
      </c>
      <c r="F507" s="76">
        <v>51.15</v>
      </c>
      <c r="G507" s="32"/>
      <c r="H507" s="32"/>
      <c r="I507" s="32">
        <f t="shared" si="49"/>
        <v>0</v>
      </c>
      <c r="J507" s="38"/>
      <c r="K507" s="38"/>
      <c r="L507" s="38">
        <f t="shared" si="50"/>
        <v>0</v>
      </c>
      <c r="M507" s="32">
        <f t="shared" si="48"/>
        <v>2</v>
      </c>
      <c r="N507" s="32">
        <f t="shared" si="51"/>
        <v>25.575</v>
      </c>
      <c r="O507" s="32">
        <f t="shared" si="52"/>
        <v>51.15</v>
      </c>
      <c r="P507">
        <v>6.65</v>
      </c>
      <c r="Q507" s="38"/>
      <c r="R507" s="41">
        <v>27</v>
      </c>
      <c r="S507" s="38"/>
    </row>
    <row r="508" spans="1:19">
      <c r="A508" s="72" t="s">
        <v>648</v>
      </c>
      <c r="B508" s="68" t="s">
        <v>20</v>
      </c>
      <c r="C508" s="68" t="s">
        <v>21</v>
      </c>
      <c r="D508" s="68">
        <v>3</v>
      </c>
      <c r="E508" s="68">
        <v>23.806666666666</v>
      </c>
      <c r="F508" s="68">
        <v>71.419999999998</v>
      </c>
      <c r="G508" s="15"/>
      <c r="H508" s="15"/>
      <c r="I508" s="15">
        <f t="shared" si="49"/>
        <v>0</v>
      </c>
      <c r="J508" s="23"/>
      <c r="K508" s="23"/>
      <c r="L508" s="23">
        <f t="shared" si="50"/>
        <v>0</v>
      </c>
      <c r="M508" s="15">
        <f t="shared" si="48"/>
        <v>3</v>
      </c>
      <c r="N508" s="15">
        <f t="shared" si="51"/>
        <v>23.806666666666</v>
      </c>
      <c r="O508" s="15">
        <f t="shared" si="52"/>
        <v>71.419999999998</v>
      </c>
      <c r="P508">
        <v>9.28</v>
      </c>
      <c r="Q508" s="23"/>
      <c r="R508" s="25">
        <v>27</v>
      </c>
      <c r="S508" s="23"/>
    </row>
    <row r="509" spans="1:19">
      <c r="A509" s="72" t="s">
        <v>648</v>
      </c>
      <c r="B509" s="72" t="s">
        <v>20</v>
      </c>
      <c r="C509" s="68" t="s">
        <v>21</v>
      </c>
      <c r="D509" s="68">
        <v>3</v>
      </c>
      <c r="E509" s="68">
        <v>21.736666666666</v>
      </c>
      <c r="F509" s="68">
        <v>65.209999999998</v>
      </c>
      <c r="G509" s="15"/>
      <c r="H509" s="15"/>
      <c r="I509" s="15">
        <f t="shared" si="49"/>
        <v>0</v>
      </c>
      <c r="J509" s="23"/>
      <c r="K509" s="23"/>
      <c r="L509" s="23">
        <f t="shared" si="50"/>
        <v>0</v>
      </c>
      <c r="M509" s="15">
        <f t="shared" si="48"/>
        <v>3</v>
      </c>
      <c r="N509" s="15">
        <f t="shared" si="51"/>
        <v>21.736666666666</v>
      </c>
      <c r="O509" s="15">
        <f t="shared" si="52"/>
        <v>65.209999999998</v>
      </c>
      <c r="P509">
        <v>8.48</v>
      </c>
      <c r="Q509" s="23"/>
      <c r="R509" s="25">
        <v>27</v>
      </c>
      <c r="S509" s="23"/>
    </row>
    <row r="510" spans="1:19">
      <c r="A510" s="68" t="s">
        <v>655</v>
      </c>
      <c r="B510" s="68" t="s">
        <v>656</v>
      </c>
      <c r="C510" s="68" t="s">
        <v>21</v>
      </c>
      <c r="D510" s="68">
        <v>2</v>
      </c>
      <c r="E510" s="68">
        <v>46.83</v>
      </c>
      <c r="F510" s="68">
        <v>93.66</v>
      </c>
      <c r="G510" s="15"/>
      <c r="H510" s="15"/>
      <c r="I510" s="15">
        <f t="shared" si="49"/>
        <v>0</v>
      </c>
      <c r="J510" s="23"/>
      <c r="K510" s="23"/>
      <c r="L510" s="23">
        <f t="shared" si="50"/>
        <v>0</v>
      </c>
      <c r="M510" s="15">
        <f t="shared" si="48"/>
        <v>2</v>
      </c>
      <c r="N510" s="15">
        <f t="shared" si="51"/>
        <v>46.83</v>
      </c>
      <c r="O510" s="15">
        <f t="shared" si="52"/>
        <v>93.66</v>
      </c>
      <c r="P510">
        <v>12.17</v>
      </c>
      <c r="Q510" s="23"/>
      <c r="R510" s="23"/>
      <c r="S510" s="23"/>
    </row>
    <row r="511" spans="1:19">
      <c r="A511" s="72" t="s">
        <v>657</v>
      </c>
      <c r="B511" s="68" t="s">
        <v>658</v>
      </c>
      <c r="C511" s="68" t="s">
        <v>57</v>
      </c>
      <c r="D511" s="68">
        <v>2</v>
      </c>
      <c r="E511" s="68">
        <v>15.92920354</v>
      </c>
      <c r="F511" s="68">
        <v>31.85840708</v>
      </c>
      <c r="G511" s="15"/>
      <c r="H511" s="15"/>
      <c r="I511" s="15">
        <f t="shared" si="49"/>
        <v>0</v>
      </c>
      <c r="J511" s="23"/>
      <c r="K511" s="23"/>
      <c r="L511" s="23">
        <f t="shared" si="50"/>
        <v>0</v>
      </c>
      <c r="M511" s="15">
        <f t="shared" si="48"/>
        <v>2</v>
      </c>
      <c r="N511" s="15">
        <f t="shared" si="51"/>
        <v>15.92920354</v>
      </c>
      <c r="O511" s="15">
        <f t="shared" si="52"/>
        <v>31.85840708</v>
      </c>
      <c r="P511">
        <v>4.14</v>
      </c>
      <c r="Q511" s="23"/>
      <c r="R511" s="25">
        <v>18</v>
      </c>
      <c r="S511" s="23"/>
    </row>
    <row r="512" spans="1:19">
      <c r="A512" s="70" t="s">
        <v>659</v>
      </c>
      <c r="B512" s="70">
        <v>9267</v>
      </c>
      <c r="C512" s="70" t="s">
        <v>55</v>
      </c>
      <c r="D512" s="70">
        <v>2</v>
      </c>
      <c r="E512" s="70">
        <v>16.46</v>
      </c>
      <c r="F512" s="70">
        <v>32.92</v>
      </c>
      <c r="G512" s="30"/>
      <c r="H512" s="30"/>
      <c r="I512" s="30">
        <f t="shared" si="49"/>
        <v>0</v>
      </c>
      <c r="J512" s="36"/>
      <c r="K512" s="36"/>
      <c r="L512" s="36">
        <f t="shared" si="50"/>
        <v>0</v>
      </c>
      <c r="M512" s="30">
        <f t="shared" si="48"/>
        <v>2</v>
      </c>
      <c r="N512" s="30">
        <f t="shared" si="51"/>
        <v>16.46</v>
      </c>
      <c r="O512" s="30">
        <f t="shared" si="52"/>
        <v>32.92</v>
      </c>
      <c r="P512">
        <v>4.28</v>
      </c>
      <c r="Q512" s="36"/>
      <c r="R512" s="36"/>
      <c r="S512" s="36"/>
    </row>
    <row r="513" spans="1:19">
      <c r="A513" s="72" t="s">
        <v>660</v>
      </c>
      <c r="B513" s="68">
        <v>50248</v>
      </c>
      <c r="C513" s="68" t="s">
        <v>40</v>
      </c>
      <c r="D513" s="68">
        <v>3</v>
      </c>
      <c r="E513" s="68">
        <v>67.16</v>
      </c>
      <c r="F513" s="68">
        <v>201.48</v>
      </c>
      <c r="G513" s="15"/>
      <c r="H513" s="15"/>
      <c r="I513" s="15">
        <f t="shared" si="49"/>
        <v>0</v>
      </c>
      <c r="J513" s="23"/>
      <c r="K513" s="23"/>
      <c r="L513" s="23">
        <f t="shared" si="50"/>
        <v>0</v>
      </c>
      <c r="M513" s="15">
        <f t="shared" si="48"/>
        <v>3</v>
      </c>
      <c r="N513" s="15">
        <f t="shared" si="51"/>
        <v>67.16</v>
      </c>
      <c r="O513" s="15">
        <f t="shared" si="52"/>
        <v>201.48</v>
      </c>
      <c r="P513" s="77">
        <v>26.2</v>
      </c>
      <c r="Q513" s="23"/>
      <c r="R513" s="23"/>
      <c r="S513" s="23"/>
    </row>
    <row r="514" spans="1:19">
      <c r="A514" s="76" t="s">
        <v>661</v>
      </c>
      <c r="B514" s="76" t="s">
        <v>662</v>
      </c>
      <c r="C514" s="76" t="s">
        <v>308</v>
      </c>
      <c r="D514" s="76">
        <v>2</v>
      </c>
      <c r="E514" s="76">
        <v>52.205</v>
      </c>
      <c r="F514" s="76">
        <v>104.41</v>
      </c>
      <c r="G514" s="32"/>
      <c r="H514" s="32"/>
      <c r="I514" s="32">
        <f t="shared" si="49"/>
        <v>0</v>
      </c>
      <c r="J514" s="38"/>
      <c r="K514" s="38"/>
      <c r="L514" s="38">
        <f t="shared" si="50"/>
        <v>0</v>
      </c>
      <c r="M514" s="32">
        <f t="shared" si="48"/>
        <v>2</v>
      </c>
      <c r="N514" s="32">
        <f t="shared" si="51"/>
        <v>52.205</v>
      </c>
      <c r="O514" s="32">
        <f t="shared" si="52"/>
        <v>104.41</v>
      </c>
      <c r="P514">
        <v>13.58</v>
      </c>
      <c r="Q514" s="38"/>
      <c r="R514" s="38"/>
      <c r="S514" s="38"/>
    </row>
    <row r="515" spans="1:19">
      <c r="A515" s="68" t="s">
        <v>663</v>
      </c>
      <c r="B515" s="68" t="s">
        <v>664</v>
      </c>
      <c r="C515" s="68" t="s">
        <v>21</v>
      </c>
      <c r="D515" s="68">
        <v>1</v>
      </c>
      <c r="E515" s="68">
        <v>26.35</v>
      </c>
      <c r="F515" s="68">
        <v>26.35</v>
      </c>
      <c r="G515" s="15"/>
      <c r="H515" s="15"/>
      <c r="I515" s="15">
        <f t="shared" si="49"/>
        <v>0</v>
      </c>
      <c r="J515" s="23"/>
      <c r="K515" s="23"/>
      <c r="L515" s="23">
        <f t="shared" si="50"/>
        <v>0</v>
      </c>
      <c r="M515" s="15">
        <f t="shared" si="48"/>
        <v>1</v>
      </c>
      <c r="N515" s="15">
        <f t="shared" si="51"/>
        <v>26.35</v>
      </c>
      <c r="O515" s="15">
        <f t="shared" si="52"/>
        <v>26.35</v>
      </c>
      <c r="P515">
        <v>3.43</v>
      </c>
      <c r="Q515" s="23"/>
      <c r="R515" s="23"/>
      <c r="S515" s="23"/>
    </row>
    <row r="516" spans="1:19">
      <c r="A516" s="68" t="s">
        <v>665</v>
      </c>
      <c r="B516" s="68" t="s">
        <v>666</v>
      </c>
      <c r="C516" s="68" t="s">
        <v>25</v>
      </c>
      <c r="D516" s="68">
        <v>1</v>
      </c>
      <c r="E516" s="68">
        <v>13.28</v>
      </c>
      <c r="F516" s="68">
        <v>13.28</v>
      </c>
      <c r="G516" s="15"/>
      <c r="H516" s="15"/>
      <c r="I516" s="15">
        <f t="shared" si="49"/>
        <v>0</v>
      </c>
      <c r="J516" s="23"/>
      <c r="K516" s="23"/>
      <c r="L516" s="23">
        <f t="shared" si="50"/>
        <v>0</v>
      </c>
      <c r="M516" s="15">
        <f t="shared" si="48"/>
        <v>1</v>
      </c>
      <c r="N516" s="15">
        <f t="shared" si="51"/>
        <v>13.28</v>
      </c>
      <c r="O516" s="15">
        <f t="shared" si="52"/>
        <v>13.28</v>
      </c>
      <c r="P516">
        <v>1.72</v>
      </c>
      <c r="Q516" s="23"/>
      <c r="R516" s="23"/>
      <c r="S516" s="23"/>
    </row>
    <row r="517" spans="1:19">
      <c r="A517" s="72" t="s">
        <v>667</v>
      </c>
      <c r="B517" s="72" t="s">
        <v>668</v>
      </c>
      <c r="C517" s="72" t="s">
        <v>31</v>
      </c>
      <c r="D517" s="68">
        <v>240</v>
      </c>
      <c r="E517" s="68">
        <v>1.362833333</v>
      </c>
      <c r="F517" s="68">
        <v>327.07999992</v>
      </c>
      <c r="G517" s="15"/>
      <c r="H517" s="15"/>
      <c r="I517" s="15">
        <f t="shared" si="49"/>
        <v>0</v>
      </c>
      <c r="J517" s="23"/>
      <c r="K517" s="23"/>
      <c r="L517" s="23">
        <f t="shared" si="50"/>
        <v>0</v>
      </c>
      <c r="M517" s="15">
        <f t="shared" si="48"/>
        <v>240</v>
      </c>
      <c r="N517" s="15">
        <f t="shared" si="51"/>
        <v>1.362833333</v>
      </c>
      <c r="O517" s="15">
        <f t="shared" si="52"/>
        <v>327.07999992</v>
      </c>
      <c r="P517">
        <v>42.52</v>
      </c>
      <c r="Q517" s="23"/>
      <c r="R517" s="25">
        <v>2</v>
      </c>
      <c r="S517" s="23"/>
    </row>
    <row r="518" spans="1:19">
      <c r="A518" s="68" t="s">
        <v>620</v>
      </c>
      <c r="B518" s="68" t="s">
        <v>256</v>
      </c>
      <c r="C518" s="68" t="s">
        <v>31</v>
      </c>
      <c r="D518" s="68">
        <v>36</v>
      </c>
      <c r="E518" s="68">
        <v>3.460277778</v>
      </c>
      <c r="F518" s="68">
        <v>124.570000008</v>
      </c>
      <c r="G518" s="15"/>
      <c r="H518" s="15"/>
      <c r="I518" s="15">
        <f t="shared" si="49"/>
        <v>0</v>
      </c>
      <c r="J518" s="23"/>
      <c r="K518" s="23"/>
      <c r="L518" s="23">
        <f t="shared" si="50"/>
        <v>0</v>
      </c>
      <c r="M518" s="15">
        <f t="shared" si="48"/>
        <v>36</v>
      </c>
      <c r="N518" s="15">
        <f t="shared" si="51"/>
        <v>3.460277778</v>
      </c>
      <c r="O518" s="15">
        <f t="shared" si="52"/>
        <v>124.570000008</v>
      </c>
      <c r="P518">
        <v>16.19</v>
      </c>
      <c r="Q518" s="23"/>
      <c r="R518" s="23"/>
      <c r="S518" s="23"/>
    </row>
    <row r="519" spans="1:19">
      <c r="A519" s="72" t="s">
        <v>26</v>
      </c>
      <c r="B519" s="72" t="s">
        <v>27</v>
      </c>
      <c r="C519" s="68" t="s">
        <v>28</v>
      </c>
      <c r="D519" s="68">
        <v>12</v>
      </c>
      <c r="E519" s="68">
        <v>5.913333333</v>
      </c>
      <c r="F519" s="68">
        <v>70.959999996</v>
      </c>
      <c r="G519" s="15"/>
      <c r="H519" s="15"/>
      <c r="I519" s="15">
        <f t="shared" si="49"/>
        <v>0</v>
      </c>
      <c r="J519" s="23"/>
      <c r="K519" s="23"/>
      <c r="L519" s="23">
        <f t="shared" si="50"/>
        <v>0</v>
      </c>
      <c r="M519" s="15">
        <f t="shared" si="48"/>
        <v>12</v>
      </c>
      <c r="N519" s="15">
        <f t="shared" si="51"/>
        <v>5.913333333</v>
      </c>
      <c r="O519" s="15">
        <f t="shared" si="52"/>
        <v>70.959999996</v>
      </c>
      <c r="P519">
        <v>9.22</v>
      </c>
      <c r="Q519" s="23"/>
      <c r="R519" s="25">
        <v>10.03</v>
      </c>
      <c r="S519" s="23"/>
    </row>
    <row r="520" spans="1:19">
      <c r="A520" s="68" t="s">
        <v>669</v>
      </c>
      <c r="B520" s="68"/>
      <c r="C520" s="68" t="s">
        <v>28</v>
      </c>
      <c r="D520" s="68">
        <v>5</v>
      </c>
      <c r="E520" s="68">
        <v>8.53</v>
      </c>
      <c r="F520" s="68">
        <v>42.65</v>
      </c>
      <c r="G520" s="15"/>
      <c r="H520" s="15"/>
      <c r="I520" s="15">
        <f t="shared" si="49"/>
        <v>0</v>
      </c>
      <c r="J520" s="23"/>
      <c r="K520" s="23"/>
      <c r="L520" s="23">
        <f t="shared" si="50"/>
        <v>0</v>
      </c>
      <c r="M520" s="15">
        <f t="shared" si="48"/>
        <v>5</v>
      </c>
      <c r="N520" s="15">
        <f t="shared" si="51"/>
        <v>8.53</v>
      </c>
      <c r="O520" s="15">
        <f t="shared" si="52"/>
        <v>42.65</v>
      </c>
      <c r="P520">
        <v>5.55</v>
      </c>
      <c r="Q520" s="23"/>
      <c r="R520" s="23"/>
      <c r="S520" s="23"/>
    </row>
    <row r="521" spans="1:19">
      <c r="A521" s="72" t="s">
        <v>670</v>
      </c>
      <c r="B521" s="72" t="s">
        <v>671</v>
      </c>
      <c r="C521" s="68" t="s">
        <v>31</v>
      </c>
      <c r="D521" s="68">
        <v>24</v>
      </c>
      <c r="E521" s="68">
        <v>1.362916667</v>
      </c>
      <c r="F521" s="68">
        <v>32.710000008</v>
      </c>
      <c r="G521" s="15"/>
      <c r="H521" s="15"/>
      <c r="I521" s="15">
        <f t="shared" si="49"/>
        <v>0</v>
      </c>
      <c r="J521" s="23"/>
      <c r="K521" s="23"/>
      <c r="L521" s="23">
        <f t="shared" si="50"/>
        <v>0</v>
      </c>
      <c r="M521" s="15">
        <f t="shared" si="48"/>
        <v>24</v>
      </c>
      <c r="N521" s="15">
        <f t="shared" si="51"/>
        <v>1.362916667</v>
      </c>
      <c r="O521" s="15">
        <f t="shared" si="52"/>
        <v>32.710000008</v>
      </c>
      <c r="P521">
        <v>4.25</v>
      </c>
      <c r="Q521" s="23"/>
      <c r="R521" s="23"/>
      <c r="S521" s="23"/>
    </row>
    <row r="522" spans="1:19">
      <c r="A522" s="68" t="s">
        <v>670</v>
      </c>
      <c r="B522" s="68" t="s">
        <v>672</v>
      </c>
      <c r="C522" s="68" t="s">
        <v>31</v>
      </c>
      <c r="D522" s="68">
        <v>24</v>
      </c>
      <c r="E522" s="68">
        <v>1.362916667</v>
      </c>
      <c r="F522" s="68">
        <v>32.710000008</v>
      </c>
      <c r="G522" s="15"/>
      <c r="H522" s="15"/>
      <c r="I522" s="15">
        <f t="shared" si="49"/>
        <v>0</v>
      </c>
      <c r="J522" s="23"/>
      <c r="K522" s="23"/>
      <c r="L522" s="23">
        <f t="shared" si="50"/>
        <v>0</v>
      </c>
      <c r="M522" s="15">
        <f t="shared" ref="M522:M585" si="53">D522+G522-J522</f>
        <v>24</v>
      </c>
      <c r="N522" s="15">
        <f t="shared" si="51"/>
        <v>1.362916667</v>
      </c>
      <c r="O522" s="15">
        <f t="shared" si="52"/>
        <v>32.710000008</v>
      </c>
      <c r="P522">
        <v>4.25</v>
      </c>
      <c r="Q522" s="23"/>
      <c r="R522" s="23"/>
      <c r="S522" s="23"/>
    </row>
    <row r="523" spans="1:19">
      <c r="A523" s="68" t="s">
        <v>673</v>
      </c>
      <c r="B523" s="68" t="s">
        <v>236</v>
      </c>
      <c r="C523" s="68" t="s">
        <v>31</v>
      </c>
      <c r="D523" s="68">
        <v>5</v>
      </c>
      <c r="E523" s="68">
        <v>5.788</v>
      </c>
      <c r="F523" s="68">
        <v>28.94</v>
      </c>
      <c r="G523" s="15"/>
      <c r="H523" s="15"/>
      <c r="I523" s="15">
        <f t="shared" si="49"/>
        <v>0</v>
      </c>
      <c r="J523" s="23"/>
      <c r="K523" s="23"/>
      <c r="L523" s="23">
        <f t="shared" si="50"/>
        <v>0</v>
      </c>
      <c r="M523" s="15">
        <f t="shared" si="53"/>
        <v>5</v>
      </c>
      <c r="N523" s="15">
        <f t="shared" si="51"/>
        <v>5.788</v>
      </c>
      <c r="O523" s="15">
        <f t="shared" si="52"/>
        <v>28.94</v>
      </c>
      <c r="P523">
        <v>3.76</v>
      </c>
      <c r="Q523" s="23"/>
      <c r="R523" s="25">
        <v>5.5</v>
      </c>
      <c r="S523" s="23"/>
    </row>
    <row r="524" spans="1:19">
      <c r="A524" s="68" t="s">
        <v>674</v>
      </c>
      <c r="B524" s="68" t="s">
        <v>675</v>
      </c>
      <c r="C524" s="68" t="s">
        <v>31</v>
      </c>
      <c r="D524" s="68">
        <v>20</v>
      </c>
      <c r="E524" s="68">
        <v>0.575</v>
      </c>
      <c r="F524" s="68">
        <v>11.5</v>
      </c>
      <c r="G524" s="15"/>
      <c r="H524" s="15"/>
      <c r="I524" s="15">
        <f t="shared" si="49"/>
        <v>0</v>
      </c>
      <c r="J524" s="23"/>
      <c r="K524" s="23"/>
      <c r="L524" s="23">
        <f t="shared" si="50"/>
        <v>0</v>
      </c>
      <c r="M524" s="15">
        <f t="shared" si="53"/>
        <v>20</v>
      </c>
      <c r="N524" s="15">
        <f t="shared" si="51"/>
        <v>0.575</v>
      </c>
      <c r="O524" s="15">
        <f t="shared" si="52"/>
        <v>11.5</v>
      </c>
      <c r="P524">
        <v>1.5</v>
      </c>
      <c r="Q524" s="23"/>
      <c r="R524" s="23"/>
      <c r="S524" s="23"/>
    </row>
    <row r="525" spans="1:19">
      <c r="A525" s="72" t="s">
        <v>676</v>
      </c>
      <c r="B525" s="72" t="s">
        <v>677</v>
      </c>
      <c r="C525" s="68" t="s">
        <v>31</v>
      </c>
      <c r="D525" s="68">
        <v>12</v>
      </c>
      <c r="E525" s="68">
        <v>0.955833333</v>
      </c>
      <c r="F525" s="68">
        <v>11.469999996</v>
      </c>
      <c r="G525" s="15"/>
      <c r="H525" s="15"/>
      <c r="I525" s="15">
        <f t="shared" si="49"/>
        <v>0</v>
      </c>
      <c r="J525" s="23"/>
      <c r="K525" s="23"/>
      <c r="L525" s="23">
        <f t="shared" si="50"/>
        <v>0</v>
      </c>
      <c r="M525" s="15">
        <f t="shared" si="53"/>
        <v>12</v>
      </c>
      <c r="N525" s="15">
        <f t="shared" si="51"/>
        <v>0.955833333</v>
      </c>
      <c r="O525" s="15">
        <f t="shared" si="52"/>
        <v>11.469999996</v>
      </c>
      <c r="P525">
        <v>1.49</v>
      </c>
      <c r="Q525" s="23"/>
      <c r="R525" s="25">
        <v>2</v>
      </c>
      <c r="S525" s="23"/>
    </row>
    <row r="526" spans="1:19">
      <c r="A526" s="68" t="s">
        <v>32</v>
      </c>
      <c r="B526" s="68" t="s">
        <v>33</v>
      </c>
      <c r="C526" s="68" t="s">
        <v>28</v>
      </c>
      <c r="D526" s="68">
        <v>2</v>
      </c>
      <c r="E526" s="68">
        <v>4.48</v>
      </c>
      <c r="F526" s="68">
        <v>8.96</v>
      </c>
      <c r="G526" s="15"/>
      <c r="H526" s="15"/>
      <c r="I526" s="15">
        <f t="shared" si="49"/>
        <v>0</v>
      </c>
      <c r="J526" s="23"/>
      <c r="K526" s="23"/>
      <c r="L526" s="23">
        <f t="shared" si="50"/>
        <v>0</v>
      </c>
      <c r="M526" s="15">
        <f t="shared" si="53"/>
        <v>2</v>
      </c>
      <c r="N526" s="15">
        <f t="shared" si="51"/>
        <v>4.48</v>
      </c>
      <c r="O526" s="15">
        <f t="shared" si="52"/>
        <v>8.96</v>
      </c>
      <c r="P526">
        <v>1.16</v>
      </c>
      <c r="Q526" s="23"/>
      <c r="R526" s="23"/>
      <c r="S526" s="23"/>
    </row>
    <row r="527" spans="1:19">
      <c r="A527" s="72" t="s">
        <v>678</v>
      </c>
      <c r="B527" s="68"/>
      <c r="C527" s="68" t="s">
        <v>31</v>
      </c>
      <c r="D527" s="68">
        <v>6</v>
      </c>
      <c r="E527" s="68">
        <v>1.283333333</v>
      </c>
      <c r="F527" s="68">
        <v>7.699999998</v>
      </c>
      <c r="G527" s="15"/>
      <c r="H527" s="15"/>
      <c r="I527" s="15">
        <f t="shared" si="49"/>
        <v>0</v>
      </c>
      <c r="J527" s="23"/>
      <c r="K527" s="23"/>
      <c r="L527" s="23">
        <f t="shared" si="50"/>
        <v>0</v>
      </c>
      <c r="M527" s="15">
        <f t="shared" si="53"/>
        <v>6</v>
      </c>
      <c r="N527" s="15">
        <f t="shared" si="51"/>
        <v>1.283333333</v>
      </c>
      <c r="O527" s="15">
        <f t="shared" si="52"/>
        <v>7.699999998</v>
      </c>
      <c r="P527">
        <v>1</v>
      </c>
      <c r="Q527" s="23"/>
      <c r="R527" s="25">
        <v>2.8</v>
      </c>
      <c r="S527" s="23"/>
    </row>
    <row r="528" spans="1:19">
      <c r="A528" s="68" t="s">
        <v>679</v>
      </c>
      <c r="B528" s="68" t="s">
        <v>203</v>
      </c>
      <c r="C528" s="68" t="s">
        <v>680</v>
      </c>
      <c r="D528" s="68">
        <v>3</v>
      </c>
      <c r="E528" s="68">
        <v>2.283333333</v>
      </c>
      <c r="F528" s="68">
        <v>6.849999999</v>
      </c>
      <c r="G528" s="15"/>
      <c r="H528" s="15"/>
      <c r="I528" s="15">
        <f t="shared" si="49"/>
        <v>0</v>
      </c>
      <c r="J528" s="23"/>
      <c r="K528" s="23"/>
      <c r="L528" s="23">
        <f t="shared" si="50"/>
        <v>0</v>
      </c>
      <c r="M528" s="15">
        <f t="shared" si="53"/>
        <v>3</v>
      </c>
      <c r="N528" s="15">
        <f t="shared" si="51"/>
        <v>2.283333333</v>
      </c>
      <c r="O528" s="15">
        <f t="shared" si="52"/>
        <v>6.849999999</v>
      </c>
      <c r="P528">
        <v>0.89</v>
      </c>
      <c r="Q528" s="23"/>
      <c r="R528" s="25">
        <v>5</v>
      </c>
      <c r="S528" s="23"/>
    </row>
    <row r="529" spans="1:19">
      <c r="A529" s="68" t="s">
        <v>681</v>
      </c>
      <c r="B529" s="68" t="s">
        <v>682</v>
      </c>
      <c r="C529" s="68" t="s">
        <v>28</v>
      </c>
      <c r="D529" s="68">
        <v>1</v>
      </c>
      <c r="E529" s="68">
        <v>6.12</v>
      </c>
      <c r="F529" s="68">
        <v>6.12</v>
      </c>
      <c r="G529" s="15"/>
      <c r="H529" s="15"/>
      <c r="I529" s="15">
        <f t="shared" si="49"/>
        <v>0</v>
      </c>
      <c r="J529" s="23"/>
      <c r="K529" s="23"/>
      <c r="L529" s="23">
        <f t="shared" si="50"/>
        <v>0</v>
      </c>
      <c r="M529" s="15">
        <f t="shared" si="53"/>
        <v>1</v>
      </c>
      <c r="N529" s="15">
        <f t="shared" si="51"/>
        <v>6.12</v>
      </c>
      <c r="O529" s="15">
        <f t="shared" si="52"/>
        <v>6.12</v>
      </c>
      <c r="P529">
        <v>0.79</v>
      </c>
      <c r="Q529" s="23"/>
      <c r="R529" s="23"/>
      <c r="S529" s="23"/>
    </row>
    <row r="530" spans="1:19">
      <c r="A530" s="68" t="s">
        <v>683</v>
      </c>
      <c r="B530" s="68"/>
      <c r="C530" s="68" t="s">
        <v>25</v>
      </c>
      <c r="D530" s="68">
        <v>1</v>
      </c>
      <c r="E530" s="68">
        <v>61.86</v>
      </c>
      <c r="F530" s="68">
        <v>61.86</v>
      </c>
      <c r="G530" s="15"/>
      <c r="H530" s="15"/>
      <c r="I530" s="15">
        <f t="shared" si="49"/>
        <v>0</v>
      </c>
      <c r="J530" s="23"/>
      <c r="K530" s="23"/>
      <c r="L530" s="23">
        <f t="shared" si="50"/>
        <v>0</v>
      </c>
      <c r="M530" s="15">
        <f t="shared" si="53"/>
        <v>1</v>
      </c>
      <c r="N530" s="15">
        <f t="shared" si="51"/>
        <v>61.86</v>
      </c>
      <c r="O530" s="15">
        <f t="shared" si="52"/>
        <v>61.86</v>
      </c>
      <c r="P530">
        <v>0</v>
      </c>
      <c r="Q530" s="23"/>
      <c r="R530" s="23"/>
      <c r="S530" s="23"/>
    </row>
    <row r="531" spans="1:19">
      <c r="A531" s="68" t="s">
        <v>684</v>
      </c>
      <c r="B531" s="68">
        <v>40707</v>
      </c>
      <c r="C531" s="68" t="s">
        <v>131</v>
      </c>
      <c r="D531" s="68">
        <v>3</v>
      </c>
      <c r="E531" s="68">
        <v>26.46</v>
      </c>
      <c r="F531" s="68">
        <v>79.38</v>
      </c>
      <c r="G531" s="15"/>
      <c r="H531" s="15"/>
      <c r="I531" s="15">
        <f t="shared" si="49"/>
        <v>0</v>
      </c>
      <c r="J531" s="23"/>
      <c r="K531" s="23"/>
      <c r="L531" s="23">
        <f t="shared" si="50"/>
        <v>0</v>
      </c>
      <c r="M531" s="15">
        <f t="shared" si="53"/>
        <v>3</v>
      </c>
      <c r="N531" s="15">
        <f t="shared" si="51"/>
        <v>26.46</v>
      </c>
      <c r="O531" s="15">
        <f t="shared" si="52"/>
        <v>79.38</v>
      </c>
      <c r="P531">
        <v>10.32</v>
      </c>
      <c r="Q531" s="23"/>
      <c r="R531" s="23"/>
      <c r="S531" s="23"/>
    </row>
    <row r="532" spans="1:19">
      <c r="A532" s="68" t="s">
        <v>685</v>
      </c>
      <c r="B532" s="68" t="s">
        <v>686</v>
      </c>
      <c r="C532" s="68" t="s">
        <v>25</v>
      </c>
      <c r="D532" s="68">
        <v>5</v>
      </c>
      <c r="E532" s="68">
        <v>3.654</v>
      </c>
      <c r="F532" s="68">
        <v>18.27</v>
      </c>
      <c r="G532" s="15"/>
      <c r="H532" s="15"/>
      <c r="I532" s="15">
        <f t="shared" si="49"/>
        <v>0</v>
      </c>
      <c r="J532" s="23"/>
      <c r="K532" s="23"/>
      <c r="L532" s="23">
        <f t="shared" si="50"/>
        <v>0</v>
      </c>
      <c r="M532" s="15">
        <f t="shared" si="53"/>
        <v>5</v>
      </c>
      <c r="N532" s="15">
        <f t="shared" si="51"/>
        <v>3.654</v>
      </c>
      <c r="O532" s="15">
        <f t="shared" si="52"/>
        <v>18.27</v>
      </c>
      <c r="P532">
        <v>2.38</v>
      </c>
      <c r="Q532" s="23"/>
      <c r="R532" s="23"/>
      <c r="S532" s="23"/>
    </row>
    <row r="533" spans="1:19">
      <c r="A533" s="68" t="s">
        <v>687</v>
      </c>
      <c r="B533" s="68" t="s">
        <v>688</v>
      </c>
      <c r="C533" s="68" t="s">
        <v>40</v>
      </c>
      <c r="D533" s="68">
        <v>7</v>
      </c>
      <c r="E533" s="68">
        <v>41.3771428557143</v>
      </c>
      <c r="F533" s="68">
        <v>289.63999999</v>
      </c>
      <c r="G533" s="15"/>
      <c r="H533" s="15"/>
      <c r="I533" s="15">
        <f t="shared" si="49"/>
        <v>0</v>
      </c>
      <c r="J533" s="23"/>
      <c r="K533" s="23"/>
      <c r="L533" s="23">
        <f t="shared" si="50"/>
        <v>0</v>
      </c>
      <c r="M533" s="15">
        <f t="shared" si="53"/>
        <v>7</v>
      </c>
      <c r="N533" s="15">
        <f t="shared" si="51"/>
        <v>41.3771428557143</v>
      </c>
      <c r="O533" s="15">
        <f t="shared" si="52"/>
        <v>289.63999999</v>
      </c>
      <c r="P533">
        <v>37.65</v>
      </c>
      <c r="Q533" s="23"/>
      <c r="R533" s="23"/>
      <c r="S533" s="23"/>
    </row>
    <row r="534" spans="1:19">
      <c r="A534" s="72" t="s">
        <v>689</v>
      </c>
      <c r="B534" s="68" t="s">
        <v>690</v>
      </c>
      <c r="C534" s="68" t="s">
        <v>45</v>
      </c>
      <c r="D534" s="68">
        <v>1</v>
      </c>
      <c r="E534" s="68">
        <v>139.82</v>
      </c>
      <c r="F534" s="68">
        <v>139.82</v>
      </c>
      <c r="G534" s="15"/>
      <c r="H534" s="15"/>
      <c r="I534" s="15">
        <f t="shared" si="49"/>
        <v>0</v>
      </c>
      <c r="J534" s="23"/>
      <c r="K534" s="23"/>
      <c r="L534" s="23">
        <f t="shared" si="50"/>
        <v>0</v>
      </c>
      <c r="M534" s="15">
        <f t="shared" si="53"/>
        <v>1</v>
      </c>
      <c r="N534" s="15">
        <f t="shared" si="51"/>
        <v>139.82</v>
      </c>
      <c r="O534" s="15">
        <f t="shared" si="52"/>
        <v>139.82</v>
      </c>
      <c r="P534">
        <v>18.18</v>
      </c>
      <c r="Q534" s="23"/>
      <c r="R534" s="23"/>
      <c r="S534" s="23"/>
    </row>
    <row r="535" spans="1:19">
      <c r="A535" s="72" t="s">
        <v>132</v>
      </c>
      <c r="B535" s="72" t="s">
        <v>133</v>
      </c>
      <c r="C535" s="68" t="s">
        <v>61</v>
      </c>
      <c r="D535" s="68">
        <v>5</v>
      </c>
      <c r="E535" s="68">
        <v>38.848</v>
      </c>
      <c r="F535" s="68">
        <v>194.24</v>
      </c>
      <c r="G535" s="15"/>
      <c r="H535" s="15"/>
      <c r="I535" s="15">
        <f t="shared" si="49"/>
        <v>0</v>
      </c>
      <c r="J535" s="23"/>
      <c r="K535" s="23"/>
      <c r="L535" s="23">
        <f t="shared" si="50"/>
        <v>0</v>
      </c>
      <c r="M535" s="15">
        <f t="shared" si="53"/>
        <v>5</v>
      </c>
      <c r="N535" s="15">
        <f t="shared" si="51"/>
        <v>38.848</v>
      </c>
      <c r="O535" s="15">
        <f t="shared" si="52"/>
        <v>194.24</v>
      </c>
      <c r="P535">
        <v>25.24</v>
      </c>
      <c r="Q535" s="23"/>
      <c r="R535" s="23">
        <v>50</v>
      </c>
      <c r="S535" s="23">
        <f>Q535*R535</f>
        <v>0</v>
      </c>
    </row>
    <row r="536" spans="1:19">
      <c r="A536" s="72" t="s">
        <v>691</v>
      </c>
      <c r="B536" s="72" t="s">
        <v>692</v>
      </c>
      <c r="C536" s="68" t="s">
        <v>21</v>
      </c>
      <c r="D536" s="68">
        <v>1</v>
      </c>
      <c r="E536" s="68">
        <v>645.11</v>
      </c>
      <c r="F536" s="68">
        <v>645.11</v>
      </c>
      <c r="G536" s="15"/>
      <c r="H536" s="15"/>
      <c r="I536" s="15">
        <f t="shared" si="49"/>
        <v>0</v>
      </c>
      <c r="J536" s="23"/>
      <c r="K536" s="23"/>
      <c r="L536" s="23">
        <f t="shared" si="50"/>
        <v>0</v>
      </c>
      <c r="M536" s="15">
        <f t="shared" si="53"/>
        <v>1</v>
      </c>
      <c r="N536" s="15">
        <f t="shared" si="51"/>
        <v>645.11</v>
      </c>
      <c r="O536" s="15">
        <f t="shared" si="52"/>
        <v>645.11</v>
      </c>
      <c r="P536">
        <v>83.87</v>
      </c>
      <c r="Q536" s="23"/>
      <c r="R536" s="25">
        <v>759</v>
      </c>
      <c r="S536" s="23">
        <f>Q536*R536</f>
        <v>0</v>
      </c>
    </row>
    <row r="537" spans="1:19">
      <c r="A537" s="72" t="s">
        <v>693</v>
      </c>
      <c r="B537" s="72" t="s">
        <v>20</v>
      </c>
      <c r="C537" s="68" t="s">
        <v>21</v>
      </c>
      <c r="D537" s="68">
        <v>2</v>
      </c>
      <c r="E537" s="68">
        <v>44.16</v>
      </c>
      <c r="F537" s="68">
        <v>88.32</v>
      </c>
      <c r="G537" s="15"/>
      <c r="H537" s="15"/>
      <c r="I537" s="15">
        <f t="shared" si="49"/>
        <v>0</v>
      </c>
      <c r="J537" s="23"/>
      <c r="K537" s="23"/>
      <c r="L537" s="23">
        <f t="shared" si="50"/>
        <v>0</v>
      </c>
      <c r="M537" s="15">
        <f t="shared" si="53"/>
        <v>2</v>
      </c>
      <c r="N537" s="15">
        <f t="shared" si="51"/>
        <v>44.16</v>
      </c>
      <c r="O537" s="15">
        <f t="shared" si="52"/>
        <v>88.32</v>
      </c>
      <c r="P537">
        <v>11.48</v>
      </c>
      <c r="Q537" s="23"/>
      <c r="R537" s="25">
        <v>53.1</v>
      </c>
      <c r="S537" s="23"/>
    </row>
    <row r="538" spans="1:19">
      <c r="A538" s="72" t="s">
        <v>694</v>
      </c>
      <c r="B538" s="72" t="s">
        <v>695</v>
      </c>
      <c r="C538" s="68" t="s">
        <v>308</v>
      </c>
      <c r="D538" s="68">
        <v>1</v>
      </c>
      <c r="E538" s="68">
        <v>25.66</v>
      </c>
      <c r="F538" s="68">
        <v>25.66</v>
      </c>
      <c r="G538" s="15"/>
      <c r="H538" s="15"/>
      <c r="I538" s="15">
        <f t="shared" si="49"/>
        <v>0</v>
      </c>
      <c r="J538" s="23"/>
      <c r="K538" s="23"/>
      <c r="L538" s="23">
        <f t="shared" si="50"/>
        <v>0</v>
      </c>
      <c r="M538" s="15">
        <f t="shared" si="53"/>
        <v>1</v>
      </c>
      <c r="N538" s="15">
        <f t="shared" si="51"/>
        <v>25.66</v>
      </c>
      <c r="O538" s="15">
        <f t="shared" si="52"/>
        <v>25.66</v>
      </c>
      <c r="P538">
        <v>3.34</v>
      </c>
      <c r="Q538" s="23"/>
      <c r="R538" s="23">
        <v>29</v>
      </c>
      <c r="S538" s="23">
        <f>Q538*R538</f>
        <v>0</v>
      </c>
    </row>
    <row r="539" spans="1:19">
      <c r="A539" s="68" t="s">
        <v>696</v>
      </c>
      <c r="B539" s="68" t="s">
        <v>697</v>
      </c>
      <c r="C539" s="68" t="s">
        <v>21</v>
      </c>
      <c r="D539" s="68">
        <v>1</v>
      </c>
      <c r="E539" s="68">
        <v>353.08</v>
      </c>
      <c r="F539" s="68">
        <v>353.08</v>
      </c>
      <c r="G539" s="15"/>
      <c r="H539" s="15"/>
      <c r="I539" s="15">
        <f t="shared" si="49"/>
        <v>0</v>
      </c>
      <c r="J539" s="23"/>
      <c r="K539" s="23"/>
      <c r="L539" s="23">
        <f t="shared" si="50"/>
        <v>0</v>
      </c>
      <c r="M539" s="15">
        <f t="shared" si="53"/>
        <v>1</v>
      </c>
      <c r="N539" s="15">
        <f t="shared" si="51"/>
        <v>353.08</v>
      </c>
      <c r="O539" s="15">
        <f t="shared" si="52"/>
        <v>353.08</v>
      </c>
      <c r="P539">
        <v>45.9</v>
      </c>
      <c r="Q539" s="23"/>
      <c r="R539" s="23"/>
      <c r="S539" s="23"/>
    </row>
    <row r="540" spans="1:19">
      <c r="A540" s="68" t="s">
        <v>698</v>
      </c>
      <c r="B540" s="68" t="s">
        <v>699</v>
      </c>
      <c r="C540" s="68" t="s">
        <v>25</v>
      </c>
      <c r="D540" s="68">
        <v>8</v>
      </c>
      <c r="E540" s="68">
        <v>2.48125</v>
      </c>
      <c r="F540" s="68">
        <v>19.85</v>
      </c>
      <c r="G540" s="15"/>
      <c r="H540" s="15"/>
      <c r="I540" s="15">
        <f t="shared" si="49"/>
        <v>0</v>
      </c>
      <c r="J540" s="23"/>
      <c r="K540" s="23"/>
      <c r="L540" s="23">
        <f t="shared" si="50"/>
        <v>0</v>
      </c>
      <c r="M540" s="15">
        <f t="shared" si="53"/>
        <v>8</v>
      </c>
      <c r="N540" s="15">
        <f t="shared" si="51"/>
        <v>2.48125</v>
      </c>
      <c r="O540" s="15">
        <f t="shared" si="52"/>
        <v>19.85</v>
      </c>
      <c r="P540">
        <v>2.58</v>
      </c>
      <c r="Q540" s="23"/>
      <c r="R540" s="23"/>
      <c r="S540" s="23"/>
    </row>
    <row r="541" spans="1:19">
      <c r="A541" s="68" t="s">
        <v>700</v>
      </c>
      <c r="B541" s="68"/>
      <c r="C541" s="68" t="s">
        <v>57</v>
      </c>
      <c r="D541" s="68">
        <v>17</v>
      </c>
      <c r="E541" s="68">
        <v>10.286309214</v>
      </c>
      <c r="F541" s="68">
        <v>174.867256638</v>
      </c>
      <c r="G541" s="15"/>
      <c r="H541" s="15"/>
      <c r="I541" s="15">
        <f t="shared" si="49"/>
        <v>0</v>
      </c>
      <c r="J541" s="23"/>
      <c r="K541" s="23"/>
      <c r="L541" s="23">
        <f t="shared" si="50"/>
        <v>0</v>
      </c>
      <c r="M541" s="15">
        <f t="shared" si="53"/>
        <v>17</v>
      </c>
      <c r="N541" s="15">
        <f t="shared" si="51"/>
        <v>10.286309214</v>
      </c>
      <c r="O541" s="15">
        <f t="shared" si="52"/>
        <v>174.867256638</v>
      </c>
      <c r="P541">
        <v>22.73</v>
      </c>
      <c r="Q541" s="23"/>
      <c r="R541" s="23"/>
      <c r="S541" s="23"/>
    </row>
    <row r="542" spans="1:19">
      <c r="A542" s="68" t="s">
        <v>701</v>
      </c>
      <c r="B542" s="68"/>
      <c r="C542" s="68" t="s">
        <v>53</v>
      </c>
      <c r="D542" s="68">
        <v>1</v>
      </c>
      <c r="E542" s="68">
        <v>21.061946903</v>
      </c>
      <c r="F542" s="68">
        <v>21.061946903</v>
      </c>
      <c r="G542" s="15"/>
      <c r="H542" s="15"/>
      <c r="I542" s="15">
        <f t="shared" si="49"/>
        <v>0</v>
      </c>
      <c r="J542" s="23"/>
      <c r="K542" s="23"/>
      <c r="L542" s="23">
        <f t="shared" si="50"/>
        <v>0</v>
      </c>
      <c r="M542" s="15">
        <f t="shared" si="53"/>
        <v>1</v>
      </c>
      <c r="N542" s="15">
        <f t="shared" si="51"/>
        <v>21.061946903</v>
      </c>
      <c r="O542" s="15">
        <f t="shared" si="52"/>
        <v>21.061946903</v>
      </c>
      <c r="P542">
        <v>2.74</v>
      </c>
      <c r="Q542" s="23"/>
      <c r="R542" s="23"/>
      <c r="S542" s="23"/>
    </row>
    <row r="543" spans="1:19">
      <c r="A543" s="72" t="s">
        <v>702</v>
      </c>
      <c r="B543" s="72" t="s">
        <v>703</v>
      </c>
      <c r="C543" s="68" t="s">
        <v>308</v>
      </c>
      <c r="D543" s="68">
        <v>3</v>
      </c>
      <c r="E543" s="68">
        <v>24.8900000003333</v>
      </c>
      <c r="F543" s="68">
        <v>74.6700000009999</v>
      </c>
      <c r="G543" s="15"/>
      <c r="H543" s="15"/>
      <c r="I543" s="15">
        <f t="shared" si="49"/>
        <v>0</v>
      </c>
      <c r="J543" s="23"/>
      <c r="K543" s="23"/>
      <c r="L543" s="23">
        <f t="shared" si="50"/>
        <v>0</v>
      </c>
      <c r="M543" s="15">
        <f t="shared" si="53"/>
        <v>3</v>
      </c>
      <c r="N543" s="15">
        <f t="shared" si="51"/>
        <v>24.8900000003333</v>
      </c>
      <c r="O543" s="15">
        <f t="shared" si="52"/>
        <v>74.6700000009999</v>
      </c>
      <c r="P543">
        <v>9.71</v>
      </c>
      <c r="Q543" s="23"/>
      <c r="R543" s="23">
        <v>34.8</v>
      </c>
      <c r="S543" s="23"/>
    </row>
    <row r="544" spans="1:19">
      <c r="A544" s="68" t="s">
        <v>153</v>
      </c>
      <c r="B544" s="68" t="s">
        <v>39</v>
      </c>
      <c r="C544" s="68" t="s">
        <v>40</v>
      </c>
      <c r="D544" s="68">
        <v>1</v>
      </c>
      <c r="E544" s="68">
        <v>18.3</v>
      </c>
      <c r="F544" s="68">
        <v>18.3</v>
      </c>
      <c r="G544" s="15"/>
      <c r="H544" s="15"/>
      <c r="I544" s="15">
        <f t="shared" si="49"/>
        <v>0</v>
      </c>
      <c r="J544" s="23"/>
      <c r="K544" s="23"/>
      <c r="L544" s="23">
        <f t="shared" si="50"/>
        <v>0</v>
      </c>
      <c r="M544" s="15">
        <f t="shared" si="53"/>
        <v>1</v>
      </c>
      <c r="N544" s="15">
        <f t="shared" si="51"/>
        <v>18.3</v>
      </c>
      <c r="O544" s="15">
        <f t="shared" si="52"/>
        <v>18.3</v>
      </c>
      <c r="P544">
        <v>0.18</v>
      </c>
      <c r="Q544" s="23"/>
      <c r="R544" s="25">
        <v>18.48</v>
      </c>
      <c r="S544" s="23"/>
    </row>
    <row r="545" spans="1:19">
      <c r="A545" s="68" t="s">
        <v>152</v>
      </c>
      <c r="B545" s="68" t="s">
        <v>704</v>
      </c>
      <c r="C545" s="68" t="s">
        <v>25</v>
      </c>
      <c r="D545" s="68">
        <v>2</v>
      </c>
      <c r="E545" s="68">
        <v>1024.75</v>
      </c>
      <c r="F545" s="68">
        <v>2049.5</v>
      </c>
      <c r="G545" s="15"/>
      <c r="H545" s="15"/>
      <c r="I545" s="15">
        <f t="shared" si="49"/>
        <v>0</v>
      </c>
      <c r="J545" s="23"/>
      <c r="K545" s="23"/>
      <c r="L545" s="23">
        <f t="shared" si="50"/>
        <v>0</v>
      </c>
      <c r="M545" s="15">
        <f t="shared" si="53"/>
        <v>2</v>
      </c>
      <c r="N545" s="15">
        <f t="shared" si="51"/>
        <v>1024.75</v>
      </c>
      <c r="O545" s="15">
        <f t="shared" si="52"/>
        <v>2049.5</v>
      </c>
      <c r="P545">
        <v>20.5</v>
      </c>
      <c r="Q545" s="23"/>
      <c r="R545" s="23"/>
      <c r="S545" s="23"/>
    </row>
    <row r="546" spans="1:19">
      <c r="A546" s="68" t="s">
        <v>153</v>
      </c>
      <c r="B546" s="68" t="s">
        <v>39</v>
      </c>
      <c r="C546" s="68" t="s">
        <v>53</v>
      </c>
      <c r="D546" s="68">
        <v>16</v>
      </c>
      <c r="E546" s="68">
        <v>1.98</v>
      </c>
      <c r="F546" s="68">
        <v>31.68</v>
      </c>
      <c r="G546" s="15"/>
      <c r="H546" s="15"/>
      <c r="I546" s="15">
        <f t="shared" si="49"/>
        <v>0</v>
      </c>
      <c r="J546" s="23"/>
      <c r="K546" s="23"/>
      <c r="L546" s="23">
        <f t="shared" si="50"/>
        <v>0</v>
      </c>
      <c r="M546" s="15">
        <f t="shared" si="53"/>
        <v>16</v>
      </c>
      <c r="N546" s="15">
        <f t="shared" si="51"/>
        <v>1.98</v>
      </c>
      <c r="O546" s="15">
        <f t="shared" si="52"/>
        <v>31.68</v>
      </c>
      <c r="P546">
        <v>0.32</v>
      </c>
      <c r="Q546" s="23"/>
      <c r="R546" s="23"/>
      <c r="S546" s="23"/>
    </row>
    <row r="547" spans="1:19">
      <c r="A547" s="68" t="s">
        <v>152</v>
      </c>
      <c r="B547" s="68" t="s">
        <v>704</v>
      </c>
      <c r="C547" s="68" t="s">
        <v>25</v>
      </c>
      <c r="D547" s="68">
        <v>2</v>
      </c>
      <c r="E547" s="68">
        <v>1024.75</v>
      </c>
      <c r="F547" s="68">
        <v>2049.5</v>
      </c>
      <c r="G547" s="15"/>
      <c r="H547" s="15"/>
      <c r="I547" s="15">
        <f t="shared" si="49"/>
        <v>0</v>
      </c>
      <c r="J547" s="23"/>
      <c r="K547" s="23"/>
      <c r="L547" s="23">
        <f t="shared" si="50"/>
        <v>0</v>
      </c>
      <c r="M547" s="15">
        <f t="shared" si="53"/>
        <v>2</v>
      </c>
      <c r="N547" s="15">
        <f t="shared" si="51"/>
        <v>1024.75</v>
      </c>
      <c r="O547" s="15">
        <f t="shared" si="52"/>
        <v>2049.5</v>
      </c>
      <c r="P547">
        <v>20.5</v>
      </c>
      <c r="Q547" s="23"/>
      <c r="R547" s="23"/>
      <c r="S547" s="23"/>
    </row>
    <row r="548" spans="1:19">
      <c r="A548" s="68" t="s">
        <v>169</v>
      </c>
      <c r="B548" s="68" t="s">
        <v>705</v>
      </c>
      <c r="C548" s="68" t="s">
        <v>73</v>
      </c>
      <c r="D548" s="68">
        <v>1</v>
      </c>
      <c r="E548" s="68">
        <v>9.15</v>
      </c>
      <c r="F548" s="68">
        <v>9.15</v>
      </c>
      <c r="G548" s="15"/>
      <c r="H548" s="15"/>
      <c r="I548" s="15">
        <f t="shared" si="49"/>
        <v>0</v>
      </c>
      <c r="J548" s="23"/>
      <c r="K548" s="23"/>
      <c r="L548" s="23">
        <f t="shared" si="50"/>
        <v>0</v>
      </c>
      <c r="M548" s="15">
        <f t="shared" si="53"/>
        <v>1</v>
      </c>
      <c r="N548" s="15">
        <f t="shared" si="51"/>
        <v>9.15</v>
      </c>
      <c r="O548" s="15">
        <f t="shared" si="52"/>
        <v>9.15</v>
      </c>
      <c r="P548">
        <v>0.09</v>
      </c>
      <c r="Q548" s="23"/>
      <c r="R548" s="23"/>
      <c r="S548" s="23"/>
    </row>
    <row r="549" spans="1:19">
      <c r="A549" s="74" t="s">
        <v>706</v>
      </c>
      <c r="B549" s="73">
        <v>66307</v>
      </c>
      <c r="C549" s="73" t="s">
        <v>68</v>
      </c>
      <c r="D549" s="73">
        <v>1</v>
      </c>
      <c r="E549" s="73">
        <v>1.98</v>
      </c>
      <c r="F549" s="73">
        <v>1.98</v>
      </c>
      <c r="G549" s="12"/>
      <c r="H549" s="12"/>
      <c r="I549" s="12">
        <f t="shared" si="49"/>
        <v>0</v>
      </c>
      <c r="J549" s="21"/>
      <c r="K549" s="21"/>
      <c r="L549" s="21">
        <f t="shared" si="50"/>
        <v>0</v>
      </c>
      <c r="M549" s="12">
        <f t="shared" si="53"/>
        <v>1</v>
      </c>
      <c r="N549" s="15">
        <f t="shared" si="51"/>
        <v>1.98</v>
      </c>
      <c r="O549" s="15">
        <f t="shared" si="52"/>
        <v>1.98</v>
      </c>
      <c r="P549">
        <v>0.02</v>
      </c>
      <c r="Q549" s="23"/>
      <c r="R549" s="25">
        <v>2</v>
      </c>
      <c r="S549" s="23"/>
    </row>
    <row r="550" spans="1:19">
      <c r="A550" s="70" t="s">
        <v>621</v>
      </c>
      <c r="B550" s="70" t="s">
        <v>622</v>
      </c>
      <c r="C550" s="70" t="s">
        <v>25</v>
      </c>
      <c r="D550" s="70">
        <v>3</v>
      </c>
      <c r="E550" s="70">
        <v>1.98</v>
      </c>
      <c r="F550" s="70">
        <v>5.94</v>
      </c>
      <c r="G550" s="30"/>
      <c r="H550" s="30"/>
      <c r="I550" s="30">
        <f t="shared" si="49"/>
        <v>0</v>
      </c>
      <c r="J550" s="36"/>
      <c r="K550" s="36"/>
      <c r="L550" s="36">
        <f t="shared" si="50"/>
        <v>0</v>
      </c>
      <c r="M550" s="30">
        <f t="shared" si="53"/>
        <v>3</v>
      </c>
      <c r="N550" s="30">
        <f t="shared" si="51"/>
        <v>1.98</v>
      </c>
      <c r="O550" s="30">
        <f t="shared" si="52"/>
        <v>5.94</v>
      </c>
      <c r="P550">
        <v>0.06</v>
      </c>
      <c r="Q550" s="36"/>
      <c r="R550" s="63">
        <v>2</v>
      </c>
      <c r="S550" s="36"/>
    </row>
    <row r="551" spans="1:19">
      <c r="A551" s="68" t="s">
        <v>234</v>
      </c>
      <c r="B551" s="68">
        <v>30221</v>
      </c>
      <c r="C551" s="68" t="s">
        <v>25</v>
      </c>
      <c r="D551" s="68">
        <v>2</v>
      </c>
      <c r="E551" s="68">
        <v>53.15</v>
      </c>
      <c r="F551" s="68">
        <v>106.3</v>
      </c>
      <c r="G551" s="15"/>
      <c r="H551" s="15"/>
      <c r="I551" s="15">
        <f t="shared" si="49"/>
        <v>0</v>
      </c>
      <c r="J551" s="23"/>
      <c r="K551" s="23"/>
      <c r="L551" s="23">
        <f t="shared" si="50"/>
        <v>0</v>
      </c>
      <c r="M551" s="15">
        <f t="shared" si="53"/>
        <v>2</v>
      </c>
      <c r="N551" s="15">
        <f t="shared" si="51"/>
        <v>53.15</v>
      </c>
      <c r="O551" s="15">
        <f t="shared" si="52"/>
        <v>106.3</v>
      </c>
      <c r="P551" s="77">
        <v>1.06</v>
      </c>
      <c r="Q551" s="23"/>
      <c r="R551" s="25">
        <v>53.68</v>
      </c>
      <c r="S551" s="23"/>
    </row>
    <row r="552" spans="1:19">
      <c r="A552" s="76" t="s">
        <v>153</v>
      </c>
      <c r="B552" s="76" t="s">
        <v>39</v>
      </c>
      <c r="C552" s="76" t="s">
        <v>25</v>
      </c>
      <c r="D552" s="76">
        <v>2</v>
      </c>
      <c r="E552" s="76">
        <v>1.98</v>
      </c>
      <c r="F552" s="76">
        <v>3.96</v>
      </c>
      <c r="G552" s="32"/>
      <c r="H552" s="32"/>
      <c r="I552" s="32">
        <f t="shared" si="49"/>
        <v>0</v>
      </c>
      <c r="J552" s="38"/>
      <c r="K552" s="38"/>
      <c r="L552" s="38">
        <f t="shared" si="50"/>
        <v>0</v>
      </c>
      <c r="M552" s="32">
        <f t="shared" si="53"/>
        <v>2</v>
      </c>
      <c r="N552" s="32">
        <f t="shared" si="51"/>
        <v>1.98</v>
      </c>
      <c r="O552" s="32">
        <f t="shared" si="52"/>
        <v>3.96</v>
      </c>
      <c r="P552">
        <v>0.04</v>
      </c>
      <c r="Q552" s="38"/>
      <c r="R552" s="41">
        <v>2</v>
      </c>
      <c r="S552" s="38"/>
    </row>
    <row r="553" spans="1:19">
      <c r="A553" s="68" t="s">
        <v>153</v>
      </c>
      <c r="B553" s="68" t="s">
        <v>39</v>
      </c>
      <c r="C553" s="68" t="s">
        <v>25</v>
      </c>
      <c r="D553" s="68">
        <v>17</v>
      </c>
      <c r="E553" s="68">
        <v>1.98</v>
      </c>
      <c r="F553" s="68">
        <v>33.66</v>
      </c>
      <c r="G553" s="15"/>
      <c r="H553" s="15"/>
      <c r="I553" s="15">
        <f t="shared" si="49"/>
        <v>0</v>
      </c>
      <c r="J553" s="23"/>
      <c r="K553" s="23"/>
      <c r="L553" s="23">
        <f t="shared" si="50"/>
        <v>0</v>
      </c>
      <c r="M553" s="15">
        <f t="shared" si="53"/>
        <v>17</v>
      </c>
      <c r="N553" s="15">
        <f t="shared" si="51"/>
        <v>1.98</v>
      </c>
      <c r="O553" s="15">
        <f t="shared" si="52"/>
        <v>33.66</v>
      </c>
      <c r="P553">
        <v>0.34</v>
      </c>
      <c r="Q553" s="23"/>
      <c r="R553" s="25">
        <v>2</v>
      </c>
      <c r="S553" s="23"/>
    </row>
    <row r="554" spans="1:19">
      <c r="A554" s="68" t="s">
        <v>153</v>
      </c>
      <c r="B554" s="68" t="s">
        <v>707</v>
      </c>
      <c r="C554" s="68" t="s">
        <v>25</v>
      </c>
      <c r="D554" s="68">
        <v>7</v>
      </c>
      <c r="E554" s="68">
        <v>1.98</v>
      </c>
      <c r="F554" s="68">
        <v>13.86</v>
      </c>
      <c r="G554" s="15"/>
      <c r="H554" s="15"/>
      <c r="I554" s="15">
        <f t="shared" si="49"/>
        <v>0</v>
      </c>
      <c r="J554" s="23"/>
      <c r="K554" s="23"/>
      <c r="L554" s="23">
        <f t="shared" si="50"/>
        <v>0</v>
      </c>
      <c r="M554" s="15">
        <f t="shared" si="53"/>
        <v>7</v>
      </c>
      <c r="N554" s="15">
        <f t="shared" si="51"/>
        <v>1.98</v>
      </c>
      <c r="O554" s="15">
        <f t="shared" si="52"/>
        <v>13.86</v>
      </c>
      <c r="P554">
        <v>0.14</v>
      </c>
      <c r="Q554" s="23"/>
      <c r="R554" s="25">
        <v>2</v>
      </c>
      <c r="S554" s="23"/>
    </row>
    <row r="555" spans="1:19">
      <c r="A555" s="74" t="s">
        <v>426</v>
      </c>
      <c r="B555" s="74" t="s">
        <v>708</v>
      </c>
      <c r="C555" s="73" t="s">
        <v>709</v>
      </c>
      <c r="D555" s="73">
        <v>2</v>
      </c>
      <c r="E555" s="73">
        <v>1062.87</v>
      </c>
      <c r="F555" s="73">
        <v>2125.74</v>
      </c>
      <c r="G555" s="12"/>
      <c r="H555" s="12"/>
      <c r="I555" s="12">
        <f t="shared" si="49"/>
        <v>0</v>
      </c>
      <c r="J555" s="21"/>
      <c r="K555" s="21"/>
      <c r="L555" s="21">
        <f t="shared" si="50"/>
        <v>0</v>
      </c>
      <c r="M555" s="12">
        <f t="shared" si="53"/>
        <v>2</v>
      </c>
      <c r="N555" s="15">
        <f t="shared" si="51"/>
        <v>1062.87</v>
      </c>
      <c r="O555" s="15">
        <f t="shared" si="52"/>
        <v>2125.74</v>
      </c>
      <c r="P555">
        <v>21.26</v>
      </c>
      <c r="Q555" s="23"/>
      <c r="R555" s="25">
        <v>1200</v>
      </c>
      <c r="S555" s="23"/>
    </row>
    <row r="556" spans="1:19">
      <c r="A556" s="68" t="s">
        <v>710</v>
      </c>
      <c r="B556" s="68" t="s">
        <v>711</v>
      </c>
      <c r="C556" s="68" t="s">
        <v>68</v>
      </c>
      <c r="D556" s="68">
        <v>8</v>
      </c>
      <c r="E556" s="68">
        <v>35.64375</v>
      </c>
      <c r="F556" s="68">
        <v>285.15</v>
      </c>
      <c r="G556" s="15"/>
      <c r="H556" s="15"/>
      <c r="I556" s="15">
        <f t="shared" si="49"/>
        <v>0</v>
      </c>
      <c r="J556" s="23"/>
      <c r="K556" s="23"/>
      <c r="L556" s="23">
        <f t="shared" si="50"/>
        <v>0</v>
      </c>
      <c r="M556" s="15">
        <f t="shared" si="53"/>
        <v>8</v>
      </c>
      <c r="N556" s="15">
        <f t="shared" si="51"/>
        <v>35.64375</v>
      </c>
      <c r="O556" s="15">
        <f t="shared" si="52"/>
        <v>285.15</v>
      </c>
      <c r="P556">
        <v>2.85</v>
      </c>
      <c r="Q556" s="23"/>
      <c r="R556" s="23"/>
      <c r="S556" s="23"/>
    </row>
    <row r="557" spans="1:19">
      <c r="A557" s="68" t="s">
        <v>712</v>
      </c>
      <c r="B557" s="68" t="s">
        <v>556</v>
      </c>
      <c r="C557" s="68" t="s">
        <v>40</v>
      </c>
      <c r="D557" s="68">
        <v>6</v>
      </c>
      <c r="E557" s="68">
        <v>19.1416666663333</v>
      </c>
      <c r="F557" s="68">
        <v>114.849999998</v>
      </c>
      <c r="G557" s="15"/>
      <c r="H557" s="15"/>
      <c r="I557" s="15">
        <f t="shared" si="49"/>
        <v>0</v>
      </c>
      <c r="J557" s="23"/>
      <c r="K557" s="23"/>
      <c r="L557" s="23">
        <f t="shared" si="50"/>
        <v>0</v>
      </c>
      <c r="M557" s="15">
        <f t="shared" si="53"/>
        <v>6</v>
      </c>
      <c r="N557" s="15">
        <f t="shared" si="51"/>
        <v>19.1416666663333</v>
      </c>
      <c r="O557" s="15">
        <f t="shared" si="52"/>
        <v>114.849999998</v>
      </c>
      <c r="P557">
        <v>14.93</v>
      </c>
      <c r="Q557" s="23"/>
      <c r="R557" s="23"/>
      <c r="S557" s="23"/>
    </row>
    <row r="558" spans="1:19">
      <c r="A558" s="72" t="s">
        <v>698</v>
      </c>
      <c r="B558" s="68" t="s">
        <v>699</v>
      </c>
      <c r="C558" s="68" t="s">
        <v>25</v>
      </c>
      <c r="D558" s="68">
        <v>6</v>
      </c>
      <c r="E558" s="68">
        <v>5.31000000003333</v>
      </c>
      <c r="F558" s="68">
        <v>31.8600000002</v>
      </c>
      <c r="G558" s="15"/>
      <c r="H558" s="15"/>
      <c r="I558" s="15">
        <f t="shared" si="49"/>
        <v>0</v>
      </c>
      <c r="J558" s="23"/>
      <c r="K558" s="23"/>
      <c r="L558" s="23">
        <f t="shared" si="50"/>
        <v>0</v>
      </c>
      <c r="M558" s="15">
        <f t="shared" si="53"/>
        <v>6</v>
      </c>
      <c r="N558" s="15">
        <f t="shared" si="51"/>
        <v>5.31000000003333</v>
      </c>
      <c r="O558" s="15">
        <f t="shared" si="52"/>
        <v>31.8600000002</v>
      </c>
      <c r="P558">
        <v>4.14</v>
      </c>
      <c r="Q558" s="23"/>
      <c r="R558" s="25">
        <v>6.5</v>
      </c>
      <c r="S558" s="23"/>
    </row>
    <row r="559" spans="1:19">
      <c r="A559" s="72" t="s">
        <v>713</v>
      </c>
      <c r="B559" s="68" t="s">
        <v>285</v>
      </c>
      <c r="C559" s="68" t="s">
        <v>25</v>
      </c>
      <c r="D559" s="68">
        <v>10</v>
      </c>
      <c r="E559" s="68">
        <v>8.141</v>
      </c>
      <c r="F559" s="68">
        <v>81.41</v>
      </c>
      <c r="G559" s="15"/>
      <c r="H559" s="15"/>
      <c r="I559" s="15">
        <f t="shared" si="49"/>
        <v>0</v>
      </c>
      <c r="J559" s="23"/>
      <c r="K559" s="23"/>
      <c r="L559" s="23">
        <f t="shared" si="50"/>
        <v>0</v>
      </c>
      <c r="M559" s="15">
        <f t="shared" si="53"/>
        <v>10</v>
      </c>
      <c r="N559" s="15">
        <f t="shared" si="51"/>
        <v>8.141</v>
      </c>
      <c r="O559" s="15">
        <f t="shared" si="52"/>
        <v>81.41</v>
      </c>
      <c r="P559">
        <v>10.58</v>
      </c>
      <c r="Q559" s="23"/>
      <c r="R559" s="23"/>
      <c r="S559" s="23"/>
    </row>
    <row r="560" spans="1:19">
      <c r="A560" s="68" t="s">
        <v>714</v>
      </c>
      <c r="B560" s="68" t="s">
        <v>715</v>
      </c>
      <c r="C560" s="68" t="s">
        <v>25</v>
      </c>
      <c r="D560" s="68">
        <v>2</v>
      </c>
      <c r="E560" s="68">
        <v>102.65</v>
      </c>
      <c r="F560" s="68">
        <v>205.3</v>
      </c>
      <c r="G560" s="15"/>
      <c r="H560" s="15"/>
      <c r="I560" s="15">
        <f t="shared" si="49"/>
        <v>0</v>
      </c>
      <c r="J560" s="23"/>
      <c r="K560" s="23"/>
      <c r="L560" s="23">
        <f t="shared" si="50"/>
        <v>0</v>
      </c>
      <c r="M560" s="15">
        <f t="shared" si="53"/>
        <v>2</v>
      </c>
      <c r="N560" s="15">
        <f t="shared" si="51"/>
        <v>102.65</v>
      </c>
      <c r="O560" s="15">
        <f t="shared" si="52"/>
        <v>205.3</v>
      </c>
      <c r="P560">
        <v>26.69</v>
      </c>
      <c r="Q560" s="23"/>
      <c r="R560" s="23"/>
      <c r="S560" s="23"/>
    </row>
    <row r="561" spans="1:19">
      <c r="A561" s="68" t="s">
        <v>716</v>
      </c>
      <c r="B561" s="68" t="s">
        <v>717</v>
      </c>
      <c r="C561" s="68" t="s">
        <v>45</v>
      </c>
      <c r="D561" s="68">
        <v>1</v>
      </c>
      <c r="E561" s="68">
        <v>353.09</v>
      </c>
      <c r="F561" s="68">
        <v>353.09</v>
      </c>
      <c r="G561" s="15"/>
      <c r="H561" s="15"/>
      <c r="I561" s="15">
        <f t="shared" si="49"/>
        <v>0</v>
      </c>
      <c r="J561" s="23"/>
      <c r="K561" s="23"/>
      <c r="L561" s="23">
        <f t="shared" si="50"/>
        <v>0</v>
      </c>
      <c r="M561" s="15">
        <f t="shared" si="53"/>
        <v>1</v>
      </c>
      <c r="N561" s="15">
        <f t="shared" si="51"/>
        <v>353.09</v>
      </c>
      <c r="O561" s="15">
        <f t="shared" si="52"/>
        <v>353.09</v>
      </c>
      <c r="P561">
        <v>45.9</v>
      </c>
      <c r="Q561" s="23"/>
      <c r="R561" s="23"/>
      <c r="S561" s="23"/>
    </row>
    <row r="562" spans="1:19">
      <c r="A562" s="68" t="s">
        <v>696</v>
      </c>
      <c r="B562" s="68" t="s">
        <v>697</v>
      </c>
      <c r="C562" s="68" t="s">
        <v>21</v>
      </c>
      <c r="D562" s="68">
        <v>2</v>
      </c>
      <c r="E562" s="68">
        <v>344.245</v>
      </c>
      <c r="F562" s="68">
        <v>688.49</v>
      </c>
      <c r="G562" s="15"/>
      <c r="H562" s="15"/>
      <c r="I562" s="15">
        <f t="shared" si="49"/>
        <v>0</v>
      </c>
      <c r="J562" s="23"/>
      <c r="K562" s="23"/>
      <c r="L562" s="23">
        <f t="shared" si="50"/>
        <v>0</v>
      </c>
      <c r="M562" s="15">
        <f t="shared" si="53"/>
        <v>2</v>
      </c>
      <c r="N562" s="15">
        <f t="shared" si="51"/>
        <v>344.245</v>
      </c>
      <c r="O562" s="15">
        <f t="shared" si="52"/>
        <v>688.49</v>
      </c>
      <c r="P562">
        <v>89.5</v>
      </c>
      <c r="Q562" s="23"/>
      <c r="R562" s="23"/>
      <c r="S562" s="23"/>
    </row>
    <row r="563" spans="1:19">
      <c r="A563" s="72" t="s">
        <v>718</v>
      </c>
      <c r="B563" s="68">
        <v>79553</v>
      </c>
      <c r="C563" s="68" t="s">
        <v>25</v>
      </c>
      <c r="D563" s="68">
        <v>2</v>
      </c>
      <c r="E563" s="68">
        <v>30.975</v>
      </c>
      <c r="F563" s="68">
        <v>61.95</v>
      </c>
      <c r="G563" s="15"/>
      <c r="H563" s="15"/>
      <c r="I563" s="15">
        <f t="shared" si="49"/>
        <v>0</v>
      </c>
      <c r="J563" s="23"/>
      <c r="K563" s="23"/>
      <c r="L563" s="23">
        <f t="shared" si="50"/>
        <v>0</v>
      </c>
      <c r="M563" s="15">
        <f t="shared" si="53"/>
        <v>2</v>
      </c>
      <c r="N563" s="15">
        <f t="shared" si="51"/>
        <v>30.975</v>
      </c>
      <c r="O563" s="15">
        <f t="shared" si="52"/>
        <v>61.95</v>
      </c>
      <c r="P563">
        <v>8.05</v>
      </c>
      <c r="Q563" s="23"/>
      <c r="R563" s="23"/>
      <c r="S563" s="23"/>
    </row>
    <row r="564" spans="1:19">
      <c r="A564" s="72" t="s">
        <v>719</v>
      </c>
      <c r="B564" s="72" t="s">
        <v>720</v>
      </c>
      <c r="C564" s="68" t="s">
        <v>25</v>
      </c>
      <c r="D564" s="68">
        <v>1</v>
      </c>
      <c r="E564" s="68">
        <v>18.5</v>
      </c>
      <c r="F564" s="68">
        <v>18.5</v>
      </c>
      <c r="G564" s="15"/>
      <c r="H564" s="15"/>
      <c r="I564" s="15">
        <f t="shared" si="49"/>
        <v>0</v>
      </c>
      <c r="J564" s="23"/>
      <c r="K564" s="23"/>
      <c r="L564" s="23">
        <f t="shared" si="50"/>
        <v>0</v>
      </c>
      <c r="M564" s="15">
        <f t="shared" si="53"/>
        <v>1</v>
      </c>
      <c r="N564" s="15">
        <f t="shared" si="51"/>
        <v>18.5</v>
      </c>
      <c r="O564" s="15">
        <f t="shared" si="52"/>
        <v>18.5</v>
      </c>
      <c r="P564">
        <v>2.4</v>
      </c>
      <c r="Q564" s="23"/>
      <c r="R564" s="25">
        <v>20.9</v>
      </c>
      <c r="S564" s="23"/>
    </row>
    <row r="565" spans="1:19">
      <c r="A565" s="68" t="s">
        <v>721</v>
      </c>
      <c r="B565" s="68" t="s">
        <v>722</v>
      </c>
      <c r="C565" s="68" t="s">
        <v>207</v>
      </c>
      <c r="D565" s="68">
        <v>5</v>
      </c>
      <c r="E565" s="68">
        <v>34.962</v>
      </c>
      <c r="F565" s="68">
        <v>174.81</v>
      </c>
      <c r="G565" s="15"/>
      <c r="H565" s="15"/>
      <c r="I565" s="15">
        <f t="shared" si="49"/>
        <v>0</v>
      </c>
      <c r="J565" s="23"/>
      <c r="K565" s="23"/>
      <c r="L565" s="23">
        <f t="shared" si="50"/>
        <v>0</v>
      </c>
      <c r="M565" s="15">
        <f t="shared" si="53"/>
        <v>5</v>
      </c>
      <c r="N565" s="15">
        <f t="shared" si="51"/>
        <v>34.962</v>
      </c>
      <c r="O565" s="15">
        <f t="shared" si="52"/>
        <v>174.81</v>
      </c>
      <c r="P565">
        <v>22.73</v>
      </c>
      <c r="Q565" s="23"/>
      <c r="R565" s="23"/>
      <c r="S565" s="23"/>
    </row>
    <row r="566" spans="1:19">
      <c r="A566" s="68" t="s">
        <v>723</v>
      </c>
      <c r="B566" s="68" t="s">
        <v>724</v>
      </c>
      <c r="C566" s="68" t="s">
        <v>25</v>
      </c>
      <c r="D566" s="68">
        <v>1</v>
      </c>
      <c r="E566" s="68">
        <v>30.97</v>
      </c>
      <c r="F566" s="68">
        <v>30.97</v>
      </c>
      <c r="G566" s="15"/>
      <c r="H566" s="15"/>
      <c r="I566" s="15">
        <f t="shared" si="49"/>
        <v>0</v>
      </c>
      <c r="J566" s="23"/>
      <c r="K566" s="23"/>
      <c r="L566" s="23">
        <f t="shared" si="50"/>
        <v>0</v>
      </c>
      <c r="M566" s="15">
        <f t="shared" si="53"/>
        <v>1</v>
      </c>
      <c r="N566" s="15">
        <f t="shared" si="51"/>
        <v>30.97</v>
      </c>
      <c r="O566" s="15">
        <f t="shared" si="52"/>
        <v>30.97</v>
      </c>
      <c r="P566">
        <v>4.03</v>
      </c>
      <c r="Q566" s="23"/>
      <c r="R566" s="23"/>
      <c r="S566" s="23"/>
    </row>
    <row r="567" spans="1:19">
      <c r="A567" s="68" t="s">
        <v>725</v>
      </c>
      <c r="B567" s="68" t="s">
        <v>550</v>
      </c>
      <c r="C567" s="68" t="s">
        <v>25</v>
      </c>
      <c r="D567" s="68">
        <v>1</v>
      </c>
      <c r="E567" s="68">
        <v>370.78</v>
      </c>
      <c r="F567" s="68">
        <v>370.78</v>
      </c>
      <c r="G567" s="15"/>
      <c r="H567" s="15"/>
      <c r="I567" s="15">
        <f t="shared" si="49"/>
        <v>0</v>
      </c>
      <c r="J567" s="23"/>
      <c r="K567" s="23"/>
      <c r="L567" s="23">
        <f t="shared" si="50"/>
        <v>0</v>
      </c>
      <c r="M567" s="15">
        <f t="shared" si="53"/>
        <v>1</v>
      </c>
      <c r="N567" s="15">
        <f t="shared" si="51"/>
        <v>370.78</v>
      </c>
      <c r="O567" s="15">
        <f t="shared" si="52"/>
        <v>370.78</v>
      </c>
      <c r="P567">
        <v>48.2</v>
      </c>
      <c r="Q567" s="23"/>
      <c r="R567" s="23"/>
      <c r="S567" s="23"/>
    </row>
    <row r="568" spans="1:19">
      <c r="A568" s="68" t="s">
        <v>726</v>
      </c>
      <c r="B568" s="68" t="s">
        <v>727</v>
      </c>
      <c r="C568" s="68" t="s">
        <v>25</v>
      </c>
      <c r="D568" s="68">
        <v>1</v>
      </c>
      <c r="E568" s="68">
        <v>27.34</v>
      </c>
      <c r="F568" s="68">
        <v>27.34</v>
      </c>
      <c r="G568" s="15"/>
      <c r="H568" s="15"/>
      <c r="I568" s="15">
        <f t="shared" ref="I568:I631" si="54">H568*G568</f>
        <v>0</v>
      </c>
      <c r="J568" s="23"/>
      <c r="K568" s="23"/>
      <c r="L568" s="23">
        <f t="shared" ref="L568:L631" si="55">K568*J568</f>
        <v>0</v>
      </c>
      <c r="M568" s="15">
        <f t="shared" si="53"/>
        <v>1</v>
      </c>
      <c r="N568" s="15">
        <f t="shared" ref="N568:N631" si="56">O568/M568</f>
        <v>27.34</v>
      </c>
      <c r="O568" s="15">
        <f t="shared" ref="O568:O631" si="57">F568+I568-L568</f>
        <v>27.34</v>
      </c>
      <c r="P568">
        <v>3.56</v>
      </c>
      <c r="Q568" s="23"/>
      <c r="R568" s="23"/>
      <c r="S568" s="23"/>
    </row>
    <row r="569" spans="1:19">
      <c r="A569" s="68" t="s">
        <v>728</v>
      </c>
      <c r="B569" s="68" t="s">
        <v>729</v>
      </c>
      <c r="C569" s="68" t="s">
        <v>25</v>
      </c>
      <c r="D569" s="68">
        <v>1</v>
      </c>
      <c r="E569" s="68">
        <v>31.77</v>
      </c>
      <c r="F569" s="68">
        <v>31.77</v>
      </c>
      <c r="G569" s="15"/>
      <c r="H569" s="15"/>
      <c r="I569" s="15">
        <f t="shared" si="54"/>
        <v>0</v>
      </c>
      <c r="J569" s="23"/>
      <c r="K569" s="23"/>
      <c r="L569" s="23">
        <f t="shared" si="55"/>
        <v>0</v>
      </c>
      <c r="M569" s="15">
        <f t="shared" si="53"/>
        <v>1</v>
      </c>
      <c r="N569" s="15">
        <f t="shared" si="56"/>
        <v>31.77</v>
      </c>
      <c r="O569" s="15">
        <f t="shared" si="57"/>
        <v>31.77</v>
      </c>
      <c r="P569">
        <v>4.13</v>
      </c>
      <c r="Q569" s="23"/>
      <c r="R569" s="23"/>
      <c r="S569" s="23"/>
    </row>
    <row r="570" spans="1:19">
      <c r="A570" s="68" t="s">
        <v>730</v>
      </c>
      <c r="B570" s="68" t="s">
        <v>731</v>
      </c>
      <c r="C570" s="68" t="s">
        <v>25</v>
      </c>
      <c r="D570" s="68">
        <v>1</v>
      </c>
      <c r="E570" s="68">
        <v>25.64</v>
      </c>
      <c r="F570" s="68">
        <v>25.64</v>
      </c>
      <c r="G570" s="15"/>
      <c r="H570" s="15"/>
      <c r="I570" s="15">
        <f t="shared" si="54"/>
        <v>0</v>
      </c>
      <c r="J570" s="23"/>
      <c r="K570" s="23"/>
      <c r="L570" s="23">
        <f t="shared" si="55"/>
        <v>0</v>
      </c>
      <c r="M570" s="15">
        <f t="shared" si="53"/>
        <v>1</v>
      </c>
      <c r="N570" s="15">
        <f t="shared" si="56"/>
        <v>25.64</v>
      </c>
      <c r="O570" s="15">
        <f t="shared" si="57"/>
        <v>25.64</v>
      </c>
      <c r="P570">
        <v>3.34</v>
      </c>
      <c r="Q570" s="23"/>
      <c r="R570" s="23"/>
      <c r="S570" s="23"/>
    </row>
    <row r="571" spans="1:19">
      <c r="A571" s="72" t="s">
        <v>732</v>
      </c>
      <c r="B571" s="68" t="s">
        <v>733</v>
      </c>
      <c r="C571" s="68" t="s">
        <v>25</v>
      </c>
      <c r="D571" s="68">
        <v>2</v>
      </c>
      <c r="E571" s="68">
        <v>282.295</v>
      </c>
      <c r="F571" s="68">
        <v>564.59</v>
      </c>
      <c r="G571" s="15"/>
      <c r="H571" s="15"/>
      <c r="I571" s="15">
        <f t="shared" si="54"/>
        <v>0</v>
      </c>
      <c r="J571" s="23"/>
      <c r="K571" s="23"/>
      <c r="L571" s="23">
        <f t="shared" si="55"/>
        <v>0</v>
      </c>
      <c r="M571" s="15">
        <f t="shared" si="53"/>
        <v>2</v>
      </c>
      <c r="N571" s="15">
        <f t="shared" si="56"/>
        <v>282.295</v>
      </c>
      <c r="O571" s="15">
        <f t="shared" si="57"/>
        <v>564.59</v>
      </c>
      <c r="P571">
        <v>73.4</v>
      </c>
      <c r="Q571" s="23"/>
      <c r="R571" s="25">
        <v>429</v>
      </c>
      <c r="S571" s="23"/>
    </row>
    <row r="572" spans="1:19">
      <c r="A572" s="78" t="s">
        <v>734</v>
      </c>
      <c r="B572" s="70" t="s">
        <v>735</v>
      </c>
      <c r="C572" s="70" t="s">
        <v>709</v>
      </c>
      <c r="D572" s="70">
        <v>1</v>
      </c>
      <c r="E572" s="70">
        <v>415.93</v>
      </c>
      <c r="F572" s="70">
        <v>415.93</v>
      </c>
      <c r="G572" s="30"/>
      <c r="H572" s="30"/>
      <c r="I572" s="30">
        <f t="shared" si="54"/>
        <v>0</v>
      </c>
      <c r="J572" s="36"/>
      <c r="K572" s="36"/>
      <c r="L572" s="36">
        <f t="shared" si="55"/>
        <v>0</v>
      </c>
      <c r="M572" s="30">
        <f t="shared" si="53"/>
        <v>1</v>
      </c>
      <c r="N572" s="30">
        <f t="shared" si="56"/>
        <v>415.93</v>
      </c>
      <c r="O572" s="30">
        <f t="shared" si="57"/>
        <v>415.93</v>
      </c>
      <c r="P572">
        <v>54.07</v>
      </c>
      <c r="Q572" s="36"/>
      <c r="R572" s="63">
        <v>550</v>
      </c>
      <c r="S572" s="36"/>
    </row>
    <row r="573" spans="1:19">
      <c r="A573" s="72" t="s">
        <v>736</v>
      </c>
      <c r="B573" s="72" t="s">
        <v>737</v>
      </c>
      <c r="C573" s="68" t="s">
        <v>25</v>
      </c>
      <c r="D573" s="68">
        <v>1</v>
      </c>
      <c r="E573" s="68">
        <v>41.51</v>
      </c>
      <c r="F573" s="68">
        <v>41.51</v>
      </c>
      <c r="G573" s="15"/>
      <c r="H573" s="15"/>
      <c r="I573" s="15">
        <f t="shared" si="54"/>
        <v>0</v>
      </c>
      <c r="J573" s="23"/>
      <c r="K573" s="23"/>
      <c r="L573" s="23">
        <f t="shared" si="55"/>
        <v>0</v>
      </c>
      <c r="M573" s="15">
        <f t="shared" si="53"/>
        <v>1</v>
      </c>
      <c r="N573" s="15">
        <f t="shared" si="56"/>
        <v>41.51</v>
      </c>
      <c r="O573" s="15">
        <f t="shared" si="57"/>
        <v>41.51</v>
      </c>
      <c r="P573" s="77">
        <v>5.39</v>
      </c>
      <c r="Q573" s="23"/>
      <c r="R573" s="25">
        <v>49.9</v>
      </c>
      <c r="S573" s="23"/>
    </row>
    <row r="574" spans="1:19">
      <c r="A574" s="79" t="s">
        <v>738</v>
      </c>
      <c r="B574" s="79" t="s">
        <v>739</v>
      </c>
      <c r="C574" s="79" t="s">
        <v>25</v>
      </c>
      <c r="D574" s="79">
        <v>1</v>
      </c>
      <c r="E574" s="79">
        <v>32.66</v>
      </c>
      <c r="F574" s="79">
        <v>32.66</v>
      </c>
      <c r="G574" s="80"/>
      <c r="H574" s="80"/>
      <c r="I574" s="80">
        <f t="shared" si="54"/>
        <v>0</v>
      </c>
      <c r="J574" s="81"/>
      <c r="K574" s="81"/>
      <c r="L574" s="81">
        <f t="shared" si="55"/>
        <v>0</v>
      </c>
      <c r="M574" s="80">
        <f t="shared" si="53"/>
        <v>1</v>
      </c>
      <c r="N574" s="80">
        <f t="shared" si="56"/>
        <v>32.66</v>
      </c>
      <c r="O574" s="80">
        <f t="shared" si="57"/>
        <v>32.66</v>
      </c>
      <c r="P574">
        <v>4.24</v>
      </c>
      <c r="Q574" s="81"/>
      <c r="R574" s="81"/>
      <c r="S574" s="81"/>
    </row>
    <row r="575" spans="1:19">
      <c r="A575" s="72" t="s">
        <v>740</v>
      </c>
      <c r="B575" s="68">
        <v>20351</v>
      </c>
      <c r="C575" s="68" t="s">
        <v>45</v>
      </c>
      <c r="D575" s="68">
        <v>2</v>
      </c>
      <c r="E575" s="68">
        <v>13.185</v>
      </c>
      <c r="F575" s="68">
        <v>26.37</v>
      </c>
      <c r="G575" s="15"/>
      <c r="H575" s="15"/>
      <c r="I575" s="15">
        <f t="shared" si="54"/>
        <v>0</v>
      </c>
      <c r="J575" s="23"/>
      <c r="K575" s="23"/>
      <c r="L575" s="23">
        <f t="shared" si="55"/>
        <v>0</v>
      </c>
      <c r="M575" s="15">
        <f t="shared" si="53"/>
        <v>2</v>
      </c>
      <c r="N575" s="15">
        <f t="shared" si="56"/>
        <v>13.185</v>
      </c>
      <c r="O575" s="15">
        <f t="shared" si="57"/>
        <v>26.37</v>
      </c>
      <c r="P575" s="77">
        <v>3.43</v>
      </c>
      <c r="Q575" s="23"/>
      <c r="R575" s="23"/>
      <c r="S575" s="23"/>
    </row>
    <row r="576" spans="1:19">
      <c r="A576" s="75" t="s">
        <v>741</v>
      </c>
      <c r="B576" s="75" t="s">
        <v>742</v>
      </c>
      <c r="C576" s="76" t="s">
        <v>25</v>
      </c>
      <c r="D576" s="76">
        <v>1</v>
      </c>
      <c r="E576" s="76">
        <v>102.65</v>
      </c>
      <c r="F576" s="76">
        <v>102.65</v>
      </c>
      <c r="G576" s="32"/>
      <c r="H576" s="32"/>
      <c r="I576" s="32">
        <f t="shared" si="54"/>
        <v>0</v>
      </c>
      <c r="J576" s="38"/>
      <c r="K576" s="38"/>
      <c r="L576" s="38">
        <f t="shared" si="55"/>
        <v>0</v>
      </c>
      <c r="M576" s="32">
        <f t="shared" si="53"/>
        <v>1</v>
      </c>
      <c r="N576" s="32">
        <f t="shared" si="56"/>
        <v>102.65</v>
      </c>
      <c r="O576" s="32">
        <f t="shared" si="57"/>
        <v>102.65</v>
      </c>
      <c r="P576">
        <v>13.34</v>
      </c>
      <c r="Q576" s="38"/>
      <c r="R576" s="41">
        <v>119</v>
      </c>
      <c r="S576" s="38"/>
    </row>
    <row r="577" spans="1:19">
      <c r="A577" s="72" t="s">
        <v>743</v>
      </c>
      <c r="B577" s="72" t="s">
        <v>744</v>
      </c>
      <c r="C577" s="68" t="s">
        <v>25</v>
      </c>
      <c r="D577" s="68">
        <v>4</v>
      </c>
      <c r="E577" s="68">
        <v>49.9975</v>
      </c>
      <c r="F577" s="68">
        <v>199.99</v>
      </c>
      <c r="G577" s="15"/>
      <c r="H577" s="15"/>
      <c r="I577" s="15">
        <f t="shared" si="54"/>
        <v>0</v>
      </c>
      <c r="J577" s="23"/>
      <c r="K577" s="23"/>
      <c r="L577" s="23">
        <f t="shared" si="55"/>
        <v>0</v>
      </c>
      <c r="M577" s="15">
        <f t="shared" si="53"/>
        <v>4</v>
      </c>
      <c r="N577" s="15">
        <f t="shared" si="56"/>
        <v>49.9975</v>
      </c>
      <c r="O577" s="15">
        <f t="shared" si="57"/>
        <v>199.99</v>
      </c>
      <c r="P577">
        <v>26</v>
      </c>
      <c r="Q577" s="23"/>
      <c r="R577" s="25">
        <v>59</v>
      </c>
      <c r="S577" s="23"/>
    </row>
    <row r="578" spans="1:19">
      <c r="A578" s="72" t="s">
        <v>745</v>
      </c>
      <c r="B578" s="72" t="s">
        <v>746</v>
      </c>
      <c r="C578" s="68" t="s">
        <v>131</v>
      </c>
      <c r="D578" s="68">
        <v>2</v>
      </c>
      <c r="E578" s="68">
        <v>5.75</v>
      </c>
      <c r="F578" s="68">
        <v>11.5</v>
      </c>
      <c r="G578" s="15"/>
      <c r="H578" s="15"/>
      <c r="I578" s="15">
        <f t="shared" si="54"/>
        <v>0</v>
      </c>
      <c r="J578" s="23"/>
      <c r="K578" s="23"/>
      <c r="L578" s="23">
        <f t="shared" si="55"/>
        <v>0</v>
      </c>
      <c r="M578" s="15">
        <f t="shared" si="53"/>
        <v>2</v>
      </c>
      <c r="N578" s="15">
        <f t="shared" si="56"/>
        <v>5.75</v>
      </c>
      <c r="O578" s="15">
        <f t="shared" si="57"/>
        <v>11.5</v>
      </c>
      <c r="P578">
        <v>1.5</v>
      </c>
      <c r="Q578" s="23"/>
      <c r="R578" s="23">
        <v>6.5</v>
      </c>
      <c r="S578" s="23"/>
    </row>
    <row r="579" spans="1:19">
      <c r="A579" s="72" t="s">
        <v>747</v>
      </c>
      <c r="B579" s="68" t="s">
        <v>748</v>
      </c>
      <c r="C579" s="68" t="s">
        <v>83</v>
      </c>
      <c r="D579" s="68">
        <v>2</v>
      </c>
      <c r="E579" s="68">
        <v>11.415</v>
      </c>
      <c r="F579" s="68">
        <v>22.83</v>
      </c>
      <c r="G579" s="15"/>
      <c r="H579" s="15"/>
      <c r="I579" s="15">
        <f t="shared" si="54"/>
        <v>0</v>
      </c>
      <c r="J579" s="23"/>
      <c r="K579" s="23"/>
      <c r="L579" s="23">
        <f t="shared" si="55"/>
        <v>0</v>
      </c>
      <c r="M579" s="15">
        <f t="shared" si="53"/>
        <v>2</v>
      </c>
      <c r="N579" s="15">
        <f t="shared" si="56"/>
        <v>11.415</v>
      </c>
      <c r="O579" s="15">
        <f t="shared" si="57"/>
        <v>22.83</v>
      </c>
      <c r="P579">
        <v>2.97</v>
      </c>
      <c r="Q579" s="23"/>
      <c r="R579" s="25">
        <v>19.9</v>
      </c>
      <c r="S579" s="23"/>
    </row>
    <row r="580" spans="1:19">
      <c r="A580" s="72" t="s">
        <v>749</v>
      </c>
      <c r="B580" s="68" t="s">
        <v>750</v>
      </c>
      <c r="C580" s="68" t="s">
        <v>83</v>
      </c>
      <c r="D580" s="68">
        <v>2</v>
      </c>
      <c r="E580" s="68">
        <v>11.415</v>
      </c>
      <c r="F580" s="68">
        <v>22.83</v>
      </c>
      <c r="G580" s="15"/>
      <c r="H580" s="15"/>
      <c r="I580" s="15">
        <f t="shared" si="54"/>
        <v>0</v>
      </c>
      <c r="J580" s="23"/>
      <c r="K580" s="23"/>
      <c r="L580" s="23">
        <f t="shared" si="55"/>
        <v>0</v>
      </c>
      <c r="M580" s="15">
        <f t="shared" si="53"/>
        <v>2</v>
      </c>
      <c r="N580" s="15">
        <f t="shared" si="56"/>
        <v>11.415</v>
      </c>
      <c r="O580" s="15">
        <f t="shared" si="57"/>
        <v>22.83</v>
      </c>
      <c r="P580">
        <v>2.97</v>
      </c>
      <c r="Q580" s="23"/>
      <c r="R580" s="25">
        <v>19.9</v>
      </c>
      <c r="S580" s="23"/>
    </row>
    <row r="581" spans="1:19">
      <c r="A581" s="72" t="s">
        <v>751</v>
      </c>
      <c r="B581" s="72" t="s">
        <v>752</v>
      </c>
      <c r="C581" s="68" t="s">
        <v>131</v>
      </c>
      <c r="D581" s="68">
        <v>3</v>
      </c>
      <c r="E581" s="68">
        <v>32.0633333333333</v>
      </c>
      <c r="F581" s="68">
        <v>96.19</v>
      </c>
      <c r="G581" s="15"/>
      <c r="H581" s="15"/>
      <c r="I581" s="15">
        <f t="shared" si="54"/>
        <v>0</v>
      </c>
      <c r="J581" s="23"/>
      <c r="K581" s="23"/>
      <c r="L581" s="23">
        <f t="shared" si="55"/>
        <v>0</v>
      </c>
      <c r="M581" s="15">
        <f t="shared" si="53"/>
        <v>3</v>
      </c>
      <c r="N581" s="15">
        <f t="shared" si="56"/>
        <v>32.0633333333333</v>
      </c>
      <c r="O581" s="15">
        <f t="shared" si="57"/>
        <v>96.19</v>
      </c>
      <c r="P581">
        <v>12.5</v>
      </c>
      <c r="Q581" s="23"/>
      <c r="R581" s="25">
        <v>41</v>
      </c>
      <c r="S581" s="23"/>
    </row>
    <row r="582" spans="1:19">
      <c r="A582" s="72" t="s">
        <v>753</v>
      </c>
      <c r="B582" s="72" t="s">
        <v>754</v>
      </c>
      <c r="C582" s="68" t="s">
        <v>131</v>
      </c>
      <c r="D582" s="68">
        <v>2</v>
      </c>
      <c r="E582" s="68">
        <v>27.57</v>
      </c>
      <c r="F582" s="68">
        <v>55.14</v>
      </c>
      <c r="G582" s="15"/>
      <c r="H582" s="15"/>
      <c r="I582" s="15">
        <f t="shared" si="54"/>
        <v>0</v>
      </c>
      <c r="J582" s="23"/>
      <c r="K582" s="23"/>
      <c r="L582" s="23">
        <f t="shared" si="55"/>
        <v>0</v>
      </c>
      <c r="M582" s="15">
        <f t="shared" si="53"/>
        <v>2</v>
      </c>
      <c r="N582" s="15">
        <f t="shared" si="56"/>
        <v>27.57</v>
      </c>
      <c r="O582" s="15">
        <f t="shared" si="57"/>
        <v>55.14</v>
      </c>
      <c r="P582">
        <v>7.17</v>
      </c>
      <c r="Q582" s="23"/>
      <c r="R582" s="25">
        <v>43</v>
      </c>
      <c r="S582" s="23"/>
    </row>
    <row r="583" spans="1:19">
      <c r="A583" s="72" t="s">
        <v>755</v>
      </c>
      <c r="B583" s="68" t="s">
        <v>752</v>
      </c>
      <c r="C583" s="68" t="s">
        <v>131</v>
      </c>
      <c r="D583" s="68">
        <v>2</v>
      </c>
      <c r="E583" s="68">
        <v>31.33</v>
      </c>
      <c r="F583" s="68">
        <v>62.66</v>
      </c>
      <c r="G583" s="15"/>
      <c r="H583" s="15"/>
      <c r="I583" s="15">
        <f t="shared" si="54"/>
        <v>0</v>
      </c>
      <c r="J583" s="23"/>
      <c r="K583" s="23"/>
      <c r="L583" s="23">
        <f t="shared" si="55"/>
        <v>0</v>
      </c>
      <c r="M583" s="15">
        <f t="shared" si="53"/>
        <v>2</v>
      </c>
      <c r="N583" s="15">
        <f t="shared" si="56"/>
        <v>31.33</v>
      </c>
      <c r="O583" s="15">
        <f t="shared" si="57"/>
        <v>62.66</v>
      </c>
      <c r="P583">
        <v>8.14</v>
      </c>
      <c r="Q583" s="23"/>
      <c r="R583" s="25">
        <v>41</v>
      </c>
      <c r="S583" s="23"/>
    </row>
    <row r="584" spans="1:19">
      <c r="A584" s="72" t="s">
        <v>756</v>
      </c>
      <c r="B584" s="72" t="s">
        <v>757</v>
      </c>
      <c r="C584" s="68" t="s">
        <v>68</v>
      </c>
      <c r="D584" s="68">
        <v>1</v>
      </c>
      <c r="E584" s="68">
        <v>19.03</v>
      </c>
      <c r="F584" s="68">
        <v>19.03</v>
      </c>
      <c r="G584" s="15"/>
      <c r="H584" s="15"/>
      <c r="I584" s="15">
        <f t="shared" si="54"/>
        <v>0</v>
      </c>
      <c r="J584" s="23"/>
      <c r="K584" s="23"/>
      <c r="L584" s="23">
        <f t="shared" si="55"/>
        <v>0</v>
      </c>
      <c r="M584" s="15">
        <f t="shared" si="53"/>
        <v>1</v>
      </c>
      <c r="N584" s="15">
        <f t="shared" si="56"/>
        <v>19.03</v>
      </c>
      <c r="O584" s="15">
        <f t="shared" si="57"/>
        <v>19.03</v>
      </c>
      <c r="P584">
        <v>2.47</v>
      </c>
      <c r="Q584" s="23"/>
      <c r="R584" s="25">
        <v>29</v>
      </c>
      <c r="S584" s="23"/>
    </row>
    <row r="585" spans="1:19">
      <c r="A585" s="68" t="s">
        <v>758</v>
      </c>
      <c r="B585" s="68" t="s">
        <v>759</v>
      </c>
      <c r="C585" s="68" t="s">
        <v>25</v>
      </c>
      <c r="D585" s="68">
        <v>1</v>
      </c>
      <c r="E585" s="68">
        <v>64.6</v>
      </c>
      <c r="F585" s="68">
        <v>64.6</v>
      </c>
      <c r="G585" s="15"/>
      <c r="H585" s="15"/>
      <c r="I585" s="15">
        <f t="shared" si="54"/>
        <v>0</v>
      </c>
      <c r="J585" s="23"/>
      <c r="K585" s="23"/>
      <c r="L585" s="23">
        <f t="shared" si="55"/>
        <v>0</v>
      </c>
      <c r="M585" s="15">
        <f t="shared" si="53"/>
        <v>1</v>
      </c>
      <c r="N585" s="15">
        <f t="shared" si="56"/>
        <v>64.6</v>
      </c>
      <c r="O585" s="15">
        <f t="shared" si="57"/>
        <v>64.6</v>
      </c>
      <c r="P585">
        <v>8.4</v>
      </c>
      <c r="Q585" s="23"/>
      <c r="R585" s="23"/>
      <c r="S585" s="23"/>
    </row>
    <row r="586" spans="1:19">
      <c r="A586" s="68" t="s">
        <v>760</v>
      </c>
      <c r="B586" s="68" t="s">
        <v>761</v>
      </c>
      <c r="C586" s="68" t="s">
        <v>40</v>
      </c>
      <c r="D586" s="68">
        <v>4</v>
      </c>
      <c r="E586" s="68">
        <v>79.11</v>
      </c>
      <c r="F586" s="68">
        <v>316.44</v>
      </c>
      <c r="G586" s="15"/>
      <c r="H586" s="15"/>
      <c r="I586" s="15">
        <f t="shared" si="54"/>
        <v>0</v>
      </c>
      <c r="J586" s="23"/>
      <c r="K586" s="23"/>
      <c r="L586" s="23">
        <f t="shared" si="55"/>
        <v>0</v>
      </c>
      <c r="M586" s="15">
        <f t="shared" ref="M586:M649" si="58">D586+G586-J586</f>
        <v>4</v>
      </c>
      <c r="N586" s="15">
        <f t="shared" si="56"/>
        <v>79.11</v>
      </c>
      <c r="O586" s="15">
        <f t="shared" si="57"/>
        <v>316.44</v>
      </c>
      <c r="P586">
        <v>3.16</v>
      </c>
      <c r="Q586" s="23"/>
      <c r="R586" s="23"/>
      <c r="S586" s="23"/>
    </row>
    <row r="587" spans="1:19">
      <c r="A587" s="68" t="s">
        <v>152</v>
      </c>
      <c r="B587" s="68" t="s">
        <v>116</v>
      </c>
      <c r="C587" s="68" t="s">
        <v>42</v>
      </c>
      <c r="D587" s="68">
        <v>2</v>
      </c>
      <c r="E587" s="68">
        <v>1024.75</v>
      </c>
      <c r="F587" s="68">
        <v>2049.5</v>
      </c>
      <c r="G587" s="15"/>
      <c r="H587" s="15"/>
      <c r="I587" s="15">
        <f t="shared" si="54"/>
        <v>0</v>
      </c>
      <c r="J587" s="23"/>
      <c r="K587" s="23"/>
      <c r="L587" s="23">
        <f t="shared" si="55"/>
        <v>0</v>
      </c>
      <c r="M587" s="15">
        <f t="shared" si="58"/>
        <v>2</v>
      </c>
      <c r="N587" s="15">
        <f t="shared" si="56"/>
        <v>1024.75</v>
      </c>
      <c r="O587" s="15">
        <f t="shared" si="57"/>
        <v>2049.5</v>
      </c>
      <c r="P587">
        <v>20.5</v>
      </c>
      <c r="Q587" s="23"/>
      <c r="R587" s="23"/>
      <c r="S587" s="23"/>
    </row>
    <row r="588" spans="1:19">
      <c r="A588" s="68" t="s">
        <v>152</v>
      </c>
      <c r="B588" s="68" t="s">
        <v>123</v>
      </c>
      <c r="C588" s="68" t="s">
        <v>42</v>
      </c>
      <c r="D588" s="68">
        <v>2</v>
      </c>
      <c r="E588" s="68">
        <v>533.76</v>
      </c>
      <c r="F588" s="68">
        <v>1067.52</v>
      </c>
      <c r="G588" s="15"/>
      <c r="H588" s="15"/>
      <c r="I588" s="15">
        <f t="shared" si="54"/>
        <v>0</v>
      </c>
      <c r="J588" s="23"/>
      <c r="K588" s="23"/>
      <c r="L588" s="23">
        <f t="shared" si="55"/>
        <v>0</v>
      </c>
      <c r="M588" s="15">
        <f t="shared" si="58"/>
        <v>2</v>
      </c>
      <c r="N588" s="15">
        <f t="shared" si="56"/>
        <v>533.76</v>
      </c>
      <c r="O588" s="15">
        <f t="shared" si="57"/>
        <v>1067.52</v>
      </c>
      <c r="P588">
        <v>10.68</v>
      </c>
      <c r="Q588" s="23"/>
      <c r="R588" s="25">
        <v>539.1</v>
      </c>
      <c r="S588" s="23"/>
    </row>
    <row r="589" spans="1:19">
      <c r="A589" s="68" t="s">
        <v>152</v>
      </c>
      <c r="B589" s="68" t="s">
        <v>125</v>
      </c>
      <c r="C589" s="68" t="s">
        <v>42</v>
      </c>
      <c r="D589" s="68">
        <v>3</v>
      </c>
      <c r="E589" s="68">
        <v>846.53333333</v>
      </c>
      <c r="F589" s="68">
        <v>2539.59999999</v>
      </c>
      <c r="G589" s="15"/>
      <c r="H589" s="15"/>
      <c r="I589" s="15">
        <f t="shared" si="54"/>
        <v>0</v>
      </c>
      <c r="J589" s="23"/>
      <c r="K589" s="23"/>
      <c r="L589" s="23">
        <f t="shared" si="55"/>
        <v>0</v>
      </c>
      <c r="M589" s="15">
        <f t="shared" si="58"/>
        <v>3</v>
      </c>
      <c r="N589" s="15">
        <f t="shared" si="56"/>
        <v>846.53333333</v>
      </c>
      <c r="O589" s="15">
        <f t="shared" si="57"/>
        <v>2539.59999999</v>
      </c>
      <c r="P589">
        <v>25.4</v>
      </c>
      <c r="Q589" s="23"/>
      <c r="R589" s="23"/>
      <c r="S589" s="23"/>
    </row>
    <row r="590" spans="1:19">
      <c r="A590" s="68" t="s">
        <v>762</v>
      </c>
      <c r="B590" s="68" t="s">
        <v>763</v>
      </c>
      <c r="C590" s="68" t="s">
        <v>37</v>
      </c>
      <c r="D590" s="68">
        <v>10</v>
      </c>
      <c r="E590" s="68">
        <v>26.139</v>
      </c>
      <c r="F590" s="68">
        <v>261.39</v>
      </c>
      <c r="G590" s="15"/>
      <c r="H590" s="15"/>
      <c r="I590" s="15">
        <f t="shared" si="54"/>
        <v>0</v>
      </c>
      <c r="J590" s="23"/>
      <c r="K590" s="23"/>
      <c r="L590" s="23">
        <f t="shared" si="55"/>
        <v>0</v>
      </c>
      <c r="M590" s="15">
        <f t="shared" si="58"/>
        <v>10</v>
      </c>
      <c r="N590" s="15">
        <f t="shared" si="56"/>
        <v>26.139</v>
      </c>
      <c r="O590" s="15">
        <f t="shared" si="57"/>
        <v>261.39</v>
      </c>
      <c r="P590">
        <v>2.61</v>
      </c>
      <c r="Q590" s="23"/>
      <c r="R590" s="23"/>
      <c r="S590" s="23"/>
    </row>
    <row r="591" spans="1:19">
      <c r="A591" s="68" t="s">
        <v>764</v>
      </c>
      <c r="B591" s="68">
        <v>631</v>
      </c>
      <c r="C591" s="68" t="s">
        <v>37</v>
      </c>
      <c r="D591" s="68">
        <v>1</v>
      </c>
      <c r="E591" s="68">
        <v>326.73</v>
      </c>
      <c r="F591" s="68">
        <v>326.73</v>
      </c>
      <c r="G591" s="15"/>
      <c r="H591" s="15"/>
      <c r="I591" s="15">
        <f t="shared" si="54"/>
        <v>0</v>
      </c>
      <c r="J591" s="23"/>
      <c r="K591" s="23"/>
      <c r="L591" s="23">
        <f t="shared" si="55"/>
        <v>0</v>
      </c>
      <c r="M591" s="15">
        <f t="shared" si="58"/>
        <v>1</v>
      </c>
      <c r="N591" s="15">
        <f t="shared" si="56"/>
        <v>326.73</v>
      </c>
      <c r="O591" s="15">
        <f t="shared" si="57"/>
        <v>326.73</v>
      </c>
      <c r="P591">
        <v>3.27</v>
      </c>
      <c r="Q591" s="23"/>
      <c r="R591" s="23"/>
      <c r="S591" s="23"/>
    </row>
    <row r="592" ht="15.75" spans="1:19">
      <c r="A592" s="68" t="s">
        <v>765</v>
      </c>
      <c r="B592" s="68" t="s">
        <v>766</v>
      </c>
      <c r="C592" s="68" t="s">
        <v>25</v>
      </c>
      <c r="D592" s="68">
        <v>1</v>
      </c>
      <c r="E592" s="68">
        <v>87.61</v>
      </c>
      <c r="F592" s="68">
        <v>87.61</v>
      </c>
      <c r="G592" s="15"/>
      <c r="H592" s="15"/>
      <c r="I592" s="15">
        <f t="shared" si="54"/>
        <v>0</v>
      </c>
      <c r="J592" s="23"/>
      <c r="K592" s="23"/>
      <c r="L592" s="23">
        <f t="shared" si="55"/>
        <v>0</v>
      </c>
      <c r="M592" s="15">
        <f t="shared" si="58"/>
        <v>1</v>
      </c>
      <c r="N592" s="15">
        <f t="shared" si="56"/>
        <v>87.61</v>
      </c>
      <c r="O592" s="15">
        <f t="shared" si="57"/>
        <v>87.61</v>
      </c>
      <c r="P592">
        <v>-36.81</v>
      </c>
      <c r="Q592" s="23"/>
      <c r="R592" s="23"/>
      <c r="S592" s="23"/>
    </row>
    <row r="593" spans="1:19">
      <c r="A593" s="68" t="s">
        <v>767</v>
      </c>
      <c r="B593" s="68" t="s">
        <v>768</v>
      </c>
      <c r="C593" s="68" t="s">
        <v>25</v>
      </c>
      <c r="D593" s="68">
        <v>3</v>
      </c>
      <c r="E593" s="68">
        <v>43.27</v>
      </c>
      <c r="F593" s="68">
        <v>129.81</v>
      </c>
      <c r="G593" s="15"/>
      <c r="H593" s="15"/>
      <c r="I593" s="15">
        <f t="shared" si="54"/>
        <v>0</v>
      </c>
      <c r="J593" s="23"/>
      <c r="K593" s="23"/>
      <c r="L593" s="23">
        <f t="shared" si="55"/>
        <v>0</v>
      </c>
      <c r="M593" s="15">
        <f t="shared" si="58"/>
        <v>3</v>
      </c>
      <c r="N593" s="15">
        <f t="shared" si="56"/>
        <v>43.27</v>
      </c>
      <c r="O593" s="15">
        <f t="shared" si="57"/>
        <v>129.81</v>
      </c>
      <c r="P593">
        <v>0</v>
      </c>
      <c r="Q593" s="23"/>
      <c r="R593" s="23"/>
      <c r="S593" s="23"/>
    </row>
    <row r="594" spans="1:19">
      <c r="A594" s="68" t="s">
        <v>769</v>
      </c>
      <c r="B594" s="68" t="s">
        <v>770</v>
      </c>
      <c r="C594" s="68" t="s">
        <v>40</v>
      </c>
      <c r="D594" s="68">
        <v>2</v>
      </c>
      <c r="E594" s="68">
        <v>32.745</v>
      </c>
      <c r="F594" s="68">
        <v>65.49</v>
      </c>
      <c r="G594" s="15"/>
      <c r="H594" s="15"/>
      <c r="I594" s="15">
        <f t="shared" si="54"/>
        <v>0</v>
      </c>
      <c r="J594" s="23"/>
      <c r="K594" s="23"/>
      <c r="L594" s="23">
        <f t="shared" si="55"/>
        <v>0</v>
      </c>
      <c r="M594" s="15">
        <f t="shared" si="58"/>
        <v>2</v>
      </c>
      <c r="N594" s="15">
        <f t="shared" si="56"/>
        <v>32.745</v>
      </c>
      <c r="O594" s="15">
        <f t="shared" si="57"/>
        <v>65.49</v>
      </c>
      <c r="P594">
        <v>0</v>
      </c>
      <c r="Q594" s="23"/>
      <c r="R594" s="23"/>
      <c r="S594" s="23"/>
    </row>
    <row r="595" ht="15.75" spans="1:19">
      <c r="A595" s="68" t="s">
        <v>771</v>
      </c>
      <c r="B595" s="68" t="s">
        <v>772</v>
      </c>
      <c r="C595" s="68" t="s">
        <v>37</v>
      </c>
      <c r="D595" s="68">
        <v>1</v>
      </c>
      <c r="E595" s="68">
        <v>48.58</v>
      </c>
      <c r="F595" s="68">
        <v>48.58</v>
      </c>
      <c r="G595" s="15"/>
      <c r="H595" s="15"/>
      <c r="I595" s="15">
        <f t="shared" si="54"/>
        <v>0</v>
      </c>
      <c r="J595" s="23"/>
      <c r="K595" s="23"/>
      <c r="L595" s="23">
        <f t="shared" si="55"/>
        <v>0</v>
      </c>
      <c r="M595" s="15">
        <f t="shared" si="58"/>
        <v>1</v>
      </c>
      <c r="N595" s="15">
        <f t="shared" si="56"/>
        <v>48.58</v>
      </c>
      <c r="O595" s="15">
        <f t="shared" si="57"/>
        <v>48.58</v>
      </c>
      <c r="P595">
        <v>0</v>
      </c>
      <c r="Q595" s="23"/>
      <c r="R595" s="23"/>
      <c r="S595" s="23"/>
    </row>
    <row r="596" spans="1:19">
      <c r="A596" s="68" t="s">
        <v>773</v>
      </c>
      <c r="B596" s="68" t="s">
        <v>774</v>
      </c>
      <c r="C596" s="68" t="s">
        <v>68</v>
      </c>
      <c r="D596" s="68">
        <v>3</v>
      </c>
      <c r="E596" s="68">
        <v>5.5433333333</v>
      </c>
      <c r="F596" s="68">
        <v>16.6299999999</v>
      </c>
      <c r="G596" s="15"/>
      <c r="H596" s="15"/>
      <c r="I596" s="15">
        <f t="shared" si="54"/>
        <v>0</v>
      </c>
      <c r="J596" s="23"/>
      <c r="K596" s="23"/>
      <c r="L596" s="23">
        <f t="shared" si="55"/>
        <v>0</v>
      </c>
      <c r="M596" s="15">
        <f t="shared" si="58"/>
        <v>3</v>
      </c>
      <c r="N596" s="15">
        <f t="shared" si="56"/>
        <v>5.5433333333</v>
      </c>
      <c r="O596" s="15">
        <f t="shared" si="57"/>
        <v>16.6299999999</v>
      </c>
      <c r="P596">
        <v>0</v>
      </c>
      <c r="Q596" s="23"/>
      <c r="R596" s="23"/>
      <c r="S596" s="23"/>
    </row>
    <row r="597" spans="1:19">
      <c r="A597" s="68" t="s">
        <v>775</v>
      </c>
      <c r="B597" s="68" t="s">
        <v>776</v>
      </c>
      <c r="C597" s="68" t="s">
        <v>40</v>
      </c>
      <c r="D597" s="68">
        <v>1</v>
      </c>
      <c r="E597" s="68">
        <v>39.65</v>
      </c>
      <c r="F597" s="68">
        <v>39.65</v>
      </c>
      <c r="G597" s="15"/>
      <c r="H597" s="15"/>
      <c r="I597" s="15">
        <f t="shared" si="54"/>
        <v>0</v>
      </c>
      <c r="J597" s="23"/>
      <c r="K597" s="23"/>
      <c r="L597" s="23">
        <f t="shared" si="55"/>
        <v>0</v>
      </c>
      <c r="M597" s="15">
        <f t="shared" si="58"/>
        <v>1</v>
      </c>
      <c r="N597" s="15">
        <f t="shared" si="56"/>
        <v>39.65</v>
      </c>
      <c r="O597" s="15">
        <f t="shared" si="57"/>
        <v>39.65</v>
      </c>
      <c r="P597">
        <v>0</v>
      </c>
      <c r="Q597" s="23"/>
      <c r="R597" s="23"/>
      <c r="S597" s="23"/>
    </row>
    <row r="598" spans="1:19">
      <c r="A598" s="72" t="s">
        <v>777</v>
      </c>
      <c r="B598" s="68" t="s">
        <v>778</v>
      </c>
      <c r="C598" s="68" t="s">
        <v>53</v>
      </c>
      <c r="D598" s="68">
        <v>2</v>
      </c>
      <c r="E598" s="68">
        <v>69.44</v>
      </c>
      <c r="F598" s="68">
        <v>138.88</v>
      </c>
      <c r="G598" s="15"/>
      <c r="H598" s="15"/>
      <c r="I598" s="15">
        <f t="shared" si="54"/>
        <v>0</v>
      </c>
      <c r="J598" s="23"/>
      <c r="K598" s="23"/>
      <c r="L598" s="23">
        <f t="shared" si="55"/>
        <v>0</v>
      </c>
      <c r="M598" s="15">
        <f t="shared" si="58"/>
        <v>2</v>
      </c>
      <c r="N598" s="15">
        <f t="shared" si="56"/>
        <v>69.44</v>
      </c>
      <c r="O598" s="15">
        <f t="shared" si="57"/>
        <v>138.88</v>
      </c>
      <c r="P598">
        <v>0</v>
      </c>
      <c r="Q598" s="23"/>
      <c r="R598" s="23"/>
      <c r="S598" s="23"/>
    </row>
    <row r="599" spans="1:19">
      <c r="A599" s="68" t="s">
        <v>779</v>
      </c>
      <c r="B599" s="68" t="s">
        <v>780</v>
      </c>
      <c r="C599" s="68" t="s">
        <v>781</v>
      </c>
      <c r="D599" s="68">
        <v>1</v>
      </c>
      <c r="E599" s="68">
        <v>126.44</v>
      </c>
      <c r="F599" s="68">
        <v>126.44</v>
      </c>
      <c r="G599" s="15"/>
      <c r="H599" s="15"/>
      <c r="I599" s="15">
        <f t="shared" si="54"/>
        <v>0</v>
      </c>
      <c r="J599" s="23"/>
      <c r="K599" s="23"/>
      <c r="L599" s="23">
        <f t="shared" si="55"/>
        <v>0</v>
      </c>
      <c r="M599" s="15">
        <f t="shared" si="58"/>
        <v>1</v>
      </c>
      <c r="N599" s="15">
        <f t="shared" si="56"/>
        <v>126.44</v>
      </c>
      <c r="O599" s="15">
        <f t="shared" si="57"/>
        <v>126.44</v>
      </c>
      <c r="P599">
        <v>0</v>
      </c>
      <c r="Q599" s="23"/>
      <c r="R599" s="23"/>
      <c r="S599" s="23"/>
    </row>
    <row r="600" ht="15.75" spans="1:19">
      <c r="A600" s="68" t="s">
        <v>782</v>
      </c>
      <c r="B600" s="68" t="s">
        <v>783</v>
      </c>
      <c r="C600" s="68"/>
      <c r="D600" s="68">
        <v>1</v>
      </c>
      <c r="E600" s="68">
        <v>84.06</v>
      </c>
      <c r="F600" s="68">
        <v>84.06</v>
      </c>
      <c r="G600" s="15"/>
      <c r="H600" s="15"/>
      <c r="I600" s="15">
        <f t="shared" si="54"/>
        <v>0</v>
      </c>
      <c r="J600" s="23"/>
      <c r="K600" s="23"/>
      <c r="L600" s="23">
        <f t="shared" si="55"/>
        <v>0</v>
      </c>
      <c r="M600" s="15">
        <f t="shared" si="58"/>
        <v>1</v>
      </c>
      <c r="N600" s="15">
        <f t="shared" si="56"/>
        <v>84.06</v>
      </c>
      <c r="O600" s="15">
        <f t="shared" si="57"/>
        <v>84.06</v>
      </c>
      <c r="P600">
        <v>0</v>
      </c>
      <c r="Q600" s="23"/>
      <c r="R600" s="23"/>
      <c r="S600" s="23"/>
    </row>
    <row r="601" ht="15.75" spans="1:19">
      <c r="A601" s="68" t="s">
        <v>784</v>
      </c>
      <c r="B601" s="68" t="s">
        <v>785</v>
      </c>
      <c r="C601" s="68" t="s">
        <v>308</v>
      </c>
      <c r="D601" s="68">
        <v>1</v>
      </c>
      <c r="E601" s="68">
        <v>21.65</v>
      </c>
      <c r="F601" s="68">
        <v>21.65</v>
      </c>
      <c r="G601" s="15"/>
      <c r="H601" s="15"/>
      <c r="I601" s="15">
        <f t="shared" si="54"/>
        <v>0</v>
      </c>
      <c r="J601" s="23"/>
      <c r="K601" s="23"/>
      <c r="L601" s="23">
        <f t="shared" si="55"/>
        <v>0</v>
      </c>
      <c r="M601" s="15">
        <f t="shared" si="58"/>
        <v>1</v>
      </c>
      <c r="N601" s="15">
        <f t="shared" si="56"/>
        <v>21.65</v>
      </c>
      <c r="O601" s="15">
        <f t="shared" si="57"/>
        <v>21.65</v>
      </c>
      <c r="P601">
        <v>0</v>
      </c>
      <c r="Q601" s="23"/>
      <c r="R601" s="23"/>
      <c r="S601" s="23"/>
    </row>
    <row r="602" ht="15.75" spans="1:19">
      <c r="A602" s="68" t="s">
        <v>786</v>
      </c>
      <c r="B602" s="68" t="s">
        <v>787</v>
      </c>
      <c r="C602" s="68" t="s">
        <v>37</v>
      </c>
      <c r="D602" s="68">
        <v>1</v>
      </c>
      <c r="E602" s="68">
        <v>48.67</v>
      </c>
      <c r="F602" s="68">
        <v>48.67</v>
      </c>
      <c r="G602" s="15"/>
      <c r="H602" s="15"/>
      <c r="I602" s="15">
        <f t="shared" si="54"/>
        <v>0</v>
      </c>
      <c r="J602" s="23"/>
      <c r="K602" s="23"/>
      <c r="L602" s="23">
        <f t="shared" si="55"/>
        <v>0</v>
      </c>
      <c r="M602" s="15">
        <f t="shared" si="58"/>
        <v>1</v>
      </c>
      <c r="N602" s="15">
        <f t="shared" si="56"/>
        <v>48.67</v>
      </c>
      <c r="O602" s="15">
        <f t="shared" si="57"/>
        <v>48.67</v>
      </c>
      <c r="P602">
        <v>0</v>
      </c>
      <c r="Q602" s="23"/>
      <c r="R602" s="23"/>
      <c r="S602" s="23"/>
    </row>
    <row r="603" ht="15.75" spans="1:19">
      <c r="A603" s="72" t="s">
        <v>788</v>
      </c>
      <c r="B603" s="68" t="s">
        <v>789</v>
      </c>
      <c r="C603" s="68" t="s">
        <v>790</v>
      </c>
      <c r="D603" s="68">
        <v>1</v>
      </c>
      <c r="E603" s="68">
        <v>20.18</v>
      </c>
      <c r="F603" s="68">
        <v>20.18</v>
      </c>
      <c r="G603" s="15"/>
      <c r="H603" s="15"/>
      <c r="I603" s="15">
        <f t="shared" si="54"/>
        <v>0</v>
      </c>
      <c r="J603" s="23"/>
      <c r="K603" s="23"/>
      <c r="L603" s="23">
        <f t="shared" si="55"/>
        <v>0</v>
      </c>
      <c r="M603" s="15">
        <f t="shared" si="58"/>
        <v>1</v>
      </c>
      <c r="N603" s="15">
        <f t="shared" si="56"/>
        <v>20.18</v>
      </c>
      <c r="O603" s="15">
        <f t="shared" si="57"/>
        <v>20.18</v>
      </c>
      <c r="P603">
        <v>0</v>
      </c>
      <c r="Q603" s="23"/>
      <c r="R603" s="25">
        <v>22.8</v>
      </c>
      <c r="S603" s="23"/>
    </row>
    <row r="604" spans="1:19">
      <c r="A604" s="68" t="s">
        <v>791</v>
      </c>
      <c r="B604" s="68" t="s">
        <v>792</v>
      </c>
      <c r="C604" s="68" t="s">
        <v>25</v>
      </c>
      <c r="D604" s="68">
        <v>2</v>
      </c>
      <c r="E604" s="68">
        <v>48.14</v>
      </c>
      <c r="F604" s="68">
        <v>96.28</v>
      </c>
      <c r="G604" s="15"/>
      <c r="H604" s="15"/>
      <c r="I604" s="15">
        <f t="shared" si="54"/>
        <v>0</v>
      </c>
      <c r="J604" s="23"/>
      <c r="K604" s="23"/>
      <c r="L604" s="23">
        <f t="shared" si="55"/>
        <v>0</v>
      </c>
      <c r="M604" s="15">
        <f t="shared" si="58"/>
        <v>2</v>
      </c>
      <c r="N604" s="15">
        <f t="shared" si="56"/>
        <v>48.14</v>
      </c>
      <c r="O604" s="15">
        <f t="shared" si="57"/>
        <v>96.28</v>
      </c>
      <c r="P604">
        <v>0</v>
      </c>
      <c r="Q604" s="23"/>
      <c r="R604" s="23"/>
      <c r="S604" s="23"/>
    </row>
    <row r="605" spans="1:19">
      <c r="A605" s="68" t="s">
        <v>793</v>
      </c>
      <c r="B605" s="68" t="s">
        <v>794</v>
      </c>
      <c r="C605" s="68" t="s">
        <v>40</v>
      </c>
      <c r="D605" s="68">
        <v>1</v>
      </c>
      <c r="E605" s="68">
        <v>40.53</v>
      </c>
      <c r="F605" s="68">
        <v>40.53</v>
      </c>
      <c r="G605" s="15"/>
      <c r="H605" s="15"/>
      <c r="I605" s="15">
        <f t="shared" si="54"/>
        <v>0</v>
      </c>
      <c r="J605" s="23"/>
      <c r="K605" s="23"/>
      <c r="L605" s="23">
        <f t="shared" si="55"/>
        <v>0</v>
      </c>
      <c r="M605" s="15">
        <f t="shared" si="58"/>
        <v>1</v>
      </c>
      <c r="N605" s="15">
        <f t="shared" si="56"/>
        <v>40.53</v>
      </c>
      <c r="O605" s="15">
        <f t="shared" si="57"/>
        <v>40.53</v>
      </c>
      <c r="P605">
        <v>0</v>
      </c>
      <c r="Q605" s="23"/>
      <c r="R605" s="23"/>
      <c r="S605" s="23"/>
    </row>
    <row r="606" spans="1:19">
      <c r="A606" s="68" t="s">
        <v>795</v>
      </c>
      <c r="B606" s="68" t="s">
        <v>796</v>
      </c>
      <c r="C606" s="68" t="s">
        <v>80</v>
      </c>
      <c r="D606" s="68">
        <v>1</v>
      </c>
      <c r="E606" s="68">
        <v>29.12</v>
      </c>
      <c r="F606" s="68">
        <v>29.12</v>
      </c>
      <c r="G606" s="15"/>
      <c r="H606" s="15"/>
      <c r="I606" s="15">
        <f t="shared" si="54"/>
        <v>0</v>
      </c>
      <c r="J606" s="23"/>
      <c r="K606" s="23"/>
      <c r="L606" s="23">
        <f t="shared" si="55"/>
        <v>0</v>
      </c>
      <c r="M606" s="15">
        <f t="shared" si="58"/>
        <v>1</v>
      </c>
      <c r="N606" s="15">
        <f t="shared" si="56"/>
        <v>29.12</v>
      </c>
      <c r="O606" s="15">
        <f t="shared" si="57"/>
        <v>29.12</v>
      </c>
      <c r="P606">
        <v>0</v>
      </c>
      <c r="Q606" s="23"/>
      <c r="R606" s="23"/>
      <c r="S606" s="23"/>
    </row>
    <row r="607" ht="15.75" spans="1:19">
      <c r="A607" s="68" t="s">
        <v>797</v>
      </c>
      <c r="B607" s="68" t="s">
        <v>798</v>
      </c>
      <c r="C607" s="68" t="s">
        <v>40</v>
      </c>
      <c r="D607" s="68">
        <v>5</v>
      </c>
      <c r="E607" s="68">
        <v>38.19</v>
      </c>
      <c r="F607" s="68">
        <v>190.95</v>
      </c>
      <c r="G607" s="15"/>
      <c r="H607" s="15"/>
      <c r="I607" s="15">
        <f t="shared" si="54"/>
        <v>0</v>
      </c>
      <c r="J607" s="23"/>
      <c r="K607" s="23"/>
      <c r="L607" s="23">
        <f t="shared" si="55"/>
        <v>0</v>
      </c>
      <c r="M607" s="15">
        <f t="shared" si="58"/>
        <v>5</v>
      </c>
      <c r="N607" s="15">
        <f t="shared" si="56"/>
        <v>38.19</v>
      </c>
      <c r="O607" s="15">
        <f t="shared" si="57"/>
        <v>190.95</v>
      </c>
      <c r="P607">
        <v>0</v>
      </c>
      <c r="Q607" s="23"/>
      <c r="R607" s="23"/>
      <c r="S607" s="23"/>
    </row>
    <row r="608" ht="15.75" spans="1:19">
      <c r="A608" s="68" t="s">
        <v>799</v>
      </c>
      <c r="B608" s="68"/>
      <c r="C608" s="68" t="s">
        <v>65</v>
      </c>
      <c r="D608" s="68">
        <v>3</v>
      </c>
      <c r="E608" s="68">
        <v>1551.6233333</v>
      </c>
      <c r="F608" s="68">
        <v>4654.8699999</v>
      </c>
      <c r="G608" s="15"/>
      <c r="H608" s="15"/>
      <c r="I608" s="15">
        <f t="shared" si="54"/>
        <v>0</v>
      </c>
      <c r="J608" s="23"/>
      <c r="K608" s="23"/>
      <c r="L608" s="23">
        <f t="shared" si="55"/>
        <v>0</v>
      </c>
      <c r="M608" s="15">
        <f t="shared" si="58"/>
        <v>3</v>
      </c>
      <c r="N608" s="15">
        <f t="shared" si="56"/>
        <v>1551.6233333</v>
      </c>
      <c r="O608" s="15">
        <f t="shared" si="57"/>
        <v>4654.8699999</v>
      </c>
      <c r="P608">
        <v>0</v>
      </c>
      <c r="Q608" s="23"/>
      <c r="R608" s="23"/>
      <c r="S608" s="23"/>
    </row>
    <row r="609" spans="1:19">
      <c r="A609" s="72" t="s">
        <v>800</v>
      </c>
      <c r="B609" s="68" t="s">
        <v>801</v>
      </c>
      <c r="C609" s="68" t="s">
        <v>25</v>
      </c>
      <c r="D609" s="68">
        <v>1</v>
      </c>
      <c r="E609" s="68">
        <v>48.59</v>
      </c>
      <c r="F609" s="68">
        <v>48.59</v>
      </c>
      <c r="G609" s="15"/>
      <c r="H609" s="15"/>
      <c r="I609" s="15">
        <f t="shared" si="54"/>
        <v>0</v>
      </c>
      <c r="J609" s="23"/>
      <c r="K609" s="23"/>
      <c r="L609" s="23">
        <f t="shared" si="55"/>
        <v>0</v>
      </c>
      <c r="M609" s="15">
        <f t="shared" si="58"/>
        <v>1</v>
      </c>
      <c r="N609" s="15">
        <f t="shared" si="56"/>
        <v>48.59</v>
      </c>
      <c r="O609" s="15">
        <f t="shared" si="57"/>
        <v>48.59</v>
      </c>
      <c r="P609">
        <v>0</v>
      </c>
      <c r="Q609" s="23"/>
      <c r="R609" s="23"/>
      <c r="S609" s="23"/>
    </row>
    <row r="610" spans="1:19">
      <c r="A610" s="72" t="s">
        <v>802</v>
      </c>
      <c r="B610" s="72" t="s">
        <v>803</v>
      </c>
      <c r="C610" s="68" t="s">
        <v>45</v>
      </c>
      <c r="D610" s="68">
        <v>1</v>
      </c>
      <c r="E610" s="68">
        <v>68.14</v>
      </c>
      <c r="F610" s="68">
        <v>68.14</v>
      </c>
      <c r="G610" s="15"/>
      <c r="H610" s="15"/>
      <c r="I610" s="15">
        <f t="shared" si="54"/>
        <v>0</v>
      </c>
      <c r="J610" s="23"/>
      <c r="K610" s="23"/>
      <c r="L610" s="23">
        <f t="shared" si="55"/>
        <v>0</v>
      </c>
      <c r="M610" s="15">
        <f t="shared" si="58"/>
        <v>1</v>
      </c>
      <c r="N610" s="15">
        <f t="shared" si="56"/>
        <v>68.14</v>
      </c>
      <c r="O610" s="15">
        <f t="shared" si="57"/>
        <v>68.14</v>
      </c>
      <c r="P610">
        <v>0</v>
      </c>
      <c r="Q610" s="23"/>
      <c r="R610" s="25">
        <v>89</v>
      </c>
      <c r="S610" s="23"/>
    </row>
    <row r="611" ht="15.75" spans="1:19">
      <c r="A611" s="68" t="s">
        <v>804</v>
      </c>
      <c r="B611" s="68" t="s">
        <v>805</v>
      </c>
      <c r="C611" s="68" t="s">
        <v>45</v>
      </c>
      <c r="D611" s="68">
        <v>1</v>
      </c>
      <c r="E611" s="68">
        <v>450.44</v>
      </c>
      <c r="F611" s="68">
        <v>450.44</v>
      </c>
      <c r="G611" s="15"/>
      <c r="H611" s="15"/>
      <c r="I611" s="15">
        <f t="shared" si="54"/>
        <v>0</v>
      </c>
      <c r="J611" s="23"/>
      <c r="K611" s="23"/>
      <c r="L611" s="23">
        <f t="shared" si="55"/>
        <v>0</v>
      </c>
      <c r="M611" s="15">
        <f t="shared" si="58"/>
        <v>1</v>
      </c>
      <c r="N611" s="15">
        <f t="shared" si="56"/>
        <v>450.44</v>
      </c>
      <c r="O611" s="15">
        <f t="shared" si="57"/>
        <v>450.44</v>
      </c>
      <c r="P611">
        <v>0</v>
      </c>
      <c r="Q611" s="23"/>
      <c r="R611" s="23"/>
      <c r="S611" s="23"/>
    </row>
    <row r="612" ht="15.75" spans="1:19">
      <c r="A612" s="68" t="s">
        <v>806</v>
      </c>
      <c r="B612" s="68" t="s">
        <v>807</v>
      </c>
      <c r="C612" s="68" t="s">
        <v>25</v>
      </c>
      <c r="D612" s="68">
        <v>2</v>
      </c>
      <c r="E612" s="68">
        <v>169.46</v>
      </c>
      <c r="F612" s="68">
        <v>338.92</v>
      </c>
      <c r="G612" s="15"/>
      <c r="H612" s="15"/>
      <c r="I612" s="15">
        <f t="shared" si="54"/>
        <v>0</v>
      </c>
      <c r="J612" s="23"/>
      <c r="K612" s="23"/>
      <c r="L612" s="23">
        <f t="shared" si="55"/>
        <v>0</v>
      </c>
      <c r="M612" s="15">
        <f t="shared" si="58"/>
        <v>2</v>
      </c>
      <c r="N612" s="15">
        <f t="shared" si="56"/>
        <v>169.46</v>
      </c>
      <c r="O612" s="15">
        <f t="shared" si="57"/>
        <v>338.92</v>
      </c>
      <c r="P612">
        <v>0</v>
      </c>
      <c r="Q612" s="23"/>
      <c r="R612" s="23"/>
      <c r="S612" s="23"/>
    </row>
    <row r="613" ht="15.75" spans="1:19">
      <c r="A613" s="68" t="s">
        <v>808</v>
      </c>
      <c r="B613" s="68" t="s">
        <v>809</v>
      </c>
      <c r="C613" s="68" t="s">
        <v>25</v>
      </c>
      <c r="D613" s="68">
        <v>1</v>
      </c>
      <c r="E613" s="68">
        <v>51.95</v>
      </c>
      <c r="F613" s="68">
        <v>51.95</v>
      </c>
      <c r="G613" s="15"/>
      <c r="H613" s="15"/>
      <c r="I613" s="15">
        <f t="shared" si="54"/>
        <v>0</v>
      </c>
      <c r="J613" s="23"/>
      <c r="K613" s="23"/>
      <c r="L613" s="23">
        <f t="shared" si="55"/>
        <v>0</v>
      </c>
      <c r="M613" s="15">
        <f t="shared" si="58"/>
        <v>1</v>
      </c>
      <c r="N613" s="15">
        <f t="shared" si="56"/>
        <v>51.95</v>
      </c>
      <c r="O613" s="15">
        <f t="shared" si="57"/>
        <v>51.95</v>
      </c>
      <c r="P613">
        <v>0</v>
      </c>
      <c r="Q613" s="23"/>
      <c r="R613" s="23"/>
      <c r="S613" s="23"/>
    </row>
    <row r="614" ht="14.25" spans="1:19">
      <c r="A614" s="68" t="s">
        <v>810</v>
      </c>
      <c r="B614" s="68" t="s">
        <v>811</v>
      </c>
      <c r="C614" s="68" t="s">
        <v>53</v>
      </c>
      <c r="D614" s="68">
        <v>1</v>
      </c>
      <c r="E614" s="68">
        <v>69.92</v>
      </c>
      <c r="F614" s="68">
        <v>69.92</v>
      </c>
      <c r="G614" s="15"/>
      <c r="H614" s="15"/>
      <c r="I614" s="15">
        <f t="shared" si="54"/>
        <v>0</v>
      </c>
      <c r="J614" s="23"/>
      <c r="K614" s="23"/>
      <c r="L614" s="23">
        <f t="shared" si="55"/>
        <v>0</v>
      </c>
      <c r="M614" s="15">
        <f t="shared" si="58"/>
        <v>1</v>
      </c>
      <c r="N614" s="15">
        <f t="shared" si="56"/>
        <v>69.92</v>
      </c>
      <c r="O614" s="15">
        <f t="shared" si="57"/>
        <v>69.92</v>
      </c>
      <c r="P614">
        <v>0</v>
      </c>
      <c r="Q614" s="23"/>
      <c r="R614" s="23"/>
      <c r="S614" s="23"/>
    </row>
    <row r="615" ht="15.75" spans="1:19">
      <c r="A615" s="68" t="s">
        <v>812</v>
      </c>
      <c r="B615" s="68" t="s">
        <v>813</v>
      </c>
      <c r="C615" s="68" t="s">
        <v>40</v>
      </c>
      <c r="D615" s="68">
        <v>1</v>
      </c>
      <c r="E615" s="68">
        <v>12.84</v>
      </c>
      <c r="F615" s="68">
        <v>12.84</v>
      </c>
      <c r="G615" s="15"/>
      <c r="H615" s="15"/>
      <c r="I615" s="15">
        <f t="shared" si="54"/>
        <v>0</v>
      </c>
      <c r="J615" s="23"/>
      <c r="K615" s="23"/>
      <c r="L615" s="23">
        <f t="shared" si="55"/>
        <v>0</v>
      </c>
      <c r="M615" s="15">
        <f t="shared" si="58"/>
        <v>1</v>
      </c>
      <c r="N615" s="15">
        <f t="shared" si="56"/>
        <v>12.84</v>
      </c>
      <c r="O615" s="15">
        <f t="shared" si="57"/>
        <v>12.84</v>
      </c>
      <c r="P615">
        <v>0</v>
      </c>
      <c r="Q615" s="23"/>
      <c r="R615" s="23"/>
      <c r="S615" s="23"/>
    </row>
    <row r="616" ht="15.75" spans="1:19">
      <c r="A616" s="82" t="s">
        <v>814</v>
      </c>
      <c r="B616" s="68" t="s">
        <v>801</v>
      </c>
      <c r="C616" s="72" t="s">
        <v>25</v>
      </c>
      <c r="D616" s="68">
        <v>4</v>
      </c>
      <c r="E616" s="68">
        <v>56.1875</v>
      </c>
      <c r="F616" s="68">
        <v>224.75</v>
      </c>
      <c r="G616" s="15"/>
      <c r="H616" s="15"/>
      <c r="I616" s="15">
        <f t="shared" si="54"/>
        <v>0</v>
      </c>
      <c r="J616" s="23"/>
      <c r="K616" s="23"/>
      <c r="L616" s="23">
        <f t="shared" si="55"/>
        <v>0</v>
      </c>
      <c r="M616" s="15">
        <f t="shared" si="58"/>
        <v>4</v>
      </c>
      <c r="N616" s="15">
        <f t="shared" si="56"/>
        <v>56.1875</v>
      </c>
      <c r="O616" s="15">
        <f t="shared" si="57"/>
        <v>224.75</v>
      </c>
      <c r="P616">
        <v>0</v>
      </c>
      <c r="Q616" s="23"/>
      <c r="R616" s="25">
        <v>89</v>
      </c>
      <c r="S616" s="23"/>
    </row>
    <row r="617" ht="15.75" spans="1:19">
      <c r="A617" s="68" t="s">
        <v>815</v>
      </c>
      <c r="B617" s="68" t="s">
        <v>816</v>
      </c>
      <c r="C617" s="68" t="s">
        <v>45</v>
      </c>
      <c r="D617" s="68">
        <v>3</v>
      </c>
      <c r="E617" s="68">
        <v>225.960000004</v>
      </c>
      <c r="F617" s="68">
        <v>677.880000012</v>
      </c>
      <c r="G617" s="15"/>
      <c r="H617" s="15"/>
      <c r="I617" s="15">
        <f t="shared" si="54"/>
        <v>0</v>
      </c>
      <c r="J617" s="23"/>
      <c r="K617" s="23"/>
      <c r="L617" s="23">
        <f t="shared" si="55"/>
        <v>0</v>
      </c>
      <c r="M617" s="15">
        <f t="shared" si="58"/>
        <v>3</v>
      </c>
      <c r="N617" s="15">
        <f t="shared" si="56"/>
        <v>225.960000004</v>
      </c>
      <c r="O617" s="15">
        <f t="shared" si="57"/>
        <v>677.880000012</v>
      </c>
      <c r="P617">
        <v>0</v>
      </c>
      <c r="Q617" s="23"/>
      <c r="R617" s="23"/>
      <c r="S617" s="23"/>
    </row>
    <row r="618" spans="1:19">
      <c r="A618" s="72" t="s">
        <v>817</v>
      </c>
      <c r="B618" s="72" t="s">
        <v>818</v>
      </c>
      <c r="C618" s="68" t="s">
        <v>37</v>
      </c>
      <c r="D618" s="68">
        <v>105</v>
      </c>
      <c r="E618" s="68">
        <v>89.7345132743</v>
      </c>
      <c r="F618" s="68">
        <v>9422.1238938015</v>
      </c>
      <c r="G618" s="15"/>
      <c r="H618" s="15"/>
      <c r="I618" s="15">
        <f t="shared" si="54"/>
        <v>0</v>
      </c>
      <c r="J618" s="23"/>
      <c r="K618" s="23"/>
      <c r="L618" s="23">
        <f t="shared" si="55"/>
        <v>0</v>
      </c>
      <c r="M618" s="15">
        <f t="shared" si="58"/>
        <v>105</v>
      </c>
      <c r="N618" s="15">
        <f t="shared" si="56"/>
        <v>89.7345132743</v>
      </c>
      <c r="O618" s="15">
        <f t="shared" si="57"/>
        <v>9422.1238938015</v>
      </c>
      <c r="P618">
        <v>0</v>
      </c>
      <c r="Q618" s="23"/>
      <c r="R618" s="25">
        <v>110</v>
      </c>
      <c r="S618" s="23"/>
    </row>
    <row r="619" ht="15.75" spans="1:19">
      <c r="A619" s="68" t="s">
        <v>819</v>
      </c>
      <c r="B619" s="68" t="s">
        <v>820</v>
      </c>
      <c r="C619" s="68" t="s">
        <v>37</v>
      </c>
      <c r="D619" s="68">
        <v>2</v>
      </c>
      <c r="E619" s="68">
        <v>242.465</v>
      </c>
      <c r="F619" s="68">
        <v>484.93</v>
      </c>
      <c r="G619" s="15"/>
      <c r="H619" s="15"/>
      <c r="I619" s="15">
        <f t="shared" si="54"/>
        <v>0</v>
      </c>
      <c r="J619" s="23"/>
      <c r="K619" s="23"/>
      <c r="L619" s="23">
        <f t="shared" si="55"/>
        <v>0</v>
      </c>
      <c r="M619" s="15">
        <f t="shared" si="58"/>
        <v>2</v>
      </c>
      <c r="N619" s="15">
        <f t="shared" si="56"/>
        <v>242.465</v>
      </c>
      <c r="O619" s="15">
        <f t="shared" si="57"/>
        <v>484.93</v>
      </c>
      <c r="P619">
        <v>0</v>
      </c>
      <c r="Q619" s="23"/>
      <c r="R619" s="23"/>
      <c r="S619" s="23"/>
    </row>
    <row r="620" ht="15.75" spans="1:19">
      <c r="A620" s="68" t="s">
        <v>821</v>
      </c>
      <c r="B620" s="68" t="s">
        <v>605</v>
      </c>
      <c r="C620" s="68" t="s">
        <v>40</v>
      </c>
      <c r="D620" s="68">
        <v>1</v>
      </c>
      <c r="E620" s="68">
        <v>96.46</v>
      </c>
      <c r="F620" s="68">
        <v>96.46</v>
      </c>
      <c r="G620" s="15"/>
      <c r="H620" s="15"/>
      <c r="I620" s="15">
        <f t="shared" si="54"/>
        <v>0</v>
      </c>
      <c r="J620" s="23"/>
      <c r="K620" s="23"/>
      <c r="L620" s="23">
        <f t="shared" si="55"/>
        <v>0</v>
      </c>
      <c r="M620" s="15">
        <f t="shared" si="58"/>
        <v>1</v>
      </c>
      <c r="N620" s="15">
        <f t="shared" si="56"/>
        <v>96.46</v>
      </c>
      <c r="O620" s="15">
        <f t="shared" si="57"/>
        <v>96.46</v>
      </c>
      <c r="P620">
        <v>0</v>
      </c>
      <c r="Q620" s="23"/>
      <c r="R620" s="23"/>
      <c r="S620" s="23"/>
    </row>
    <row r="621" ht="15.75" spans="1:19">
      <c r="A621" s="68" t="s">
        <v>822</v>
      </c>
      <c r="B621" s="68" t="s">
        <v>568</v>
      </c>
      <c r="C621" s="68" t="s">
        <v>37</v>
      </c>
      <c r="D621" s="68">
        <v>2</v>
      </c>
      <c r="E621" s="68">
        <v>38.76</v>
      </c>
      <c r="F621" s="68">
        <v>77.52</v>
      </c>
      <c r="G621" s="15"/>
      <c r="H621" s="15"/>
      <c r="I621" s="15">
        <f t="shared" si="54"/>
        <v>0</v>
      </c>
      <c r="J621" s="23"/>
      <c r="K621" s="23"/>
      <c r="L621" s="23">
        <f t="shared" si="55"/>
        <v>0</v>
      </c>
      <c r="M621" s="15">
        <f t="shared" si="58"/>
        <v>2</v>
      </c>
      <c r="N621" s="15">
        <f t="shared" si="56"/>
        <v>38.76</v>
      </c>
      <c r="O621" s="15">
        <f t="shared" si="57"/>
        <v>77.52</v>
      </c>
      <c r="P621">
        <v>0</v>
      </c>
      <c r="Q621" s="23"/>
      <c r="R621" s="23"/>
      <c r="S621" s="23"/>
    </row>
    <row r="622" ht="15.75" spans="1:19">
      <c r="A622" s="68" t="s">
        <v>823</v>
      </c>
      <c r="B622" s="68" t="s">
        <v>824</v>
      </c>
      <c r="C622" s="68" t="s">
        <v>80</v>
      </c>
      <c r="D622" s="68">
        <v>5</v>
      </c>
      <c r="E622" s="68">
        <v>30.974</v>
      </c>
      <c r="F622" s="68">
        <v>154.87</v>
      </c>
      <c r="G622" s="15"/>
      <c r="H622" s="15"/>
      <c r="I622" s="15">
        <f t="shared" si="54"/>
        <v>0</v>
      </c>
      <c r="J622" s="23"/>
      <c r="K622" s="23"/>
      <c r="L622" s="23">
        <f t="shared" si="55"/>
        <v>0</v>
      </c>
      <c r="M622" s="15">
        <f t="shared" si="58"/>
        <v>5</v>
      </c>
      <c r="N622" s="15">
        <f t="shared" si="56"/>
        <v>30.974</v>
      </c>
      <c r="O622" s="15">
        <f t="shared" si="57"/>
        <v>154.87</v>
      </c>
      <c r="P622">
        <v>0</v>
      </c>
      <c r="Q622" s="23"/>
      <c r="R622" s="23"/>
      <c r="S622" s="23"/>
    </row>
    <row r="623" ht="15.75" spans="1:19">
      <c r="A623" s="68" t="s">
        <v>825</v>
      </c>
      <c r="B623" s="68" t="s">
        <v>826</v>
      </c>
      <c r="C623" s="68"/>
      <c r="D623" s="68">
        <v>5</v>
      </c>
      <c r="E623" s="68">
        <v>11.328</v>
      </c>
      <c r="F623" s="68">
        <v>56.64</v>
      </c>
      <c r="G623" s="15"/>
      <c r="H623" s="15"/>
      <c r="I623" s="15">
        <f t="shared" si="54"/>
        <v>0</v>
      </c>
      <c r="J623" s="23"/>
      <c r="K623" s="23"/>
      <c r="L623" s="23">
        <f t="shared" si="55"/>
        <v>0</v>
      </c>
      <c r="M623" s="15">
        <f t="shared" si="58"/>
        <v>5</v>
      </c>
      <c r="N623" s="15">
        <f t="shared" si="56"/>
        <v>11.328</v>
      </c>
      <c r="O623" s="15">
        <f t="shared" si="57"/>
        <v>56.64</v>
      </c>
      <c r="P623">
        <v>0</v>
      </c>
      <c r="Q623" s="23"/>
      <c r="R623" s="23"/>
      <c r="S623" s="23"/>
    </row>
    <row r="624" ht="15.75" spans="1:19">
      <c r="A624" s="68" t="s">
        <v>827</v>
      </c>
      <c r="B624" s="68" t="s">
        <v>798</v>
      </c>
      <c r="C624" s="68" t="s">
        <v>40</v>
      </c>
      <c r="D624" s="68">
        <v>8</v>
      </c>
      <c r="E624" s="68">
        <v>28.3813</v>
      </c>
      <c r="F624" s="68">
        <v>227.0504</v>
      </c>
      <c r="G624" s="15"/>
      <c r="H624" s="15"/>
      <c r="I624" s="15">
        <f t="shared" si="54"/>
        <v>0</v>
      </c>
      <c r="J624" s="23"/>
      <c r="K624" s="23"/>
      <c r="L624" s="23">
        <f t="shared" si="55"/>
        <v>0</v>
      </c>
      <c r="M624" s="15">
        <f t="shared" si="58"/>
        <v>8</v>
      </c>
      <c r="N624" s="15">
        <f t="shared" si="56"/>
        <v>28.3813</v>
      </c>
      <c r="O624" s="15">
        <f t="shared" si="57"/>
        <v>227.0504</v>
      </c>
      <c r="P624">
        <v>0</v>
      </c>
      <c r="Q624" s="23"/>
      <c r="R624" s="23"/>
      <c r="S624" s="23"/>
    </row>
    <row r="625" ht="15.75" spans="1:19">
      <c r="A625" s="68" t="s">
        <v>828</v>
      </c>
      <c r="B625" s="68" t="s">
        <v>829</v>
      </c>
      <c r="C625" s="68" t="s">
        <v>207</v>
      </c>
      <c r="D625" s="68">
        <v>2</v>
      </c>
      <c r="E625" s="68">
        <v>37.17</v>
      </c>
      <c r="F625" s="68">
        <v>74.34</v>
      </c>
      <c r="G625" s="15"/>
      <c r="H625" s="15"/>
      <c r="I625" s="15">
        <f t="shared" si="54"/>
        <v>0</v>
      </c>
      <c r="J625" s="23"/>
      <c r="K625" s="23"/>
      <c r="L625" s="23">
        <f t="shared" si="55"/>
        <v>0</v>
      </c>
      <c r="M625" s="15">
        <f t="shared" si="58"/>
        <v>2</v>
      </c>
      <c r="N625" s="15">
        <f t="shared" si="56"/>
        <v>37.17</v>
      </c>
      <c r="O625" s="15">
        <f t="shared" si="57"/>
        <v>74.34</v>
      </c>
      <c r="P625">
        <v>0</v>
      </c>
      <c r="Q625" s="23"/>
      <c r="R625" s="23"/>
      <c r="S625" s="23"/>
    </row>
    <row r="626" ht="15.75" spans="1:19">
      <c r="A626" s="68" t="s">
        <v>830</v>
      </c>
      <c r="B626" s="68" t="s">
        <v>831</v>
      </c>
      <c r="C626" s="68" t="s">
        <v>37</v>
      </c>
      <c r="D626" s="68">
        <v>10</v>
      </c>
      <c r="E626" s="68">
        <v>27.345</v>
      </c>
      <c r="F626" s="68">
        <v>273.45</v>
      </c>
      <c r="G626" s="15"/>
      <c r="H626" s="15"/>
      <c r="I626" s="15">
        <f t="shared" si="54"/>
        <v>0</v>
      </c>
      <c r="J626" s="23"/>
      <c r="K626" s="23"/>
      <c r="L626" s="23">
        <f t="shared" si="55"/>
        <v>0</v>
      </c>
      <c r="M626" s="15">
        <f t="shared" si="58"/>
        <v>10</v>
      </c>
      <c r="N626" s="15">
        <f t="shared" si="56"/>
        <v>27.345</v>
      </c>
      <c r="O626" s="15">
        <f t="shared" si="57"/>
        <v>273.45</v>
      </c>
      <c r="P626">
        <v>0</v>
      </c>
      <c r="Q626" s="23"/>
      <c r="R626" s="23"/>
      <c r="S626" s="23"/>
    </row>
    <row r="627" ht="15.75" spans="1:19">
      <c r="A627" s="68" t="s">
        <v>832</v>
      </c>
      <c r="B627" s="68" t="s">
        <v>833</v>
      </c>
      <c r="C627" s="68" t="s">
        <v>207</v>
      </c>
      <c r="D627" s="68">
        <v>2</v>
      </c>
      <c r="E627" s="68">
        <v>73.3</v>
      </c>
      <c r="F627" s="68">
        <v>146.6</v>
      </c>
      <c r="G627" s="15"/>
      <c r="H627" s="15"/>
      <c r="I627" s="15">
        <f t="shared" si="54"/>
        <v>0</v>
      </c>
      <c r="J627" s="23"/>
      <c r="K627" s="23"/>
      <c r="L627" s="23">
        <f t="shared" si="55"/>
        <v>0</v>
      </c>
      <c r="M627" s="15">
        <f t="shared" si="58"/>
        <v>2</v>
      </c>
      <c r="N627" s="15">
        <f t="shared" si="56"/>
        <v>73.3</v>
      </c>
      <c r="O627" s="15">
        <f t="shared" si="57"/>
        <v>146.6</v>
      </c>
      <c r="P627">
        <v>0</v>
      </c>
      <c r="Q627" s="23"/>
      <c r="R627" s="23"/>
      <c r="S627" s="23"/>
    </row>
    <row r="628" ht="15.75" spans="1:19">
      <c r="A628" s="68" t="s">
        <v>834</v>
      </c>
      <c r="B628" s="68" t="s">
        <v>835</v>
      </c>
      <c r="C628" s="68" t="s">
        <v>40</v>
      </c>
      <c r="D628" s="68">
        <v>2</v>
      </c>
      <c r="E628" s="68">
        <v>20.46</v>
      </c>
      <c r="F628" s="68">
        <v>40.92</v>
      </c>
      <c r="G628" s="15"/>
      <c r="H628" s="15"/>
      <c r="I628" s="15">
        <f t="shared" si="54"/>
        <v>0</v>
      </c>
      <c r="J628" s="23"/>
      <c r="K628" s="23"/>
      <c r="L628" s="23">
        <f t="shared" si="55"/>
        <v>0</v>
      </c>
      <c r="M628" s="15">
        <f t="shared" si="58"/>
        <v>2</v>
      </c>
      <c r="N628" s="15">
        <f t="shared" si="56"/>
        <v>20.46</v>
      </c>
      <c r="O628" s="15">
        <f t="shared" si="57"/>
        <v>40.92</v>
      </c>
      <c r="P628">
        <v>0</v>
      </c>
      <c r="Q628" s="23"/>
      <c r="R628" s="25">
        <v>48.8</v>
      </c>
      <c r="S628" s="23"/>
    </row>
    <row r="629" spans="1:19">
      <c r="A629" s="68" t="s">
        <v>700</v>
      </c>
      <c r="B629" s="68"/>
      <c r="C629" s="68" t="s">
        <v>57</v>
      </c>
      <c r="D629" s="68">
        <v>9</v>
      </c>
      <c r="E629" s="68">
        <v>6.8928220256</v>
      </c>
      <c r="F629" s="68">
        <v>62.0353982304</v>
      </c>
      <c r="G629" s="15"/>
      <c r="H629" s="15"/>
      <c r="I629" s="15">
        <f t="shared" si="54"/>
        <v>0</v>
      </c>
      <c r="J629" s="23"/>
      <c r="K629" s="23"/>
      <c r="L629" s="23">
        <f t="shared" si="55"/>
        <v>0</v>
      </c>
      <c r="M629" s="15">
        <f t="shared" si="58"/>
        <v>9</v>
      </c>
      <c r="N629" s="15">
        <f t="shared" si="56"/>
        <v>6.8928220256</v>
      </c>
      <c r="O629" s="15">
        <f t="shared" si="57"/>
        <v>62.0353982304</v>
      </c>
      <c r="P629">
        <v>0</v>
      </c>
      <c r="Q629" s="23"/>
      <c r="R629" s="23"/>
      <c r="S629" s="23"/>
    </row>
    <row r="630" ht="15.75" spans="1:19">
      <c r="A630" s="68" t="s">
        <v>836</v>
      </c>
      <c r="B630" s="68">
        <v>225</v>
      </c>
      <c r="C630" s="68" t="s">
        <v>45</v>
      </c>
      <c r="D630" s="68">
        <v>1</v>
      </c>
      <c r="E630" s="68">
        <v>300</v>
      </c>
      <c r="F630" s="68">
        <v>300</v>
      </c>
      <c r="G630" s="15"/>
      <c r="H630" s="15"/>
      <c r="I630" s="15">
        <f t="shared" si="54"/>
        <v>0</v>
      </c>
      <c r="J630" s="23"/>
      <c r="K630" s="23"/>
      <c r="L630" s="23">
        <f t="shared" si="55"/>
        <v>0</v>
      </c>
      <c r="M630" s="15">
        <f t="shared" si="58"/>
        <v>1</v>
      </c>
      <c r="N630" s="15">
        <f t="shared" si="56"/>
        <v>300</v>
      </c>
      <c r="O630" s="15">
        <f t="shared" si="57"/>
        <v>300</v>
      </c>
      <c r="P630">
        <v>0</v>
      </c>
      <c r="Q630" s="23"/>
      <c r="R630" s="23"/>
      <c r="S630" s="23"/>
    </row>
    <row r="631" ht="15.75" spans="1:19">
      <c r="A631" s="82" t="s">
        <v>837</v>
      </c>
      <c r="B631" s="72" t="s">
        <v>838</v>
      </c>
      <c r="C631" s="68" t="s">
        <v>45</v>
      </c>
      <c r="D631" s="68">
        <v>1</v>
      </c>
      <c r="E631" s="68">
        <v>343.8</v>
      </c>
      <c r="F631" s="68">
        <v>343.8</v>
      </c>
      <c r="G631" s="15"/>
      <c r="H631" s="15"/>
      <c r="I631" s="15">
        <f t="shared" si="54"/>
        <v>0</v>
      </c>
      <c r="J631" s="23"/>
      <c r="K631" s="23"/>
      <c r="L631" s="23">
        <f t="shared" si="55"/>
        <v>0</v>
      </c>
      <c r="M631" s="15">
        <f t="shared" si="58"/>
        <v>1</v>
      </c>
      <c r="N631" s="15">
        <f t="shared" si="56"/>
        <v>343.8</v>
      </c>
      <c r="O631" s="15">
        <f t="shared" si="57"/>
        <v>343.8</v>
      </c>
      <c r="P631">
        <v>0</v>
      </c>
      <c r="Q631" s="23"/>
      <c r="R631" s="25">
        <v>345</v>
      </c>
      <c r="S631" s="23"/>
    </row>
    <row r="632" spans="1:19">
      <c r="A632" s="68" t="s">
        <v>839</v>
      </c>
      <c r="B632" s="68" t="s">
        <v>840</v>
      </c>
      <c r="C632" s="68" t="s">
        <v>25</v>
      </c>
      <c r="D632" s="68">
        <v>1</v>
      </c>
      <c r="E632" s="68">
        <v>255.75</v>
      </c>
      <c r="F632" s="68">
        <v>255.75</v>
      </c>
      <c r="G632" s="15"/>
      <c r="H632" s="15"/>
      <c r="I632" s="15">
        <f t="shared" ref="I632:I695" si="59">H632*G632</f>
        <v>0</v>
      </c>
      <c r="J632" s="23"/>
      <c r="K632" s="23"/>
      <c r="L632" s="23">
        <f t="shared" ref="L632:L695" si="60">K632*J632</f>
        <v>0</v>
      </c>
      <c r="M632" s="15">
        <f t="shared" si="58"/>
        <v>1</v>
      </c>
      <c r="N632" s="15">
        <f t="shared" ref="N632:N695" si="61">O632/M632</f>
        <v>255.75</v>
      </c>
      <c r="O632" s="15">
        <f t="shared" ref="O632:O695" si="62">F632+I632-L632</f>
        <v>255.75</v>
      </c>
      <c r="P632">
        <v>0</v>
      </c>
      <c r="Q632" s="23"/>
      <c r="R632" s="23"/>
      <c r="S632" s="23"/>
    </row>
    <row r="633" ht="15.75" spans="1:19">
      <c r="A633" s="68" t="s">
        <v>841</v>
      </c>
      <c r="B633" s="68" t="s">
        <v>842</v>
      </c>
      <c r="C633" s="68" t="s">
        <v>40</v>
      </c>
      <c r="D633" s="68">
        <v>10</v>
      </c>
      <c r="E633" s="68">
        <v>12.343</v>
      </c>
      <c r="F633" s="68">
        <v>123.43</v>
      </c>
      <c r="G633" s="15"/>
      <c r="H633" s="15"/>
      <c r="I633" s="15">
        <f t="shared" si="59"/>
        <v>0</v>
      </c>
      <c r="J633" s="23"/>
      <c r="K633" s="23"/>
      <c r="L633" s="23">
        <f t="shared" si="60"/>
        <v>0</v>
      </c>
      <c r="M633" s="15">
        <f t="shared" si="58"/>
        <v>10</v>
      </c>
      <c r="N633" s="15">
        <f t="shared" si="61"/>
        <v>12.343</v>
      </c>
      <c r="O633" s="15">
        <f t="shared" si="62"/>
        <v>123.43</v>
      </c>
      <c r="P633">
        <v>0</v>
      </c>
      <c r="Q633" s="23"/>
      <c r="R633" s="23"/>
      <c r="S633" s="23"/>
    </row>
    <row r="634" ht="15.75" spans="1:19">
      <c r="A634" s="68" t="s">
        <v>843</v>
      </c>
      <c r="B634" s="68" t="s">
        <v>844</v>
      </c>
      <c r="C634" s="68" t="s">
        <v>781</v>
      </c>
      <c r="D634" s="68">
        <v>1</v>
      </c>
      <c r="E634" s="68">
        <v>19.83</v>
      </c>
      <c r="F634" s="68">
        <v>19.83</v>
      </c>
      <c r="G634" s="15"/>
      <c r="H634" s="15"/>
      <c r="I634" s="15">
        <f t="shared" si="59"/>
        <v>0</v>
      </c>
      <c r="J634" s="23"/>
      <c r="K634" s="23"/>
      <c r="L634" s="23">
        <f t="shared" si="60"/>
        <v>0</v>
      </c>
      <c r="M634" s="15">
        <f t="shared" si="58"/>
        <v>1</v>
      </c>
      <c r="N634" s="15">
        <f t="shared" si="61"/>
        <v>19.83</v>
      </c>
      <c r="O634" s="15">
        <f t="shared" si="62"/>
        <v>19.83</v>
      </c>
      <c r="P634">
        <v>0</v>
      </c>
      <c r="Q634" s="23"/>
      <c r="R634" s="23"/>
      <c r="S634" s="23"/>
    </row>
    <row r="635" ht="15.75" spans="1:19">
      <c r="A635" s="68" t="s">
        <v>845</v>
      </c>
      <c r="B635" s="68" t="s">
        <v>846</v>
      </c>
      <c r="C635" s="68" t="s">
        <v>40</v>
      </c>
      <c r="D635" s="68">
        <v>5</v>
      </c>
      <c r="E635" s="68">
        <v>10.912</v>
      </c>
      <c r="F635" s="68">
        <v>54.56</v>
      </c>
      <c r="G635" s="15"/>
      <c r="H635" s="15"/>
      <c r="I635" s="15">
        <f t="shared" si="59"/>
        <v>0</v>
      </c>
      <c r="J635" s="23"/>
      <c r="K635" s="23"/>
      <c r="L635" s="23">
        <f t="shared" si="60"/>
        <v>0</v>
      </c>
      <c r="M635" s="15">
        <f t="shared" si="58"/>
        <v>5</v>
      </c>
      <c r="N635" s="15">
        <f t="shared" si="61"/>
        <v>10.912</v>
      </c>
      <c r="O635" s="15">
        <f t="shared" si="62"/>
        <v>54.56</v>
      </c>
      <c r="P635">
        <v>0</v>
      </c>
      <c r="Q635" s="23"/>
      <c r="R635" s="23"/>
      <c r="S635" s="23"/>
    </row>
    <row r="636" ht="15.75" spans="1:19">
      <c r="A636" s="68" t="s">
        <v>847</v>
      </c>
      <c r="B636" s="68" t="s">
        <v>544</v>
      </c>
      <c r="C636" s="68" t="s">
        <v>65</v>
      </c>
      <c r="D636" s="68">
        <v>1</v>
      </c>
      <c r="E636" s="68">
        <v>44.16</v>
      </c>
      <c r="F636" s="68">
        <v>44.16</v>
      </c>
      <c r="G636" s="15"/>
      <c r="H636" s="15"/>
      <c r="I636" s="15">
        <f t="shared" si="59"/>
        <v>0</v>
      </c>
      <c r="J636" s="23"/>
      <c r="K636" s="23"/>
      <c r="L636" s="23">
        <f t="shared" si="60"/>
        <v>0</v>
      </c>
      <c r="M636" s="15">
        <f t="shared" si="58"/>
        <v>1</v>
      </c>
      <c r="N636" s="15">
        <f t="shared" si="61"/>
        <v>44.16</v>
      </c>
      <c r="O636" s="15">
        <f t="shared" si="62"/>
        <v>44.16</v>
      </c>
      <c r="P636">
        <v>0</v>
      </c>
      <c r="Q636" s="23"/>
      <c r="R636" s="23"/>
      <c r="S636" s="23"/>
    </row>
    <row r="637" spans="1:19">
      <c r="A637" s="72" t="s">
        <v>848</v>
      </c>
      <c r="B637" s="68"/>
      <c r="C637" s="68" t="s">
        <v>25</v>
      </c>
      <c r="D637" s="68">
        <v>3</v>
      </c>
      <c r="E637" s="68">
        <v>14.970501475</v>
      </c>
      <c r="F637" s="68">
        <v>44.911504425</v>
      </c>
      <c r="G637" s="15"/>
      <c r="H637" s="15"/>
      <c r="I637" s="15">
        <f t="shared" si="59"/>
        <v>0</v>
      </c>
      <c r="J637" s="23"/>
      <c r="K637" s="23"/>
      <c r="L637" s="23">
        <f t="shared" si="60"/>
        <v>0</v>
      </c>
      <c r="M637" s="15">
        <f t="shared" si="58"/>
        <v>3</v>
      </c>
      <c r="N637" s="15">
        <f t="shared" si="61"/>
        <v>14.970501475</v>
      </c>
      <c r="O637" s="15">
        <f t="shared" si="62"/>
        <v>44.911504425</v>
      </c>
      <c r="P637">
        <v>0</v>
      </c>
      <c r="Q637" s="23"/>
      <c r="R637" s="25">
        <v>15</v>
      </c>
      <c r="S637" s="23"/>
    </row>
    <row r="638" ht="15.75" spans="1:19">
      <c r="A638" s="72" t="s">
        <v>849</v>
      </c>
      <c r="B638" s="68" t="s">
        <v>850</v>
      </c>
      <c r="C638" s="68" t="s">
        <v>37</v>
      </c>
      <c r="D638" s="68">
        <v>1</v>
      </c>
      <c r="E638" s="68">
        <v>53.01</v>
      </c>
      <c r="F638" s="68">
        <v>53.01</v>
      </c>
      <c r="G638" s="15"/>
      <c r="H638" s="15"/>
      <c r="I638" s="15">
        <f t="shared" si="59"/>
        <v>0</v>
      </c>
      <c r="J638" s="23"/>
      <c r="K638" s="23"/>
      <c r="L638" s="23">
        <f t="shared" si="60"/>
        <v>0</v>
      </c>
      <c r="M638" s="15">
        <f t="shared" si="58"/>
        <v>1</v>
      </c>
      <c r="N638" s="15">
        <f t="shared" si="61"/>
        <v>53.01</v>
      </c>
      <c r="O638" s="15">
        <f t="shared" si="62"/>
        <v>53.01</v>
      </c>
      <c r="P638">
        <v>0</v>
      </c>
      <c r="Q638" s="23"/>
      <c r="R638" s="23"/>
      <c r="S638" s="23"/>
    </row>
    <row r="639" ht="15.75" spans="1:19">
      <c r="A639" s="68" t="s">
        <v>851</v>
      </c>
      <c r="B639" s="68" t="s">
        <v>852</v>
      </c>
      <c r="C639" s="68" t="s">
        <v>45</v>
      </c>
      <c r="D639" s="68">
        <v>1</v>
      </c>
      <c r="E639" s="68">
        <v>530.09</v>
      </c>
      <c r="F639" s="68">
        <v>530.09</v>
      </c>
      <c r="G639" s="15"/>
      <c r="H639" s="15"/>
      <c r="I639" s="15">
        <f t="shared" si="59"/>
        <v>0</v>
      </c>
      <c r="J639" s="23"/>
      <c r="K639" s="23"/>
      <c r="L639" s="23">
        <f t="shared" si="60"/>
        <v>0</v>
      </c>
      <c r="M639" s="15">
        <f t="shared" si="58"/>
        <v>1</v>
      </c>
      <c r="N639" s="15">
        <f t="shared" si="61"/>
        <v>530.09</v>
      </c>
      <c r="O639" s="15">
        <f t="shared" si="62"/>
        <v>530.09</v>
      </c>
      <c r="P639">
        <v>68.91</v>
      </c>
      <c r="Q639" s="23"/>
      <c r="R639" s="23"/>
      <c r="S639" s="23"/>
    </row>
    <row r="640" spans="1:19">
      <c r="A640" s="68" t="s">
        <v>853</v>
      </c>
      <c r="B640" s="68" t="s">
        <v>854</v>
      </c>
      <c r="C640" s="68" t="s">
        <v>781</v>
      </c>
      <c r="D640" s="68">
        <v>2</v>
      </c>
      <c r="E640" s="68">
        <v>63.01</v>
      </c>
      <c r="F640" s="68">
        <v>126.02</v>
      </c>
      <c r="G640" s="15"/>
      <c r="H640" s="15"/>
      <c r="I640" s="15">
        <f t="shared" si="59"/>
        <v>0</v>
      </c>
      <c r="J640" s="23"/>
      <c r="K640" s="23"/>
      <c r="L640" s="23">
        <f t="shared" si="60"/>
        <v>0</v>
      </c>
      <c r="M640" s="15">
        <f t="shared" si="58"/>
        <v>2</v>
      </c>
      <c r="N640" s="15">
        <f t="shared" si="61"/>
        <v>63.01</v>
      </c>
      <c r="O640" s="15">
        <f t="shared" si="62"/>
        <v>126.02</v>
      </c>
      <c r="P640">
        <v>16.38</v>
      </c>
      <c r="Q640" s="23"/>
      <c r="R640" s="23"/>
      <c r="S640" s="23"/>
    </row>
    <row r="641" spans="1:19">
      <c r="A641" s="68" t="s">
        <v>855</v>
      </c>
      <c r="B641" s="68" t="s">
        <v>856</v>
      </c>
      <c r="C641" s="68" t="s">
        <v>45</v>
      </c>
      <c r="D641" s="68">
        <v>1</v>
      </c>
      <c r="E641" s="68">
        <v>1318.53</v>
      </c>
      <c r="F641" s="68">
        <v>1318.53</v>
      </c>
      <c r="G641" s="15"/>
      <c r="H641" s="15"/>
      <c r="I641" s="15">
        <f t="shared" si="59"/>
        <v>0</v>
      </c>
      <c r="J641" s="23"/>
      <c r="K641" s="23"/>
      <c r="L641" s="23">
        <f t="shared" si="60"/>
        <v>0</v>
      </c>
      <c r="M641" s="15">
        <f t="shared" si="58"/>
        <v>1</v>
      </c>
      <c r="N641" s="15">
        <f t="shared" si="61"/>
        <v>1318.53</v>
      </c>
      <c r="O641" s="15">
        <f t="shared" si="62"/>
        <v>1318.53</v>
      </c>
      <c r="P641">
        <v>171.41</v>
      </c>
      <c r="Q641" s="23"/>
      <c r="R641" s="23"/>
      <c r="S641" s="23"/>
    </row>
    <row r="642" spans="1:19">
      <c r="A642" s="68" t="s">
        <v>855</v>
      </c>
      <c r="B642" s="68" t="s">
        <v>856</v>
      </c>
      <c r="C642" s="68" t="s">
        <v>45</v>
      </c>
      <c r="D642" s="68">
        <v>1</v>
      </c>
      <c r="E642" s="68">
        <v>1318.59</v>
      </c>
      <c r="F642" s="68">
        <v>1318.59</v>
      </c>
      <c r="G642" s="15"/>
      <c r="H642" s="15"/>
      <c r="I642" s="15">
        <f t="shared" si="59"/>
        <v>0</v>
      </c>
      <c r="J642" s="23"/>
      <c r="K642" s="23"/>
      <c r="L642" s="23">
        <f t="shared" si="60"/>
        <v>0</v>
      </c>
      <c r="M642" s="15">
        <f t="shared" si="58"/>
        <v>1</v>
      </c>
      <c r="N642" s="15">
        <f t="shared" si="61"/>
        <v>1318.59</v>
      </c>
      <c r="O642" s="15">
        <f t="shared" si="62"/>
        <v>1318.59</v>
      </c>
      <c r="P642">
        <v>171.41</v>
      </c>
      <c r="Q642" s="23"/>
      <c r="R642" s="23"/>
      <c r="S642" s="23"/>
    </row>
    <row r="643" spans="1:19">
      <c r="A643" s="68" t="s">
        <v>855</v>
      </c>
      <c r="B643" s="68" t="s">
        <v>856</v>
      </c>
      <c r="C643" s="68" t="s">
        <v>45</v>
      </c>
      <c r="D643" s="68">
        <v>1</v>
      </c>
      <c r="E643" s="68">
        <v>1308.85</v>
      </c>
      <c r="F643" s="68">
        <v>1308.85</v>
      </c>
      <c r="G643" s="15"/>
      <c r="H643" s="15"/>
      <c r="I643" s="15">
        <f t="shared" si="59"/>
        <v>0</v>
      </c>
      <c r="J643" s="23"/>
      <c r="K643" s="23"/>
      <c r="L643" s="23">
        <f t="shared" si="60"/>
        <v>0</v>
      </c>
      <c r="M643" s="15">
        <f t="shared" si="58"/>
        <v>1</v>
      </c>
      <c r="N643" s="15">
        <f t="shared" si="61"/>
        <v>1308.85</v>
      </c>
      <c r="O643" s="15">
        <f t="shared" si="62"/>
        <v>1308.85</v>
      </c>
      <c r="P643">
        <v>170.15</v>
      </c>
      <c r="Q643" s="23"/>
      <c r="R643" s="23"/>
      <c r="S643" s="23"/>
    </row>
    <row r="644" spans="1:19">
      <c r="A644" s="68" t="s">
        <v>857</v>
      </c>
      <c r="B644" s="68" t="s">
        <v>858</v>
      </c>
      <c r="C644" s="68" t="s">
        <v>25</v>
      </c>
      <c r="D644" s="68">
        <v>1</v>
      </c>
      <c r="E644" s="68">
        <v>404.25</v>
      </c>
      <c r="F644" s="68">
        <v>404.25</v>
      </c>
      <c r="G644" s="15"/>
      <c r="H644" s="15"/>
      <c r="I644" s="15">
        <f t="shared" si="59"/>
        <v>0</v>
      </c>
      <c r="J644" s="23"/>
      <c r="K644" s="23"/>
      <c r="L644" s="23">
        <f t="shared" si="60"/>
        <v>0</v>
      </c>
      <c r="M644" s="15">
        <f t="shared" si="58"/>
        <v>1</v>
      </c>
      <c r="N644" s="15">
        <f t="shared" si="61"/>
        <v>404.25</v>
      </c>
      <c r="O644" s="15">
        <f t="shared" si="62"/>
        <v>404.25</v>
      </c>
      <c r="P644">
        <v>52.55</v>
      </c>
      <c r="Q644" s="23"/>
      <c r="R644" s="23"/>
      <c r="S644" s="23"/>
    </row>
    <row r="645" spans="1:19">
      <c r="A645" s="68" t="s">
        <v>859</v>
      </c>
      <c r="B645" s="68" t="s">
        <v>860</v>
      </c>
      <c r="C645" s="68" t="s">
        <v>308</v>
      </c>
      <c r="D645" s="68">
        <v>1</v>
      </c>
      <c r="E645" s="68">
        <v>96.46</v>
      </c>
      <c r="F645" s="68">
        <v>96.46</v>
      </c>
      <c r="G645" s="15"/>
      <c r="H645" s="15"/>
      <c r="I645" s="15">
        <f t="shared" si="59"/>
        <v>0</v>
      </c>
      <c r="J645" s="23"/>
      <c r="K645" s="23"/>
      <c r="L645" s="23">
        <f t="shared" si="60"/>
        <v>0</v>
      </c>
      <c r="M645" s="15">
        <f t="shared" si="58"/>
        <v>1</v>
      </c>
      <c r="N645" s="15">
        <f t="shared" si="61"/>
        <v>96.46</v>
      </c>
      <c r="O645" s="15">
        <f t="shared" si="62"/>
        <v>96.46</v>
      </c>
      <c r="P645">
        <v>12.54</v>
      </c>
      <c r="Q645" s="23"/>
      <c r="R645" s="23"/>
      <c r="S645" s="23"/>
    </row>
    <row r="646" spans="1:19">
      <c r="A646" s="68" t="s">
        <v>861</v>
      </c>
      <c r="B646" s="68" t="s">
        <v>862</v>
      </c>
      <c r="C646" s="68" t="s">
        <v>45</v>
      </c>
      <c r="D646" s="68">
        <v>1</v>
      </c>
      <c r="E646" s="68">
        <v>157.75</v>
      </c>
      <c r="F646" s="68">
        <v>157.75</v>
      </c>
      <c r="G646" s="15"/>
      <c r="H646" s="15"/>
      <c r="I646" s="15">
        <f t="shared" si="59"/>
        <v>0</v>
      </c>
      <c r="J646" s="23"/>
      <c r="K646" s="23"/>
      <c r="L646" s="23">
        <f t="shared" si="60"/>
        <v>0</v>
      </c>
      <c r="M646" s="15">
        <f t="shared" si="58"/>
        <v>1</v>
      </c>
      <c r="N646" s="15">
        <f t="shared" si="61"/>
        <v>157.75</v>
      </c>
      <c r="O646" s="15">
        <f t="shared" si="62"/>
        <v>157.75</v>
      </c>
      <c r="P646">
        <v>20.5</v>
      </c>
      <c r="Q646" s="23"/>
      <c r="R646" s="23"/>
      <c r="S646" s="23"/>
    </row>
    <row r="647" spans="1:19">
      <c r="A647" s="68" t="s">
        <v>863</v>
      </c>
      <c r="B647" s="68" t="s">
        <v>864</v>
      </c>
      <c r="C647" s="68" t="s">
        <v>308</v>
      </c>
      <c r="D647" s="68">
        <v>2</v>
      </c>
      <c r="E647" s="68">
        <v>103.54</v>
      </c>
      <c r="F647" s="68">
        <v>207.08</v>
      </c>
      <c r="G647" s="15"/>
      <c r="H647" s="15"/>
      <c r="I647" s="15">
        <f t="shared" si="59"/>
        <v>0</v>
      </c>
      <c r="J647" s="23"/>
      <c r="K647" s="23"/>
      <c r="L647" s="23">
        <f t="shared" si="60"/>
        <v>0</v>
      </c>
      <c r="M647" s="15">
        <f t="shared" si="58"/>
        <v>2</v>
      </c>
      <c r="N647" s="15">
        <f t="shared" si="61"/>
        <v>103.54</v>
      </c>
      <c r="O647" s="15">
        <f t="shared" si="62"/>
        <v>207.08</v>
      </c>
      <c r="P647">
        <v>26.92</v>
      </c>
      <c r="Q647" s="23"/>
      <c r="R647" s="23"/>
      <c r="S647" s="23"/>
    </row>
    <row r="648" spans="1:19">
      <c r="A648" s="68" t="s">
        <v>865</v>
      </c>
      <c r="B648" s="68" t="s">
        <v>247</v>
      </c>
      <c r="C648" s="68" t="s">
        <v>40</v>
      </c>
      <c r="D648" s="68">
        <v>6</v>
      </c>
      <c r="E648" s="68">
        <v>45.84</v>
      </c>
      <c r="F648" s="68">
        <v>275.04</v>
      </c>
      <c r="G648" s="15"/>
      <c r="H648" s="15"/>
      <c r="I648" s="15">
        <f t="shared" si="59"/>
        <v>0</v>
      </c>
      <c r="J648" s="23"/>
      <c r="K648" s="23"/>
      <c r="L648" s="23">
        <f t="shared" si="60"/>
        <v>0</v>
      </c>
      <c r="M648" s="15">
        <f t="shared" si="58"/>
        <v>6</v>
      </c>
      <c r="N648" s="15">
        <f t="shared" si="61"/>
        <v>45.84</v>
      </c>
      <c r="O648" s="15">
        <f t="shared" si="62"/>
        <v>275.04</v>
      </c>
      <c r="P648">
        <v>35.76</v>
      </c>
      <c r="Q648" s="23"/>
      <c r="R648" s="23"/>
      <c r="S648" s="23"/>
    </row>
    <row r="649" spans="1:19">
      <c r="A649" s="68" t="s">
        <v>866</v>
      </c>
      <c r="B649" s="68" t="s">
        <v>867</v>
      </c>
      <c r="C649" s="68" t="s">
        <v>40</v>
      </c>
      <c r="D649" s="68">
        <v>2</v>
      </c>
      <c r="E649" s="68">
        <v>41.82</v>
      </c>
      <c r="F649" s="68">
        <v>83.64</v>
      </c>
      <c r="G649" s="15"/>
      <c r="H649" s="15"/>
      <c r="I649" s="15">
        <f t="shared" si="59"/>
        <v>0</v>
      </c>
      <c r="J649" s="23"/>
      <c r="K649" s="23"/>
      <c r="L649" s="23">
        <f t="shared" si="60"/>
        <v>0</v>
      </c>
      <c r="M649" s="15">
        <f t="shared" si="58"/>
        <v>2</v>
      </c>
      <c r="N649" s="15">
        <f t="shared" si="61"/>
        <v>41.82</v>
      </c>
      <c r="O649" s="15">
        <f t="shared" si="62"/>
        <v>83.64</v>
      </c>
      <c r="P649">
        <v>10.88</v>
      </c>
      <c r="Q649" s="23"/>
      <c r="R649" s="23"/>
      <c r="S649" s="23"/>
    </row>
    <row r="650" spans="1:19">
      <c r="A650" s="68" t="s">
        <v>868</v>
      </c>
      <c r="B650" s="68" t="s">
        <v>556</v>
      </c>
      <c r="C650" s="68" t="s">
        <v>40</v>
      </c>
      <c r="D650" s="68">
        <v>4</v>
      </c>
      <c r="E650" s="68">
        <v>30.265</v>
      </c>
      <c r="F650" s="68">
        <v>121.06</v>
      </c>
      <c r="G650" s="15"/>
      <c r="H650" s="15"/>
      <c r="I650" s="15">
        <f t="shared" si="59"/>
        <v>0</v>
      </c>
      <c r="J650" s="23"/>
      <c r="K650" s="23"/>
      <c r="L650" s="23">
        <f t="shared" si="60"/>
        <v>0</v>
      </c>
      <c r="M650" s="15">
        <f t="shared" ref="M650:M713" si="63">D650+G650-J650</f>
        <v>4</v>
      </c>
      <c r="N650" s="15">
        <f t="shared" si="61"/>
        <v>30.265</v>
      </c>
      <c r="O650" s="15">
        <f t="shared" si="62"/>
        <v>121.06</v>
      </c>
      <c r="P650">
        <v>15.74</v>
      </c>
      <c r="Q650" s="23"/>
      <c r="R650" s="23"/>
      <c r="S650" s="23"/>
    </row>
    <row r="651" spans="1:19">
      <c r="A651" s="72" t="s">
        <v>869</v>
      </c>
      <c r="B651" s="72" t="s">
        <v>179</v>
      </c>
      <c r="C651" s="68" t="s">
        <v>80</v>
      </c>
      <c r="D651" s="68">
        <v>2</v>
      </c>
      <c r="E651" s="68">
        <v>73</v>
      </c>
      <c r="F651" s="68">
        <v>146</v>
      </c>
      <c r="G651" s="15"/>
      <c r="H651" s="15"/>
      <c r="I651" s="15">
        <f t="shared" si="59"/>
        <v>0</v>
      </c>
      <c r="J651" s="23"/>
      <c r="K651" s="23"/>
      <c r="L651" s="23">
        <f t="shared" si="60"/>
        <v>0</v>
      </c>
      <c r="M651" s="15">
        <f t="shared" si="63"/>
        <v>2</v>
      </c>
      <c r="N651" s="15">
        <f t="shared" si="61"/>
        <v>73</v>
      </c>
      <c r="O651" s="15">
        <f t="shared" si="62"/>
        <v>146</v>
      </c>
      <c r="P651">
        <v>18.98</v>
      </c>
      <c r="Q651" s="23"/>
      <c r="R651" s="25">
        <v>85</v>
      </c>
      <c r="S651" s="23"/>
    </row>
    <row r="652" spans="1:19">
      <c r="A652" s="68" t="s">
        <v>870</v>
      </c>
      <c r="B652" s="68" t="s">
        <v>787</v>
      </c>
      <c r="C652" s="68" t="s">
        <v>37</v>
      </c>
      <c r="D652" s="68">
        <v>2</v>
      </c>
      <c r="E652" s="68">
        <v>34.95</v>
      </c>
      <c r="F652" s="68">
        <v>69.9</v>
      </c>
      <c r="G652" s="15"/>
      <c r="H652" s="15"/>
      <c r="I652" s="15">
        <f t="shared" si="59"/>
        <v>0</v>
      </c>
      <c r="J652" s="23"/>
      <c r="K652" s="23"/>
      <c r="L652" s="23">
        <f t="shared" si="60"/>
        <v>0</v>
      </c>
      <c r="M652" s="15">
        <f t="shared" si="63"/>
        <v>2</v>
      </c>
      <c r="N652" s="15">
        <f t="shared" si="61"/>
        <v>34.95</v>
      </c>
      <c r="O652" s="15">
        <f t="shared" si="62"/>
        <v>69.9</v>
      </c>
      <c r="P652">
        <v>9.08</v>
      </c>
      <c r="Q652" s="23"/>
      <c r="R652" s="23"/>
      <c r="S652" s="23"/>
    </row>
    <row r="653" spans="1:19">
      <c r="A653" s="68" t="s">
        <v>871</v>
      </c>
      <c r="B653" s="68" t="s">
        <v>872</v>
      </c>
      <c r="C653" s="68" t="s">
        <v>37</v>
      </c>
      <c r="D653" s="68">
        <v>1</v>
      </c>
      <c r="E653" s="68">
        <v>24.89</v>
      </c>
      <c r="F653" s="68">
        <v>24.89</v>
      </c>
      <c r="G653" s="15"/>
      <c r="H653" s="15"/>
      <c r="I653" s="15">
        <f t="shared" si="59"/>
        <v>0</v>
      </c>
      <c r="J653" s="23"/>
      <c r="K653" s="23"/>
      <c r="L653" s="23">
        <f t="shared" si="60"/>
        <v>0</v>
      </c>
      <c r="M653" s="15">
        <f t="shared" si="63"/>
        <v>1</v>
      </c>
      <c r="N653" s="15">
        <f t="shared" si="61"/>
        <v>24.89</v>
      </c>
      <c r="O653" s="15">
        <f t="shared" si="62"/>
        <v>24.89</v>
      </c>
      <c r="P653">
        <v>3.23</v>
      </c>
      <c r="Q653" s="23"/>
      <c r="R653" s="23"/>
      <c r="S653" s="23"/>
    </row>
    <row r="654" spans="1:19">
      <c r="A654" s="68" t="s">
        <v>873</v>
      </c>
      <c r="B654" s="68" t="s">
        <v>599</v>
      </c>
      <c r="C654" s="68" t="s">
        <v>40</v>
      </c>
      <c r="D654" s="68">
        <v>1</v>
      </c>
      <c r="E654" s="68">
        <v>13.19</v>
      </c>
      <c r="F654" s="68">
        <v>13.19</v>
      </c>
      <c r="G654" s="15"/>
      <c r="H654" s="15"/>
      <c r="I654" s="15">
        <f t="shared" si="59"/>
        <v>0</v>
      </c>
      <c r="J654" s="23"/>
      <c r="K654" s="23"/>
      <c r="L654" s="23">
        <f t="shared" si="60"/>
        <v>0</v>
      </c>
      <c r="M654" s="15">
        <f t="shared" si="63"/>
        <v>1</v>
      </c>
      <c r="N654" s="15">
        <f t="shared" si="61"/>
        <v>13.19</v>
      </c>
      <c r="O654" s="15">
        <f t="shared" si="62"/>
        <v>13.19</v>
      </c>
      <c r="P654">
        <v>1.71</v>
      </c>
      <c r="Q654" s="23"/>
      <c r="R654" s="23"/>
      <c r="S654" s="23"/>
    </row>
    <row r="655" spans="1:19">
      <c r="A655" s="68" t="s">
        <v>874</v>
      </c>
      <c r="B655" s="68" t="s">
        <v>875</v>
      </c>
      <c r="C655" s="68" t="s">
        <v>40</v>
      </c>
      <c r="D655" s="68">
        <v>1</v>
      </c>
      <c r="E655" s="68">
        <v>25.58</v>
      </c>
      <c r="F655" s="68">
        <v>25.58</v>
      </c>
      <c r="G655" s="15"/>
      <c r="H655" s="15"/>
      <c r="I655" s="15">
        <f t="shared" si="59"/>
        <v>0</v>
      </c>
      <c r="J655" s="23"/>
      <c r="K655" s="23"/>
      <c r="L655" s="23">
        <f t="shared" si="60"/>
        <v>0</v>
      </c>
      <c r="M655" s="15">
        <f t="shared" si="63"/>
        <v>1</v>
      </c>
      <c r="N655" s="15">
        <f t="shared" si="61"/>
        <v>25.58</v>
      </c>
      <c r="O655" s="15">
        <f t="shared" si="62"/>
        <v>25.58</v>
      </c>
      <c r="P655">
        <v>3.32</v>
      </c>
      <c r="Q655" s="23"/>
      <c r="R655" s="23"/>
      <c r="S655" s="23"/>
    </row>
    <row r="656" spans="1:19">
      <c r="A656" s="68" t="s">
        <v>876</v>
      </c>
      <c r="B656" s="68" t="s">
        <v>877</v>
      </c>
      <c r="C656" s="68" t="s">
        <v>40</v>
      </c>
      <c r="D656" s="68">
        <v>1</v>
      </c>
      <c r="E656" s="68">
        <v>19.38</v>
      </c>
      <c r="F656" s="68">
        <v>19.38</v>
      </c>
      <c r="G656" s="15"/>
      <c r="H656" s="15"/>
      <c r="I656" s="15">
        <f t="shared" si="59"/>
        <v>0</v>
      </c>
      <c r="J656" s="23"/>
      <c r="K656" s="23"/>
      <c r="L656" s="23">
        <f t="shared" si="60"/>
        <v>0</v>
      </c>
      <c r="M656" s="15">
        <f t="shared" si="63"/>
        <v>1</v>
      </c>
      <c r="N656" s="15">
        <f t="shared" si="61"/>
        <v>19.38</v>
      </c>
      <c r="O656" s="15">
        <f t="shared" si="62"/>
        <v>19.38</v>
      </c>
      <c r="P656">
        <v>2.52</v>
      </c>
      <c r="Q656" s="23"/>
      <c r="R656" s="23"/>
      <c r="S656" s="23"/>
    </row>
    <row r="657" spans="1:19">
      <c r="A657" s="68" t="s">
        <v>878</v>
      </c>
      <c r="B657" s="68" t="s">
        <v>879</v>
      </c>
      <c r="C657" s="68" t="s">
        <v>40</v>
      </c>
      <c r="D657" s="68">
        <v>1</v>
      </c>
      <c r="E657" s="68">
        <v>21.16</v>
      </c>
      <c r="F657" s="68">
        <v>21.16</v>
      </c>
      <c r="G657" s="15"/>
      <c r="H657" s="15"/>
      <c r="I657" s="15">
        <f t="shared" si="59"/>
        <v>0</v>
      </c>
      <c r="J657" s="23"/>
      <c r="K657" s="23"/>
      <c r="L657" s="23">
        <f t="shared" si="60"/>
        <v>0</v>
      </c>
      <c r="M657" s="15">
        <f t="shared" si="63"/>
        <v>1</v>
      </c>
      <c r="N657" s="15">
        <f t="shared" si="61"/>
        <v>21.16</v>
      </c>
      <c r="O657" s="15">
        <f t="shared" si="62"/>
        <v>21.16</v>
      </c>
      <c r="P657">
        <v>2.74</v>
      </c>
      <c r="Q657" s="23"/>
      <c r="R657" s="23"/>
      <c r="S657" s="23"/>
    </row>
    <row r="658" spans="1:19">
      <c r="A658" s="68" t="s">
        <v>880</v>
      </c>
      <c r="B658" s="68" t="s">
        <v>881</v>
      </c>
      <c r="C658" s="68" t="s">
        <v>83</v>
      </c>
      <c r="D658" s="68">
        <v>20</v>
      </c>
      <c r="E658" s="68">
        <v>11.438</v>
      </c>
      <c r="F658" s="68">
        <v>228.76</v>
      </c>
      <c r="G658" s="15"/>
      <c r="H658" s="15"/>
      <c r="I658" s="15">
        <f t="shared" si="59"/>
        <v>0</v>
      </c>
      <c r="J658" s="23"/>
      <c r="K658" s="23"/>
      <c r="L658" s="23">
        <f t="shared" si="60"/>
        <v>0</v>
      </c>
      <c r="M658" s="15">
        <f t="shared" si="63"/>
        <v>20</v>
      </c>
      <c r="N658" s="15">
        <f t="shared" si="61"/>
        <v>11.438</v>
      </c>
      <c r="O658" s="15">
        <f t="shared" si="62"/>
        <v>228.76</v>
      </c>
      <c r="P658">
        <v>29.74</v>
      </c>
      <c r="Q658" s="23"/>
      <c r="R658" s="23"/>
      <c r="S658" s="23"/>
    </row>
    <row r="659" spans="1:19">
      <c r="A659" s="72" t="s">
        <v>882</v>
      </c>
      <c r="B659" s="68" t="s">
        <v>250</v>
      </c>
      <c r="C659" s="68" t="s">
        <v>40</v>
      </c>
      <c r="D659" s="68">
        <v>4</v>
      </c>
      <c r="E659" s="68">
        <v>9.345</v>
      </c>
      <c r="F659" s="68">
        <v>37.38</v>
      </c>
      <c r="G659" s="15"/>
      <c r="H659" s="15"/>
      <c r="I659" s="15">
        <f t="shared" si="59"/>
        <v>0</v>
      </c>
      <c r="J659" s="23"/>
      <c r="K659" s="23"/>
      <c r="L659" s="23">
        <f t="shared" si="60"/>
        <v>0</v>
      </c>
      <c r="M659" s="15">
        <f t="shared" si="63"/>
        <v>4</v>
      </c>
      <c r="N659" s="15">
        <f t="shared" si="61"/>
        <v>9.345</v>
      </c>
      <c r="O659" s="15">
        <f t="shared" si="62"/>
        <v>37.38</v>
      </c>
      <c r="P659">
        <v>4.86</v>
      </c>
      <c r="Q659" s="23"/>
      <c r="R659" s="23"/>
      <c r="S659" s="23"/>
    </row>
    <row r="660" spans="1:19">
      <c r="A660" s="68" t="s">
        <v>883</v>
      </c>
      <c r="B660" s="68" t="s">
        <v>605</v>
      </c>
      <c r="C660" s="68" t="s">
        <v>40</v>
      </c>
      <c r="D660" s="68">
        <v>1</v>
      </c>
      <c r="E660" s="68">
        <v>90.27</v>
      </c>
      <c r="F660" s="68">
        <v>90.27</v>
      </c>
      <c r="G660" s="15"/>
      <c r="H660" s="15"/>
      <c r="I660" s="15">
        <f t="shared" si="59"/>
        <v>0</v>
      </c>
      <c r="J660" s="23"/>
      <c r="K660" s="23"/>
      <c r="L660" s="23">
        <f t="shared" si="60"/>
        <v>0</v>
      </c>
      <c r="M660" s="15">
        <f t="shared" si="63"/>
        <v>1</v>
      </c>
      <c r="N660" s="15">
        <f t="shared" si="61"/>
        <v>90.27</v>
      </c>
      <c r="O660" s="15">
        <f t="shared" si="62"/>
        <v>90.27</v>
      </c>
      <c r="P660">
        <v>11.73</v>
      </c>
      <c r="Q660" s="23"/>
      <c r="R660" s="23"/>
      <c r="S660" s="23"/>
    </row>
    <row r="661" spans="1:19">
      <c r="A661" s="72" t="s">
        <v>869</v>
      </c>
      <c r="B661" s="68" t="s">
        <v>179</v>
      </c>
      <c r="C661" s="68" t="s">
        <v>80</v>
      </c>
      <c r="D661" s="68">
        <v>2</v>
      </c>
      <c r="E661" s="68">
        <v>64.245</v>
      </c>
      <c r="F661" s="68">
        <v>128.49</v>
      </c>
      <c r="G661" s="15"/>
      <c r="H661" s="15"/>
      <c r="I661" s="15">
        <f t="shared" si="59"/>
        <v>0</v>
      </c>
      <c r="J661" s="23"/>
      <c r="K661" s="23"/>
      <c r="L661" s="23">
        <f t="shared" si="60"/>
        <v>0</v>
      </c>
      <c r="M661" s="15">
        <f t="shared" si="63"/>
        <v>2</v>
      </c>
      <c r="N661" s="15">
        <f t="shared" si="61"/>
        <v>64.245</v>
      </c>
      <c r="O661" s="15">
        <f t="shared" si="62"/>
        <v>128.49</v>
      </c>
      <c r="P661">
        <v>16.71</v>
      </c>
      <c r="Q661" s="23"/>
      <c r="R661" s="23"/>
      <c r="S661" s="23"/>
    </row>
    <row r="662" spans="1:19">
      <c r="A662" s="68" t="s">
        <v>884</v>
      </c>
      <c r="B662" s="68" t="s">
        <v>885</v>
      </c>
      <c r="C662" s="68" t="s">
        <v>25</v>
      </c>
      <c r="D662" s="68">
        <v>1</v>
      </c>
      <c r="E662" s="68">
        <v>20.78</v>
      </c>
      <c r="F662" s="68">
        <v>20.78</v>
      </c>
      <c r="G662" s="15"/>
      <c r="H662" s="15"/>
      <c r="I662" s="15">
        <f t="shared" si="59"/>
        <v>0</v>
      </c>
      <c r="J662" s="23"/>
      <c r="K662" s="23"/>
      <c r="L662" s="23">
        <f t="shared" si="60"/>
        <v>0</v>
      </c>
      <c r="M662" s="15">
        <f t="shared" si="63"/>
        <v>1</v>
      </c>
      <c r="N662" s="15">
        <f t="shared" si="61"/>
        <v>20.78</v>
      </c>
      <c r="O662" s="15">
        <f t="shared" si="62"/>
        <v>20.78</v>
      </c>
      <c r="P662">
        <v>2.7</v>
      </c>
      <c r="Q662" s="23"/>
      <c r="R662" s="23">
        <v>27.5</v>
      </c>
      <c r="S662" s="23"/>
    </row>
    <row r="663" spans="1:19">
      <c r="A663" s="68" t="s">
        <v>886</v>
      </c>
      <c r="B663" s="68" t="s">
        <v>887</v>
      </c>
      <c r="C663" s="68" t="s">
        <v>45</v>
      </c>
      <c r="D663" s="68">
        <v>2</v>
      </c>
      <c r="E663" s="68">
        <v>2867.26</v>
      </c>
      <c r="F663" s="68">
        <v>5734.52</v>
      </c>
      <c r="G663" s="15"/>
      <c r="H663" s="15"/>
      <c r="I663" s="15">
        <f t="shared" si="59"/>
        <v>0</v>
      </c>
      <c r="J663" s="23"/>
      <c r="K663" s="23"/>
      <c r="L663" s="23">
        <f t="shared" si="60"/>
        <v>0</v>
      </c>
      <c r="M663" s="15">
        <f t="shared" si="63"/>
        <v>2</v>
      </c>
      <c r="N663" s="15">
        <f t="shared" si="61"/>
        <v>2867.26</v>
      </c>
      <c r="O663" s="15">
        <f t="shared" si="62"/>
        <v>5734.52</v>
      </c>
      <c r="P663">
        <v>0</v>
      </c>
      <c r="Q663" s="23"/>
      <c r="R663" s="23"/>
      <c r="S663" s="23"/>
    </row>
    <row r="664" spans="1:19">
      <c r="A664" s="68" t="s">
        <v>886</v>
      </c>
      <c r="B664" s="68" t="s">
        <v>888</v>
      </c>
      <c r="C664" s="68" t="s">
        <v>45</v>
      </c>
      <c r="D664" s="68">
        <v>1</v>
      </c>
      <c r="E664" s="68">
        <v>8849.56</v>
      </c>
      <c r="F664" s="68">
        <v>8849.56</v>
      </c>
      <c r="G664" s="15"/>
      <c r="H664" s="15"/>
      <c r="I664" s="15">
        <f t="shared" si="59"/>
        <v>0</v>
      </c>
      <c r="J664" s="23"/>
      <c r="K664" s="23"/>
      <c r="L664" s="23">
        <f t="shared" si="60"/>
        <v>0</v>
      </c>
      <c r="M664" s="15">
        <f t="shared" si="63"/>
        <v>1</v>
      </c>
      <c r="N664" s="15">
        <f t="shared" si="61"/>
        <v>8849.56</v>
      </c>
      <c r="O664" s="15">
        <f t="shared" si="62"/>
        <v>8849.56</v>
      </c>
      <c r="P664">
        <v>0</v>
      </c>
      <c r="Q664" s="23"/>
      <c r="R664" s="23"/>
      <c r="S664" s="23"/>
    </row>
    <row r="665" spans="1:19">
      <c r="A665" s="68" t="s">
        <v>889</v>
      </c>
      <c r="B665" s="68" t="s">
        <v>890</v>
      </c>
      <c r="C665" s="68" t="s">
        <v>25</v>
      </c>
      <c r="D665" s="68">
        <v>1</v>
      </c>
      <c r="E665" s="68">
        <v>1149.56</v>
      </c>
      <c r="F665" s="68">
        <v>1149.56</v>
      </c>
      <c r="G665" s="15"/>
      <c r="H665" s="15"/>
      <c r="I665" s="15">
        <f t="shared" si="59"/>
        <v>0</v>
      </c>
      <c r="J665" s="23"/>
      <c r="K665" s="23"/>
      <c r="L665" s="23">
        <f t="shared" si="60"/>
        <v>0</v>
      </c>
      <c r="M665" s="15">
        <f t="shared" si="63"/>
        <v>1</v>
      </c>
      <c r="N665" s="15">
        <f t="shared" si="61"/>
        <v>1149.56</v>
      </c>
      <c r="O665" s="15">
        <f t="shared" si="62"/>
        <v>1149.56</v>
      </c>
      <c r="P665">
        <v>149.44</v>
      </c>
      <c r="Q665" s="23"/>
      <c r="R665" s="23"/>
      <c r="S665" s="23"/>
    </row>
    <row r="666" spans="1:19">
      <c r="A666" s="73" t="s">
        <v>383</v>
      </c>
      <c r="B666" s="73" t="s">
        <v>384</v>
      </c>
      <c r="C666" s="73" t="s">
        <v>42</v>
      </c>
      <c r="D666" s="73">
        <v>3</v>
      </c>
      <c r="E666" s="73">
        <v>860.946902654867</v>
      </c>
      <c r="F666" s="73">
        <v>2582.8407079646</v>
      </c>
      <c r="G666" s="12"/>
      <c r="H666" s="12"/>
      <c r="I666" s="12">
        <f t="shared" si="59"/>
        <v>0</v>
      </c>
      <c r="J666" s="21"/>
      <c r="K666" s="21"/>
      <c r="L666" s="21">
        <f t="shared" si="60"/>
        <v>0</v>
      </c>
      <c r="M666" s="12">
        <f t="shared" si="63"/>
        <v>3</v>
      </c>
      <c r="N666" s="15">
        <f t="shared" si="61"/>
        <v>860.946902654867</v>
      </c>
      <c r="O666" s="15">
        <f t="shared" si="62"/>
        <v>2582.8407079646</v>
      </c>
      <c r="P666">
        <v>335.77</v>
      </c>
      <c r="Q666" s="23"/>
      <c r="R666" s="25">
        <v>639</v>
      </c>
      <c r="S666" s="23"/>
    </row>
    <row r="667" spans="1:19">
      <c r="A667" s="73" t="s">
        <v>383</v>
      </c>
      <c r="B667" s="73" t="s">
        <v>385</v>
      </c>
      <c r="C667" s="73" t="s">
        <v>42</v>
      </c>
      <c r="D667" s="73">
        <v>3</v>
      </c>
      <c r="E667" s="73">
        <v>1116.95575221238</v>
      </c>
      <c r="F667" s="73">
        <v>3350.86725663714</v>
      </c>
      <c r="G667" s="12"/>
      <c r="H667" s="12"/>
      <c r="I667" s="12">
        <f t="shared" si="59"/>
        <v>0</v>
      </c>
      <c r="J667" s="21"/>
      <c r="K667" s="21"/>
      <c r="L667" s="21">
        <f t="shared" si="60"/>
        <v>0</v>
      </c>
      <c r="M667" s="12">
        <f t="shared" si="63"/>
        <v>3</v>
      </c>
      <c r="N667" s="15">
        <f t="shared" si="61"/>
        <v>1116.95575221238</v>
      </c>
      <c r="O667" s="15">
        <f t="shared" si="62"/>
        <v>3350.86725663714</v>
      </c>
      <c r="P667">
        <v>435.61</v>
      </c>
      <c r="Q667" s="23"/>
      <c r="R667" s="25">
        <v>959</v>
      </c>
      <c r="S667" s="23"/>
    </row>
    <row r="668" spans="1:19">
      <c r="A668" s="73" t="s">
        <v>383</v>
      </c>
      <c r="B668" s="73" t="s">
        <v>386</v>
      </c>
      <c r="C668" s="73" t="s">
        <v>42</v>
      </c>
      <c r="D668" s="73">
        <v>3</v>
      </c>
      <c r="E668" s="73">
        <v>1116.94690265486</v>
      </c>
      <c r="F668" s="73">
        <v>3350.84070796458</v>
      </c>
      <c r="G668" s="12"/>
      <c r="H668" s="12"/>
      <c r="I668" s="12">
        <f t="shared" si="59"/>
        <v>0</v>
      </c>
      <c r="J668" s="21"/>
      <c r="K668" s="21"/>
      <c r="L668" s="21">
        <f t="shared" si="60"/>
        <v>0</v>
      </c>
      <c r="M668" s="12">
        <f t="shared" si="63"/>
        <v>3</v>
      </c>
      <c r="N668" s="15">
        <f t="shared" si="61"/>
        <v>1116.94690265486</v>
      </c>
      <c r="O668" s="15">
        <f t="shared" si="62"/>
        <v>3350.84070796458</v>
      </c>
      <c r="P668">
        <v>435.61</v>
      </c>
      <c r="Q668" s="23"/>
      <c r="R668" s="25">
        <v>959</v>
      </c>
      <c r="S668" s="23"/>
    </row>
    <row r="669" spans="1:19">
      <c r="A669" s="73" t="s">
        <v>383</v>
      </c>
      <c r="B669" s="73" t="s">
        <v>387</v>
      </c>
      <c r="C669" s="73" t="s">
        <v>42</v>
      </c>
      <c r="D669" s="73">
        <v>3</v>
      </c>
      <c r="E669" s="73">
        <v>1116.94690265486</v>
      </c>
      <c r="F669" s="73">
        <v>3350.84070796458</v>
      </c>
      <c r="G669" s="12"/>
      <c r="H669" s="12"/>
      <c r="I669" s="12">
        <f t="shared" si="59"/>
        <v>0</v>
      </c>
      <c r="J669" s="21"/>
      <c r="K669" s="21"/>
      <c r="L669" s="21">
        <f t="shared" si="60"/>
        <v>0</v>
      </c>
      <c r="M669" s="12">
        <f t="shared" si="63"/>
        <v>3</v>
      </c>
      <c r="N669" s="15">
        <f t="shared" si="61"/>
        <v>1116.94690265486</v>
      </c>
      <c r="O669" s="15">
        <f t="shared" si="62"/>
        <v>3350.84070796458</v>
      </c>
      <c r="P669">
        <v>435.61</v>
      </c>
      <c r="Q669" s="23"/>
      <c r="R669" s="25">
        <v>959</v>
      </c>
      <c r="S669" s="23"/>
    </row>
    <row r="670" spans="1:19">
      <c r="A670" s="72" t="s">
        <v>150</v>
      </c>
      <c r="B670" s="72" t="s">
        <v>151</v>
      </c>
      <c r="C670" s="68" t="s">
        <v>31</v>
      </c>
      <c r="D670" s="68">
        <v>12</v>
      </c>
      <c r="E670" s="68">
        <v>1.150833333</v>
      </c>
      <c r="F670" s="68">
        <v>13.809999996</v>
      </c>
      <c r="G670" s="15"/>
      <c r="H670" s="15"/>
      <c r="I670" s="15">
        <f t="shared" si="59"/>
        <v>0</v>
      </c>
      <c r="J670" s="23"/>
      <c r="K670" s="23"/>
      <c r="L670" s="23">
        <f t="shared" si="60"/>
        <v>0</v>
      </c>
      <c r="M670" s="15">
        <f t="shared" si="63"/>
        <v>12</v>
      </c>
      <c r="N670" s="15">
        <f t="shared" si="61"/>
        <v>1.150833333</v>
      </c>
      <c r="O670" s="15">
        <f t="shared" si="62"/>
        <v>13.809999996</v>
      </c>
      <c r="P670">
        <v>1.8</v>
      </c>
      <c r="Q670" s="23"/>
      <c r="R670" s="25">
        <v>2.65</v>
      </c>
      <c r="S670" s="23"/>
    </row>
    <row r="671" spans="1:19">
      <c r="A671" s="68" t="s">
        <v>891</v>
      </c>
      <c r="B671" s="68" t="s">
        <v>892</v>
      </c>
      <c r="C671" s="68" t="s">
        <v>45</v>
      </c>
      <c r="D671" s="68">
        <v>1</v>
      </c>
      <c r="E671" s="68">
        <v>255.75</v>
      </c>
      <c r="F671" s="68">
        <v>255.75</v>
      </c>
      <c r="G671" s="15"/>
      <c r="H671" s="15"/>
      <c r="I671" s="15">
        <f t="shared" si="59"/>
        <v>0</v>
      </c>
      <c r="J671" s="23"/>
      <c r="K671" s="23"/>
      <c r="L671" s="23">
        <f t="shared" si="60"/>
        <v>0</v>
      </c>
      <c r="M671" s="15">
        <f t="shared" si="63"/>
        <v>1</v>
      </c>
      <c r="N671" s="15">
        <f t="shared" si="61"/>
        <v>255.75</v>
      </c>
      <c r="O671" s="15">
        <f t="shared" si="62"/>
        <v>255.75</v>
      </c>
      <c r="P671">
        <v>33.25</v>
      </c>
      <c r="Q671" s="23"/>
      <c r="R671" s="23"/>
      <c r="S671" s="23"/>
    </row>
    <row r="672" spans="1:19">
      <c r="A672" s="68" t="s">
        <v>49</v>
      </c>
      <c r="B672" s="68" t="s">
        <v>117</v>
      </c>
      <c r="C672" s="68" t="s">
        <v>42</v>
      </c>
      <c r="D672" s="68">
        <v>7</v>
      </c>
      <c r="E672" s="68">
        <v>376.106194690264</v>
      </c>
      <c r="F672" s="68">
        <v>2632.74336283185</v>
      </c>
      <c r="G672" s="15"/>
      <c r="H672" s="15"/>
      <c r="I672" s="15">
        <f t="shared" si="59"/>
        <v>0</v>
      </c>
      <c r="J672" s="23"/>
      <c r="K672" s="23"/>
      <c r="L672" s="23">
        <f t="shared" si="60"/>
        <v>0</v>
      </c>
      <c r="M672" s="15">
        <f t="shared" si="63"/>
        <v>7</v>
      </c>
      <c r="N672" s="15">
        <f t="shared" si="61"/>
        <v>376.106194690264</v>
      </c>
      <c r="O672" s="15">
        <f t="shared" si="62"/>
        <v>2632.74336283185</v>
      </c>
      <c r="P672">
        <v>0</v>
      </c>
      <c r="Q672" s="23"/>
      <c r="R672" s="23"/>
      <c r="S672" s="23"/>
    </row>
    <row r="673" spans="1:19">
      <c r="A673" s="72" t="s">
        <v>49</v>
      </c>
      <c r="B673" s="68" t="s">
        <v>118</v>
      </c>
      <c r="C673" s="68" t="s">
        <v>42</v>
      </c>
      <c r="D673" s="68">
        <v>13</v>
      </c>
      <c r="E673" s="68">
        <v>619.469026548672</v>
      </c>
      <c r="F673" s="68">
        <v>8053.09734513274</v>
      </c>
      <c r="G673" s="15"/>
      <c r="H673" s="15"/>
      <c r="I673" s="15">
        <f t="shared" si="59"/>
        <v>0</v>
      </c>
      <c r="J673" s="23"/>
      <c r="K673" s="23"/>
      <c r="L673" s="23">
        <f t="shared" si="60"/>
        <v>0</v>
      </c>
      <c r="M673" s="15">
        <f t="shared" si="63"/>
        <v>13</v>
      </c>
      <c r="N673" s="15">
        <f t="shared" si="61"/>
        <v>619.469026548672</v>
      </c>
      <c r="O673" s="15">
        <f t="shared" si="62"/>
        <v>8053.09734513274</v>
      </c>
      <c r="P673">
        <v>0</v>
      </c>
      <c r="Q673" s="23"/>
      <c r="R673" s="25">
        <v>599</v>
      </c>
      <c r="S673" s="23"/>
    </row>
    <row r="674" spans="1:19">
      <c r="A674" s="68" t="s">
        <v>49</v>
      </c>
      <c r="B674" s="68" t="s">
        <v>119</v>
      </c>
      <c r="C674" s="68" t="s">
        <v>42</v>
      </c>
      <c r="D674" s="68">
        <v>30</v>
      </c>
      <c r="E674" s="68">
        <v>455.75221238938</v>
      </c>
      <c r="F674" s="68">
        <v>13672.5663716814</v>
      </c>
      <c r="G674" s="15"/>
      <c r="H674" s="15"/>
      <c r="I674" s="15">
        <f t="shared" si="59"/>
        <v>0</v>
      </c>
      <c r="J674" s="23"/>
      <c r="K674" s="23"/>
      <c r="L674" s="23">
        <f t="shared" si="60"/>
        <v>0</v>
      </c>
      <c r="M674" s="15">
        <f t="shared" si="63"/>
        <v>30</v>
      </c>
      <c r="N674" s="15">
        <f t="shared" si="61"/>
        <v>455.75221238938</v>
      </c>
      <c r="O674" s="15">
        <f t="shared" si="62"/>
        <v>13672.5663716814</v>
      </c>
      <c r="P674">
        <v>0</v>
      </c>
      <c r="Q674" s="23"/>
      <c r="R674" s="25">
        <v>859</v>
      </c>
      <c r="S674" s="23"/>
    </row>
    <row r="675" spans="1:19">
      <c r="A675" s="68" t="s">
        <v>49</v>
      </c>
      <c r="B675" s="68" t="s">
        <v>120</v>
      </c>
      <c r="C675" s="68" t="s">
        <v>42</v>
      </c>
      <c r="D675" s="68">
        <v>3</v>
      </c>
      <c r="E675" s="68">
        <v>376.106194690263</v>
      </c>
      <c r="F675" s="68">
        <v>1128.31858407079</v>
      </c>
      <c r="G675" s="15"/>
      <c r="H675" s="15"/>
      <c r="I675" s="15">
        <f t="shared" si="59"/>
        <v>0</v>
      </c>
      <c r="J675" s="23"/>
      <c r="K675" s="23"/>
      <c r="L675" s="23">
        <f t="shared" si="60"/>
        <v>0</v>
      </c>
      <c r="M675" s="15">
        <f t="shared" si="63"/>
        <v>3</v>
      </c>
      <c r="N675" s="15">
        <f t="shared" si="61"/>
        <v>376.106194690263</v>
      </c>
      <c r="O675" s="15">
        <f t="shared" si="62"/>
        <v>1128.31858407079</v>
      </c>
      <c r="P675">
        <v>0</v>
      </c>
      <c r="Q675" s="23"/>
      <c r="R675" s="23"/>
      <c r="S675" s="23"/>
    </row>
    <row r="676" spans="1:19">
      <c r="A676" s="68" t="s">
        <v>49</v>
      </c>
      <c r="B676" s="72" t="s">
        <v>121</v>
      </c>
      <c r="C676" s="68" t="s">
        <v>42</v>
      </c>
      <c r="D676" s="68">
        <v>18</v>
      </c>
      <c r="E676" s="68">
        <v>361.061946902654</v>
      </c>
      <c r="F676" s="68">
        <v>6499.11504424777</v>
      </c>
      <c r="G676" s="15"/>
      <c r="H676" s="15"/>
      <c r="I676" s="15">
        <f t="shared" si="59"/>
        <v>0</v>
      </c>
      <c r="J676" s="23"/>
      <c r="K676" s="23"/>
      <c r="L676" s="23">
        <f t="shared" si="60"/>
        <v>0</v>
      </c>
      <c r="M676" s="15">
        <f t="shared" si="63"/>
        <v>18</v>
      </c>
      <c r="N676" s="15">
        <f t="shared" si="61"/>
        <v>361.061946902654</v>
      </c>
      <c r="O676" s="15">
        <f t="shared" si="62"/>
        <v>6499.11504424777</v>
      </c>
      <c r="P676">
        <v>0</v>
      </c>
      <c r="Q676" s="23"/>
      <c r="R676" s="25">
        <v>423</v>
      </c>
      <c r="S676" s="1"/>
    </row>
    <row r="677" spans="1:19">
      <c r="A677" s="68" t="s">
        <v>49</v>
      </c>
      <c r="B677" s="72" t="s">
        <v>122</v>
      </c>
      <c r="C677" s="68" t="s">
        <v>42</v>
      </c>
      <c r="D677" s="68">
        <v>18</v>
      </c>
      <c r="E677" s="68">
        <v>405.309734513274</v>
      </c>
      <c r="F677" s="68">
        <v>7295.57522123893</v>
      </c>
      <c r="G677" s="15"/>
      <c r="H677" s="15"/>
      <c r="I677" s="15">
        <f t="shared" si="59"/>
        <v>0</v>
      </c>
      <c r="J677" s="23"/>
      <c r="K677" s="23"/>
      <c r="L677" s="23">
        <f t="shared" si="60"/>
        <v>0</v>
      </c>
      <c r="M677" s="15">
        <f t="shared" si="63"/>
        <v>18</v>
      </c>
      <c r="N677" s="15">
        <f t="shared" si="61"/>
        <v>405.309734513274</v>
      </c>
      <c r="O677" s="15">
        <f t="shared" si="62"/>
        <v>7295.57522123893</v>
      </c>
      <c r="P677">
        <v>0</v>
      </c>
      <c r="Q677" s="23"/>
      <c r="R677" s="25">
        <v>513</v>
      </c>
      <c r="S677" s="23"/>
    </row>
    <row r="678" spans="1:19">
      <c r="A678" s="68" t="s">
        <v>49</v>
      </c>
      <c r="B678" s="72" t="s">
        <v>124</v>
      </c>
      <c r="C678" s="68" t="s">
        <v>42</v>
      </c>
      <c r="D678" s="68">
        <v>30</v>
      </c>
      <c r="E678" s="68">
        <v>424.778761061947</v>
      </c>
      <c r="F678" s="68">
        <v>12743.3628318584</v>
      </c>
      <c r="G678" s="15"/>
      <c r="H678" s="15"/>
      <c r="I678" s="15">
        <f t="shared" si="59"/>
        <v>0</v>
      </c>
      <c r="J678" s="23"/>
      <c r="K678" s="23"/>
      <c r="L678" s="23">
        <f t="shared" si="60"/>
        <v>0</v>
      </c>
      <c r="M678" s="15">
        <f t="shared" si="63"/>
        <v>30</v>
      </c>
      <c r="N678" s="15">
        <f t="shared" si="61"/>
        <v>424.778761061947</v>
      </c>
      <c r="O678" s="15">
        <f t="shared" si="62"/>
        <v>12743.3628318584</v>
      </c>
      <c r="P678">
        <v>0</v>
      </c>
      <c r="Q678" s="23"/>
      <c r="R678" s="25">
        <v>432</v>
      </c>
      <c r="S678" s="23"/>
    </row>
    <row r="679" spans="1:19">
      <c r="A679" s="72" t="s">
        <v>882</v>
      </c>
      <c r="B679" s="68" t="s">
        <v>250</v>
      </c>
      <c r="C679" s="68" t="s">
        <v>40</v>
      </c>
      <c r="D679" s="68">
        <v>4</v>
      </c>
      <c r="E679" s="68">
        <v>14.0725</v>
      </c>
      <c r="F679" s="68">
        <v>56.29</v>
      </c>
      <c r="G679" s="15"/>
      <c r="H679" s="15"/>
      <c r="I679" s="15">
        <f t="shared" si="59"/>
        <v>0</v>
      </c>
      <c r="J679" s="23"/>
      <c r="K679" s="23"/>
      <c r="L679" s="23">
        <f t="shared" si="60"/>
        <v>0</v>
      </c>
      <c r="M679" s="15">
        <f t="shared" si="63"/>
        <v>4</v>
      </c>
      <c r="N679" s="15">
        <f t="shared" si="61"/>
        <v>14.0725</v>
      </c>
      <c r="O679" s="15">
        <f t="shared" si="62"/>
        <v>56.29</v>
      </c>
      <c r="P679">
        <v>7.31</v>
      </c>
      <c r="Q679" s="23"/>
      <c r="R679" s="23"/>
      <c r="S679" s="23"/>
    </row>
    <row r="680" spans="1:19">
      <c r="A680" s="72" t="s">
        <v>893</v>
      </c>
      <c r="B680" s="68" t="s">
        <v>181</v>
      </c>
      <c r="C680" s="68" t="s">
        <v>45</v>
      </c>
      <c r="D680" s="68">
        <v>1</v>
      </c>
      <c r="E680" s="68">
        <v>159.33</v>
      </c>
      <c r="F680" s="68">
        <v>159.33</v>
      </c>
      <c r="G680" s="15"/>
      <c r="H680" s="15"/>
      <c r="I680" s="15">
        <f t="shared" si="59"/>
        <v>0</v>
      </c>
      <c r="J680" s="23"/>
      <c r="K680" s="23"/>
      <c r="L680" s="23">
        <f t="shared" si="60"/>
        <v>0</v>
      </c>
      <c r="M680" s="15">
        <f t="shared" si="63"/>
        <v>1</v>
      </c>
      <c r="N680" s="15">
        <f t="shared" si="61"/>
        <v>159.33</v>
      </c>
      <c r="O680" s="15">
        <f t="shared" si="62"/>
        <v>159.33</v>
      </c>
      <c r="P680">
        <v>20.72</v>
      </c>
      <c r="Q680" s="23"/>
      <c r="R680" s="25">
        <v>199</v>
      </c>
      <c r="S680" s="23"/>
    </row>
    <row r="681" spans="1:19">
      <c r="A681" s="68" t="s">
        <v>894</v>
      </c>
      <c r="B681" s="68" t="s">
        <v>895</v>
      </c>
      <c r="C681" s="68" t="s">
        <v>45</v>
      </c>
      <c r="D681" s="68">
        <v>2</v>
      </c>
      <c r="E681" s="68">
        <v>263.715</v>
      </c>
      <c r="F681" s="68">
        <v>527.43</v>
      </c>
      <c r="G681" s="15"/>
      <c r="H681" s="15"/>
      <c r="I681" s="15">
        <f t="shared" si="59"/>
        <v>0</v>
      </c>
      <c r="J681" s="23"/>
      <c r="K681" s="23"/>
      <c r="L681" s="23">
        <f t="shared" si="60"/>
        <v>0</v>
      </c>
      <c r="M681" s="15">
        <f t="shared" si="63"/>
        <v>2</v>
      </c>
      <c r="N681" s="15">
        <f t="shared" si="61"/>
        <v>263.715</v>
      </c>
      <c r="O681" s="15">
        <f t="shared" si="62"/>
        <v>527.43</v>
      </c>
      <c r="P681">
        <v>68.57</v>
      </c>
      <c r="Q681" s="23"/>
      <c r="R681" s="23"/>
      <c r="S681" s="23"/>
    </row>
    <row r="682" spans="1:19">
      <c r="A682" s="68" t="s">
        <v>896</v>
      </c>
      <c r="B682" s="68" t="s">
        <v>897</v>
      </c>
      <c r="C682" s="68" t="s">
        <v>308</v>
      </c>
      <c r="D682" s="68">
        <v>2</v>
      </c>
      <c r="E682" s="68">
        <v>77.17</v>
      </c>
      <c r="F682" s="68">
        <v>154.34</v>
      </c>
      <c r="G682" s="15"/>
      <c r="H682" s="15"/>
      <c r="I682" s="15">
        <f t="shared" si="59"/>
        <v>0</v>
      </c>
      <c r="J682" s="23"/>
      <c r="K682" s="23"/>
      <c r="L682" s="23">
        <f t="shared" si="60"/>
        <v>0</v>
      </c>
      <c r="M682" s="15">
        <f t="shared" si="63"/>
        <v>2</v>
      </c>
      <c r="N682" s="15">
        <f t="shared" si="61"/>
        <v>77.17</v>
      </c>
      <c r="O682" s="15">
        <f t="shared" si="62"/>
        <v>154.34</v>
      </c>
      <c r="P682">
        <v>20.06</v>
      </c>
      <c r="Q682" s="23"/>
      <c r="R682" s="23">
        <v>109</v>
      </c>
      <c r="S682" s="23"/>
    </row>
    <row r="683" spans="1:19">
      <c r="A683" s="68" t="s">
        <v>898</v>
      </c>
      <c r="B683" s="68" t="s">
        <v>899</v>
      </c>
      <c r="C683" s="68" t="s">
        <v>37</v>
      </c>
      <c r="D683" s="68">
        <v>10</v>
      </c>
      <c r="E683" s="68">
        <v>25.469</v>
      </c>
      <c r="F683" s="68">
        <v>254.69</v>
      </c>
      <c r="G683" s="15"/>
      <c r="H683" s="15"/>
      <c r="I683" s="15">
        <f t="shared" si="59"/>
        <v>0</v>
      </c>
      <c r="J683" s="23"/>
      <c r="K683" s="23"/>
      <c r="L683" s="23">
        <f t="shared" si="60"/>
        <v>0</v>
      </c>
      <c r="M683" s="15">
        <f t="shared" si="63"/>
        <v>10</v>
      </c>
      <c r="N683" s="15">
        <f t="shared" si="61"/>
        <v>25.469</v>
      </c>
      <c r="O683" s="15">
        <f t="shared" si="62"/>
        <v>254.69</v>
      </c>
      <c r="P683">
        <v>33.11</v>
      </c>
      <c r="Q683" s="23"/>
      <c r="R683" s="23"/>
      <c r="S683" s="23"/>
    </row>
    <row r="684" spans="1:19">
      <c r="A684" s="68" t="s">
        <v>255</v>
      </c>
      <c r="B684" s="68" t="s">
        <v>900</v>
      </c>
      <c r="C684" s="68" t="s">
        <v>25</v>
      </c>
      <c r="D684" s="68">
        <v>1</v>
      </c>
      <c r="E684" s="68">
        <v>7.43</v>
      </c>
      <c r="F684" s="68">
        <v>7.43</v>
      </c>
      <c r="G684" s="15"/>
      <c r="H684" s="15"/>
      <c r="I684" s="15">
        <f t="shared" si="59"/>
        <v>0</v>
      </c>
      <c r="J684" s="23"/>
      <c r="K684" s="23"/>
      <c r="L684" s="23">
        <f t="shared" si="60"/>
        <v>0</v>
      </c>
      <c r="M684" s="15">
        <f t="shared" si="63"/>
        <v>1</v>
      </c>
      <c r="N684" s="15">
        <f t="shared" si="61"/>
        <v>7.43</v>
      </c>
      <c r="O684" s="15">
        <f t="shared" si="62"/>
        <v>7.43</v>
      </c>
      <c r="P684">
        <v>0.07</v>
      </c>
      <c r="Q684" s="23"/>
      <c r="R684" s="23"/>
      <c r="S684" s="23"/>
    </row>
    <row r="685" spans="1:19">
      <c r="A685" s="68" t="s">
        <v>255</v>
      </c>
      <c r="B685" s="68" t="s">
        <v>901</v>
      </c>
      <c r="C685" s="68" t="s">
        <v>25</v>
      </c>
      <c r="D685" s="68">
        <v>2</v>
      </c>
      <c r="E685" s="68">
        <v>7.425</v>
      </c>
      <c r="F685" s="68">
        <v>14.85</v>
      </c>
      <c r="G685" s="15"/>
      <c r="H685" s="15"/>
      <c r="I685" s="15">
        <f t="shared" si="59"/>
        <v>0</v>
      </c>
      <c r="J685" s="23"/>
      <c r="K685" s="23"/>
      <c r="L685" s="23">
        <f t="shared" si="60"/>
        <v>0</v>
      </c>
      <c r="M685" s="15">
        <f t="shared" si="63"/>
        <v>2</v>
      </c>
      <c r="N685" s="15">
        <f t="shared" si="61"/>
        <v>7.425</v>
      </c>
      <c r="O685" s="15">
        <f t="shared" si="62"/>
        <v>14.85</v>
      </c>
      <c r="P685">
        <v>0.15</v>
      </c>
      <c r="Q685" s="23"/>
      <c r="R685" s="23"/>
      <c r="S685" s="23"/>
    </row>
    <row r="686" spans="1:19">
      <c r="A686" s="68" t="s">
        <v>255</v>
      </c>
      <c r="B686" s="68" t="s">
        <v>902</v>
      </c>
      <c r="C686" s="68" t="s">
        <v>42</v>
      </c>
      <c r="D686" s="68">
        <v>3</v>
      </c>
      <c r="E686" s="68">
        <v>7.42666667</v>
      </c>
      <c r="F686" s="68">
        <v>22.28000001</v>
      </c>
      <c r="G686" s="15"/>
      <c r="H686" s="15"/>
      <c r="I686" s="15">
        <f t="shared" si="59"/>
        <v>0</v>
      </c>
      <c r="J686" s="23"/>
      <c r="K686" s="23"/>
      <c r="L686" s="23">
        <f t="shared" si="60"/>
        <v>0</v>
      </c>
      <c r="M686" s="15">
        <f t="shared" si="63"/>
        <v>3</v>
      </c>
      <c r="N686" s="15">
        <f t="shared" si="61"/>
        <v>7.42666667</v>
      </c>
      <c r="O686" s="15">
        <f t="shared" si="62"/>
        <v>22.28000001</v>
      </c>
      <c r="P686">
        <v>0.22</v>
      </c>
      <c r="Q686" s="23"/>
      <c r="R686" s="23"/>
      <c r="S686" s="23"/>
    </row>
    <row r="687" spans="1:19">
      <c r="A687" s="68" t="s">
        <v>255</v>
      </c>
      <c r="B687" s="68" t="s">
        <v>902</v>
      </c>
      <c r="C687" s="68" t="s">
        <v>25</v>
      </c>
      <c r="D687" s="68">
        <v>3</v>
      </c>
      <c r="E687" s="68">
        <v>7.42666667</v>
      </c>
      <c r="F687" s="68">
        <v>22.28000001</v>
      </c>
      <c r="G687" s="15"/>
      <c r="H687" s="15"/>
      <c r="I687" s="15">
        <f t="shared" si="59"/>
        <v>0</v>
      </c>
      <c r="J687" s="23"/>
      <c r="K687" s="23"/>
      <c r="L687" s="23">
        <f t="shared" si="60"/>
        <v>0</v>
      </c>
      <c r="M687" s="15">
        <f t="shared" si="63"/>
        <v>3</v>
      </c>
      <c r="N687" s="15">
        <f t="shared" si="61"/>
        <v>7.42666667</v>
      </c>
      <c r="O687" s="15">
        <f t="shared" si="62"/>
        <v>22.28000001</v>
      </c>
      <c r="P687">
        <v>0.22</v>
      </c>
      <c r="Q687" s="23"/>
      <c r="R687" s="23"/>
      <c r="S687" s="23"/>
    </row>
    <row r="688" spans="1:19">
      <c r="A688" s="73" t="s">
        <v>194</v>
      </c>
      <c r="B688" s="73" t="s">
        <v>195</v>
      </c>
      <c r="C688" s="73" t="s">
        <v>25</v>
      </c>
      <c r="D688" s="73">
        <v>1</v>
      </c>
      <c r="E688" s="73">
        <v>18.81</v>
      </c>
      <c r="F688" s="73">
        <v>18.81</v>
      </c>
      <c r="G688" s="12"/>
      <c r="H688" s="12"/>
      <c r="I688" s="12">
        <f t="shared" si="59"/>
        <v>0</v>
      </c>
      <c r="J688" s="21"/>
      <c r="K688" s="21"/>
      <c r="L688" s="21">
        <f t="shared" si="60"/>
        <v>0</v>
      </c>
      <c r="M688" s="83">
        <f t="shared" si="63"/>
        <v>1</v>
      </c>
      <c r="N688" s="15">
        <f t="shared" si="61"/>
        <v>18.81</v>
      </c>
      <c r="O688" s="15">
        <f t="shared" si="62"/>
        <v>18.81</v>
      </c>
      <c r="P688">
        <v>0.19</v>
      </c>
      <c r="Q688" s="23"/>
      <c r="R688" s="25">
        <v>19</v>
      </c>
      <c r="S688" s="23"/>
    </row>
    <row r="689" spans="1:19">
      <c r="A689" s="68" t="s">
        <v>903</v>
      </c>
      <c r="B689" s="68" t="s">
        <v>904</v>
      </c>
      <c r="C689" s="68" t="s">
        <v>25</v>
      </c>
      <c r="D689" s="68">
        <v>1</v>
      </c>
      <c r="E689" s="68">
        <v>54.46</v>
      </c>
      <c r="F689" s="68">
        <v>54.46</v>
      </c>
      <c r="G689" s="15"/>
      <c r="H689" s="15"/>
      <c r="I689" s="15">
        <f t="shared" si="59"/>
        <v>0</v>
      </c>
      <c r="J689" s="23"/>
      <c r="K689" s="23"/>
      <c r="L689" s="23">
        <f t="shared" si="60"/>
        <v>0</v>
      </c>
      <c r="M689" s="15">
        <f t="shared" si="63"/>
        <v>1</v>
      </c>
      <c r="N689" s="15">
        <f t="shared" si="61"/>
        <v>54.46</v>
      </c>
      <c r="O689" s="15">
        <f t="shared" si="62"/>
        <v>54.46</v>
      </c>
      <c r="P689">
        <v>0.54</v>
      </c>
      <c r="Q689" s="23"/>
      <c r="R689" s="23"/>
      <c r="S689" s="23"/>
    </row>
    <row r="690" spans="1:19">
      <c r="A690" s="68" t="s">
        <v>169</v>
      </c>
      <c r="B690" s="68">
        <v>8565</v>
      </c>
      <c r="C690" s="68" t="s">
        <v>73</v>
      </c>
      <c r="D690" s="68">
        <v>5</v>
      </c>
      <c r="E690" s="68">
        <v>6.534</v>
      </c>
      <c r="F690" s="68">
        <v>32.67</v>
      </c>
      <c r="G690" s="15"/>
      <c r="H690" s="15"/>
      <c r="I690" s="15">
        <f t="shared" si="59"/>
        <v>0</v>
      </c>
      <c r="J690" s="23"/>
      <c r="K690" s="23"/>
      <c r="L690" s="23">
        <f t="shared" si="60"/>
        <v>0</v>
      </c>
      <c r="M690" s="15">
        <f t="shared" si="63"/>
        <v>5</v>
      </c>
      <c r="N690" s="15">
        <f t="shared" si="61"/>
        <v>6.534</v>
      </c>
      <c r="O690" s="15">
        <f t="shared" si="62"/>
        <v>32.67</v>
      </c>
      <c r="P690">
        <v>0.33</v>
      </c>
      <c r="Q690" s="23"/>
      <c r="R690" s="25">
        <v>6.6</v>
      </c>
      <c r="S690" s="23"/>
    </row>
    <row r="691" spans="1:19">
      <c r="A691" s="68" t="s">
        <v>170</v>
      </c>
      <c r="B691" s="68" t="s">
        <v>171</v>
      </c>
      <c r="C691" s="68" t="s">
        <v>68</v>
      </c>
      <c r="D691" s="68">
        <v>5</v>
      </c>
      <c r="E691" s="68">
        <v>5.94</v>
      </c>
      <c r="F691" s="68">
        <v>29.7</v>
      </c>
      <c r="G691" s="15"/>
      <c r="H691" s="15"/>
      <c r="I691" s="15">
        <f t="shared" si="59"/>
        <v>0</v>
      </c>
      <c r="J691" s="23"/>
      <c r="K691" s="23"/>
      <c r="L691" s="23">
        <f t="shared" si="60"/>
        <v>0</v>
      </c>
      <c r="M691" s="15">
        <f t="shared" si="63"/>
        <v>5</v>
      </c>
      <c r="N691" s="15">
        <f t="shared" si="61"/>
        <v>5.94</v>
      </c>
      <c r="O691" s="15">
        <f t="shared" si="62"/>
        <v>29.7</v>
      </c>
      <c r="P691">
        <v>0.3</v>
      </c>
      <c r="Q691" s="23"/>
      <c r="R691" s="25">
        <v>6</v>
      </c>
      <c r="S691" s="23"/>
    </row>
    <row r="692" spans="1:19">
      <c r="A692" s="68" t="s">
        <v>905</v>
      </c>
      <c r="B692" s="68" t="s">
        <v>149</v>
      </c>
      <c r="C692" s="68" t="s">
        <v>25</v>
      </c>
      <c r="D692" s="68">
        <v>5</v>
      </c>
      <c r="E692" s="68">
        <v>8.476</v>
      </c>
      <c r="F692" s="68">
        <v>42.38</v>
      </c>
      <c r="G692" s="15"/>
      <c r="H692" s="15"/>
      <c r="I692" s="15">
        <f t="shared" si="59"/>
        <v>0</v>
      </c>
      <c r="J692" s="23"/>
      <c r="K692" s="23"/>
      <c r="L692" s="23">
        <f t="shared" si="60"/>
        <v>0</v>
      </c>
      <c r="M692" s="15">
        <f t="shared" si="63"/>
        <v>5</v>
      </c>
      <c r="N692" s="15">
        <f t="shared" si="61"/>
        <v>8.476</v>
      </c>
      <c r="O692" s="15">
        <f t="shared" si="62"/>
        <v>42.38</v>
      </c>
      <c r="P692">
        <v>0.42</v>
      </c>
      <c r="Q692" s="23"/>
      <c r="R692" s="25">
        <v>8.5</v>
      </c>
      <c r="S692" s="23"/>
    </row>
    <row r="693" spans="1:19">
      <c r="A693" s="68" t="s">
        <v>43</v>
      </c>
      <c r="B693" s="68" t="s">
        <v>295</v>
      </c>
      <c r="C693" s="68" t="s">
        <v>45</v>
      </c>
      <c r="D693" s="68">
        <v>1</v>
      </c>
      <c r="E693" s="68">
        <v>122.123893805</v>
      </c>
      <c r="F693" s="68">
        <v>122.123893805</v>
      </c>
      <c r="G693" s="15"/>
      <c r="H693" s="15"/>
      <c r="I693" s="15">
        <f t="shared" si="59"/>
        <v>0</v>
      </c>
      <c r="J693" s="23"/>
      <c r="K693" s="23"/>
      <c r="L693" s="23">
        <f t="shared" si="60"/>
        <v>0</v>
      </c>
      <c r="M693" s="15">
        <f t="shared" si="63"/>
        <v>1</v>
      </c>
      <c r="N693" s="15">
        <f t="shared" si="61"/>
        <v>122.123893805</v>
      </c>
      <c r="O693" s="15">
        <f t="shared" si="62"/>
        <v>122.123893805</v>
      </c>
      <c r="P693">
        <v>15.88</v>
      </c>
      <c r="Q693" s="23"/>
      <c r="R693" s="23"/>
      <c r="S693" s="23"/>
    </row>
    <row r="694" spans="1:19">
      <c r="A694" s="72" t="s">
        <v>49</v>
      </c>
      <c r="B694" s="72" t="s">
        <v>118</v>
      </c>
      <c r="C694" s="68" t="s">
        <v>42</v>
      </c>
      <c r="D694" s="68">
        <v>2</v>
      </c>
      <c r="E694" s="68">
        <v>530.08849558</v>
      </c>
      <c r="F694" s="68">
        <v>1060.17699116</v>
      </c>
      <c r="G694" s="15"/>
      <c r="H694" s="15"/>
      <c r="I694" s="15">
        <f t="shared" si="59"/>
        <v>0</v>
      </c>
      <c r="J694" s="23"/>
      <c r="K694" s="23"/>
      <c r="L694" s="23">
        <f t="shared" si="60"/>
        <v>0</v>
      </c>
      <c r="M694" s="15">
        <f t="shared" si="63"/>
        <v>2</v>
      </c>
      <c r="N694" s="15">
        <f t="shared" si="61"/>
        <v>530.08849558</v>
      </c>
      <c r="O694" s="15">
        <f t="shared" si="62"/>
        <v>1060.17699116</v>
      </c>
      <c r="P694">
        <v>137.82</v>
      </c>
      <c r="Q694" s="23"/>
      <c r="R694" s="25">
        <v>579</v>
      </c>
      <c r="S694" s="23"/>
    </row>
    <row r="695" spans="1:19">
      <c r="A695" s="68" t="s">
        <v>49</v>
      </c>
      <c r="B695" s="72" t="s">
        <v>119</v>
      </c>
      <c r="C695" s="68" t="s">
        <v>42</v>
      </c>
      <c r="D695" s="68">
        <v>8</v>
      </c>
      <c r="E695" s="68">
        <v>671.68141593</v>
      </c>
      <c r="F695" s="68">
        <v>5373.45132744</v>
      </c>
      <c r="G695" s="15"/>
      <c r="H695" s="15"/>
      <c r="I695" s="15">
        <f t="shared" si="59"/>
        <v>0</v>
      </c>
      <c r="J695" s="23"/>
      <c r="K695" s="23"/>
      <c r="L695" s="23">
        <f t="shared" si="60"/>
        <v>0</v>
      </c>
      <c r="M695" s="15">
        <f t="shared" si="63"/>
        <v>8</v>
      </c>
      <c r="N695" s="15">
        <f t="shared" si="61"/>
        <v>671.68141593</v>
      </c>
      <c r="O695" s="15">
        <f t="shared" si="62"/>
        <v>5373.45132744</v>
      </c>
      <c r="P695">
        <v>698.55</v>
      </c>
      <c r="Q695" s="23"/>
      <c r="R695" s="25">
        <v>859</v>
      </c>
      <c r="S695" s="23"/>
    </row>
    <row r="696" spans="1:19">
      <c r="A696" s="68" t="s">
        <v>62</v>
      </c>
      <c r="B696" s="68"/>
      <c r="C696" s="68" t="s">
        <v>45</v>
      </c>
      <c r="D696" s="68">
        <v>96</v>
      </c>
      <c r="E696" s="68">
        <v>6.63716814159292</v>
      </c>
      <c r="F696" s="68">
        <v>637.16814159292</v>
      </c>
      <c r="G696" s="15"/>
      <c r="H696" s="15"/>
      <c r="I696" s="15">
        <f t="shared" ref="I696:I759" si="64">H696*G696</f>
        <v>0</v>
      </c>
      <c r="J696" s="23"/>
      <c r="K696" s="23"/>
      <c r="L696" s="23">
        <f t="shared" ref="L696:L759" si="65">K696*J696</f>
        <v>0</v>
      </c>
      <c r="M696" s="15">
        <f t="shared" si="63"/>
        <v>96</v>
      </c>
      <c r="N696" s="15">
        <f t="shared" ref="N696:N759" si="66">O696/M696</f>
        <v>6.63716814159292</v>
      </c>
      <c r="O696" s="15">
        <f t="shared" ref="O696:O759" si="67">F696+I696-L696</f>
        <v>637.16814159292</v>
      </c>
      <c r="P696">
        <v>82.83</v>
      </c>
      <c r="Q696" s="23"/>
      <c r="R696" s="25">
        <v>9.5</v>
      </c>
      <c r="S696" s="23"/>
    </row>
    <row r="697" spans="1:19">
      <c r="A697" s="68" t="s">
        <v>63</v>
      </c>
      <c r="B697" s="68"/>
      <c r="C697" s="68" t="s">
        <v>40</v>
      </c>
      <c r="D697" s="68">
        <v>500</v>
      </c>
      <c r="E697" s="68">
        <v>0.619469026548674</v>
      </c>
      <c r="F697" s="68">
        <v>309.734513274337</v>
      </c>
      <c r="G697" s="15"/>
      <c r="H697" s="15"/>
      <c r="I697" s="15">
        <f t="shared" si="64"/>
        <v>0</v>
      </c>
      <c r="J697" s="23"/>
      <c r="K697" s="23"/>
      <c r="L697" s="23">
        <f t="shared" si="65"/>
        <v>0</v>
      </c>
      <c r="M697" s="15">
        <f t="shared" si="63"/>
        <v>500</v>
      </c>
      <c r="N697" s="15">
        <f t="shared" si="66"/>
        <v>0.619469026548674</v>
      </c>
      <c r="O697" s="15">
        <f t="shared" si="67"/>
        <v>309.734513274337</v>
      </c>
      <c r="P697">
        <v>40.27</v>
      </c>
      <c r="Q697" s="23"/>
      <c r="R697" s="25">
        <v>0.72</v>
      </c>
      <c r="S697" s="23"/>
    </row>
    <row r="698" spans="1:19">
      <c r="A698" s="68" t="s">
        <v>70</v>
      </c>
      <c r="B698" s="68"/>
      <c r="C698" s="68" t="s">
        <v>68</v>
      </c>
      <c r="D698" s="68">
        <v>120</v>
      </c>
      <c r="E698" s="68">
        <v>4.86725663716814</v>
      </c>
      <c r="F698" s="68">
        <v>584.070796460177</v>
      </c>
      <c r="G698" s="15"/>
      <c r="H698" s="15"/>
      <c r="I698" s="15">
        <f t="shared" si="64"/>
        <v>0</v>
      </c>
      <c r="J698" s="23"/>
      <c r="K698" s="23"/>
      <c r="L698" s="23">
        <f t="shared" si="65"/>
        <v>0</v>
      </c>
      <c r="M698" s="15">
        <f t="shared" si="63"/>
        <v>120</v>
      </c>
      <c r="N698" s="15">
        <f t="shared" si="66"/>
        <v>4.86725663716814</v>
      </c>
      <c r="O698" s="15">
        <f t="shared" si="67"/>
        <v>584.070796460177</v>
      </c>
      <c r="P698">
        <v>75.93</v>
      </c>
      <c r="Q698" s="23"/>
      <c r="R698" s="25">
        <v>7.5</v>
      </c>
      <c r="S698" s="23"/>
    </row>
    <row r="699" spans="1:21">
      <c r="A699" s="72" t="s">
        <v>75</v>
      </c>
      <c r="B699" s="68"/>
      <c r="C699" s="68" t="s">
        <v>73</v>
      </c>
      <c r="D699" s="68">
        <v>12</v>
      </c>
      <c r="E699" s="68">
        <v>30.0884955752212</v>
      </c>
      <c r="F699" s="68">
        <v>361.061946902654</v>
      </c>
      <c r="G699" s="15"/>
      <c r="H699" s="15"/>
      <c r="I699" s="15">
        <f t="shared" si="64"/>
        <v>0</v>
      </c>
      <c r="J699" s="23"/>
      <c r="K699" s="23"/>
      <c r="L699" s="23">
        <f t="shared" si="65"/>
        <v>0</v>
      </c>
      <c r="M699" s="15">
        <f t="shared" si="63"/>
        <v>12</v>
      </c>
      <c r="N699" s="15">
        <f t="shared" si="66"/>
        <v>30.0884955752212</v>
      </c>
      <c r="O699" s="15">
        <f t="shared" si="67"/>
        <v>361.061946902654</v>
      </c>
      <c r="P699">
        <v>46.94</v>
      </c>
      <c r="Q699" s="23"/>
      <c r="R699" s="25">
        <v>30.36</v>
      </c>
      <c r="S699" s="23"/>
      <c r="U699" s="84"/>
    </row>
    <row r="700" spans="1:19">
      <c r="A700" s="68" t="s">
        <v>52</v>
      </c>
      <c r="B700" s="68"/>
      <c r="C700" s="68" t="s">
        <v>53</v>
      </c>
      <c r="D700" s="68">
        <v>36</v>
      </c>
      <c r="E700" s="68">
        <v>3.36283185840708</v>
      </c>
      <c r="F700" s="68">
        <v>121.061946902655</v>
      </c>
      <c r="G700" s="15"/>
      <c r="H700" s="15"/>
      <c r="I700" s="15">
        <f t="shared" si="64"/>
        <v>0</v>
      </c>
      <c r="J700" s="23"/>
      <c r="K700" s="23"/>
      <c r="L700" s="23">
        <f t="shared" si="65"/>
        <v>0</v>
      </c>
      <c r="M700" s="15">
        <f t="shared" si="63"/>
        <v>36</v>
      </c>
      <c r="N700" s="15">
        <f t="shared" si="66"/>
        <v>3.36283185840708</v>
      </c>
      <c r="O700" s="15">
        <f t="shared" si="67"/>
        <v>121.061946902655</v>
      </c>
      <c r="P700">
        <v>15.74</v>
      </c>
      <c r="Q700" s="23"/>
      <c r="R700" s="25">
        <v>5</v>
      </c>
      <c r="S700" s="23"/>
    </row>
    <row r="701" spans="1:19">
      <c r="A701" s="72" t="s">
        <v>58</v>
      </c>
      <c r="B701" s="68"/>
      <c r="C701" s="68" t="s">
        <v>45</v>
      </c>
      <c r="D701" s="68">
        <v>40</v>
      </c>
      <c r="E701" s="68">
        <v>20.3539823008849</v>
      </c>
      <c r="F701" s="68">
        <v>814.159292035396</v>
      </c>
      <c r="G701" s="15"/>
      <c r="H701" s="15"/>
      <c r="I701" s="15">
        <f t="shared" si="64"/>
        <v>0</v>
      </c>
      <c r="J701" s="23"/>
      <c r="K701" s="23"/>
      <c r="L701" s="23">
        <f t="shared" si="65"/>
        <v>0</v>
      </c>
      <c r="M701" s="15">
        <f t="shared" si="63"/>
        <v>40</v>
      </c>
      <c r="N701" s="15">
        <f t="shared" si="66"/>
        <v>20.3539823008849</v>
      </c>
      <c r="O701" s="15">
        <f t="shared" si="67"/>
        <v>814.159292035396</v>
      </c>
      <c r="P701">
        <v>105.84</v>
      </c>
      <c r="Q701" s="23"/>
      <c r="R701" s="25">
        <v>22.88</v>
      </c>
      <c r="S701" s="23"/>
    </row>
    <row r="702" spans="1:19">
      <c r="A702" s="68" t="s">
        <v>54</v>
      </c>
      <c r="B702" s="68"/>
      <c r="C702" s="68" t="s">
        <v>55</v>
      </c>
      <c r="D702" s="68">
        <v>48</v>
      </c>
      <c r="E702" s="68">
        <v>9.29203539823008</v>
      </c>
      <c r="F702" s="68">
        <v>446.017699115044</v>
      </c>
      <c r="G702" s="15"/>
      <c r="H702" s="15"/>
      <c r="I702" s="15">
        <f t="shared" si="64"/>
        <v>0</v>
      </c>
      <c r="J702" s="23"/>
      <c r="K702" s="23"/>
      <c r="L702" s="23">
        <f t="shared" si="65"/>
        <v>0</v>
      </c>
      <c r="M702" s="15">
        <f t="shared" si="63"/>
        <v>48</v>
      </c>
      <c r="N702" s="15">
        <f t="shared" si="66"/>
        <v>9.29203539823008</v>
      </c>
      <c r="O702" s="15">
        <f t="shared" si="67"/>
        <v>446.017699115044</v>
      </c>
      <c r="P702">
        <v>57.98</v>
      </c>
      <c r="Q702" s="23"/>
      <c r="R702" s="23"/>
      <c r="S702" s="23"/>
    </row>
    <row r="703" spans="1:19">
      <c r="A703" s="72" t="s">
        <v>69</v>
      </c>
      <c r="B703" s="68"/>
      <c r="C703" s="68" t="s">
        <v>68</v>
      </c>
      <c r="D703" s="68">
        <v>20</v>
      </c>
      <c r="E703" s="68">
        <v>5.75221238938055</v>
      </c>
      <c r="F703" s="68">
        <v>115.044247787611</v>
      </c>
      <c r="G703" s="15"/>
      <c r="H703" s="15"/>
      <c r="I703" s="15">
        <f t="shared" si="64"/>
        <v>0</v>
      </c>
      <c r="J703" s="23"/>
      <c r="K703" s="23"/>
      <c r="L703" s="23">
        <f t="shared" si="65"/>
        <v>0</v>
      </c>
      <c r="M703" s="15">
        <f t="shared" si="63"/>
        <v>20</v>
      </c>
      <c r="N703" s="15">
        <f t="shared" si="66"/>
        <v>5.75221238938055</v>
      </c>
      <c r="O703" s="15">
        <f t="shared" si="67"/>
        <v>115.044247787611</v>
      </c>
      <c r="P703">
        <v>14.96</v>
      </c>
      <c r="Q703" s="23"/>
      <c r="R703" s="25">
        <v>9</v>
      </c>
      <c r="S703" s="23"/>
    </row>
    <row r="704" spans="1:19">
      <c r="A704" s="68" t="s">
        <v>76</v>
      </c>
      <c r="B704" s="68"/>
      <c r="C704" s="68" t="s">
        <v>61</v>
      </c>
      <c r="D704" s="68">
        <v>24</v>
      </c>
      <c r="E704" s="68">
        <v>8.85663716814158</v>
      </c>
      <c r="F704" s="68">
        <v>212.559292035398</v>
      </c>
      <c r="G704" s="15"/>
      <c r="H704" s="15"/>
      <c r="I704" s="15">
        <f t="shared" si="64"/>
        <v>0</v>
      </c>
      <c r="J704" s="23"/>
      <c r="K704" s="23"/>
      <c r="L704" s="23">
        <f t="shared" si="65"/>
        <v>0</v>
      </c>
      <c r="M704" s="15">
        <f t="shared" si="63"/>
        <v>24</v>
      </c>
      <c r="N704" s="15">
        <f t="shared" si="66"/>
        <v>8.85663716814158</v>
      </c>
      <c r="O704" s="15">
        <f t="shared" si="67"/>
        <v>212.559292035398</v>
      </c>
      <c r="P704">
        <v>27.63</v>
      </c>
      <c r="Q704" s="23"/>
      <c r="R704" s="25">
        <v>15</v>
      </c>
      <c r="S704" s="23"/>
    </row>
    <row r="705" spans="1:19">
      <c r="A705" s="68" t="s">
        <v>69</v>
      </c>
      <c r="B705" s="68"/>
      <c r="C705" s="68" t="s">
        <v>68</v>
      </c>
      <c r="D705" s="68">
        <v>96</v>
      </c>
      <c r="E705" s="68">
        <v>5.75221238938053</v>
      </c>
      <c r="F705" s="68">
        <v>552.212389380531</v>
      </c>
      <c r="G705" s="15"/>
      <c r="H705" s="15"/>
      <c r="I705" s="15">
        <f t="shared" si="64"/>
        <v>0</v>
      </c>
      <c r="J705" s="23"/>
      <c r="K705" s="23"/>
      <c r="L705" s="23">
        <f t="shared" si="65"/>
        <v>0</v>
      </c>
      <c r="M705" s="15">
        <f t="shared" si="63"/>
        <v>96</v>
      </c>
      <c r="N705" s="15">
        <f t="shared" si="66"/>
        <v>5.75221238938053</v>
      </c>
      <c r="O705" s="15">
        <f t="shared" si="67"/>
        <v>552.212389380531</v>
      </c>
      <c r="P705">
        <v>71.79</v>
      </c>
      <c r="Q705" s="23"/>
      <c r="R705" s="25">
        <v>9</v>
      </c>
      <c r="S705" s="23"/>
    </row>
    <row r="706" spans="1:19">
      <c r="A706" s="68" t="s">
        <v>64</v>
      </c>
      <c r="B706" s="68"/>
      <c r="C706" s="68" t="s">
        <v>65</v>
      </c>
      <c r="D706" s="68">
        <v>216</v>
      </c>
      <c r="E706" s="68">
        <v>1.67363159619797</v>
      </c>
      <c r="F706" s="68">
        <v>361.504424778761</v>
      </c>
      <c r="G706" s="15"/>
      <c r="H706" s="15"/>
      <c r="I706" s="15">
        <f t="shared" si="64"/>
        <v>0</v>
      </c>
      <c r="J706" s="23"/>
      <c r="K706" s="23"/>
      <c r="L706" s="23">
        <f t="shared" si="65"/>
        <v>0</v>
      </c>
      <c r="M706" s="15">
        <f t="shared" si="63"/>
        <v>216</v>
      </c>
      <c r="N706" s="15">
        <f t="shared" si="66"/>
        <v>1.67363159619797</v>
      </c>
      <c r="O706" s="15">
        <f t="shared" si="67"/>
        <v>361.504424778761</v>
      </c>
      <c r="P706">
        <v>47</v>
      </c>
      <c r="Q706" s="23"/>
      <c r="R706" s="25">
        <v>3.2</v>
      </c>
      <c r="S706" s="23"/>
    </row>
    <row r="707" spans="1:19">
      <c r="A707" s="72" t="s">
        <v>63</v>
      </c>
      <c r="B707" s="68"/>
      <c r="C707" s="68" t="s">
        <v>40</v>
      </c>
      <c r="D707" s="68">
        <v>60</v>
      </c>
      <c r="E707" s="68">
        <v>0.619469026548673</v>
      </c>
      <c r="F707" s="68">
        <v>37.1681415929204</v>
      </c>
      <c r="G707" s="15"/>
      <c r="H707" s="15"/>
      <c r="I707" s="15">
        <f t="shared" si="64"/>
        <v>0</v>
      </c>
      <c r="J707" s="23"/>
      <c r="K707" s="23"/>
      <c r="L707" s="23">
        <f t="shared" si="65"/>
        <v>0</v>
      </c>
      <c r="M707" s="15">
        <f t="shared" si="63"/>
        <v>60</v>
      </c>
      <c r="N707" s="15">
        <f t="shared" si="66"/>
        <v>0.619469026548673</v>
      </c>
      <c r="O707" s="15">
        <f t="shared" si="67"/>
        <v>37.1681415929204</v>
      </c>
      <c r="P707">
        <v>4.83</v>
      </c>
      <c r="Q707" s="23"/>
      <c r="R707" s="25">
        <v>0.72</v>
      </c>
      <c r="S707" s="23"/>
    </row>
    <row r="708" spans="1:19">
      <c r="A708" s="68" t="s">
        <v>92</v>
      </c>
      <c r="B708" s="68"/>
      <c r="C708" s="68" t="s">
        <v>40</v>
      </c>
      <c r="D708" s="68">
        <v>240</v>
      </c>
      <c r="E708" s="68">
        <v>0.884955752212388</v>
      </c>
      <c r="F708" s="68">
        <v>212.389380530973</v>
      </c>
      <c r="G708" s="15"/>
      <c r="H708" s="15"/>
      <c r="I708" s="15">
        <f t="shared" si="64"/>
        <v>0</v>
      </c>
      <c r="J708" s="23"/>
      <c r="K708" s="23"/>
      <c r="L708" s="23">
        <f t="shared" si="65"/>
        <v>0</v>
      </c>
      <c r="M708" s="15">
        <f t="shared" si="63"/>
        <v>240</v>
      </c>
      <c r="N708" s="15">
        <f t="shared" si="66"/>
        <v>0.884955752212388</v>
      </c>
      <c r="O708" s="15">
        <f t="shared" si="67"/>
        <v>212.389380530973</v>
      </c>
      <c r="P708">
        <v>27.61</v>
      </c>
      <c r="Q708" s="23"/>
      <c r="R708" s="25">
        <v>1.02</v>
      </c>
      <c r="S708" s="23"/>
    </row>
    <row r="709" spans="1:19">
      <c r="A709" s="68" t="s">
        <v>95</v>
      </c>
      <c r="B709" s="68"/>
      <c r="C709" s="68" t="s">
        <v>53</v>
      </c>
      <c r="D709" s="68">
        <v>60</v>
      </c>
      <c r="E709" s="68">
        <v>0.884955752212388</v>
      </c>
      <c r="F709" s="68">
        <v>53.0973451327433</v>
      </c>
      <c r="G709" s="15"/>
      <c r="H709" s="15"/>
      <c r="I709" s="15">
        <f t="shared" si="64"/>
        <v>0</v>
      </c>
      <c r="J709" s="23"/>
      <c r="K709" s="23"/>
      <c r="L709" s="23">
        <f t="shared" si="65"/>
        <v>0</v>
      </c>
      <c r="M709" s="15">
        <f t="shared" si="63"/>
        <v>60</v>
      </c>
      <c r="N709" s="15">
        <f t="shared" si="66"/>
        <v>0.884955752212388</v>
      </c>
      <c r="O709" s="15">
        <f t="shared" si="67"/>
        <v>53.0973451327433</v>
      </c>
      <c r="P709">
        <v>6.9</v>
      </c>
      <c r="Q709" s="23"/>
      <c r="R709" s="23"/>
      <c r="S709" s="23"/>
    </row>
    <row r="710" spans="1:19">
      <c r="A710" s="68" t="s">
        <v>93</v>
      </c>
      <c r="B710" s="68"/>
      <c r="C710" s="68" t="s">
        <v>42</v>
      </c>
      <c r="D710" s="68">
        <v>240</v>
      </c>
      <c r="E710" s="68">
        <v>0.752212389380529</v>
      </c>
      <c r="F710" s="68">
        <v>180.530973451327</v>
      </c>
      <c r="G710" s="15"/>
      <c r="H710" s="15"/>
      <c r="I710" s="15">
        <f t="shared" si="64"/>
        <v>0</v>
      </c>
      <c r="J710" s="23"/>
      <c r="K710" s="23"/>
      <c r="L710" s="23">
        <f t="shared" si="65"/>
        <v>0</v>
      </c>
      <c r="M710" s="15">
        <f t="shared" si="63"/>
        <v>240</v>
      </c>
      <c r="N710" s="15">
        <f t="shared" si="66"/>
        <v>0.752212389380529</v>
      </c>
      <c r="O710" s="15">
        <f t="shared" si="67"/>
        <v>180.530973451327</v>
      </c>
      <c r="P710">
        <v>23.47</v>
      </c>
      <c r="Q710" s="23"/>
      <c r="R710" s="23"/>
      <c r="S710" s="23"/>
    </row>
    <row r="711" spans="1:19">
      <c r="A711" s="68" t="s">
        <v>92</v>
      </c>
      <c r="B711" s="68"/>
      <c r="C711" s="68" t="s">
        <v>40</v>
      </c>
      <c r="D711" s="68">
        <v>20</v>
      </c>
      <c r="E711" s="68">
        <v>0.88495575221239</v>
      </c>
      <c r="F711" s="68">
        <v>17.6991150442478</v>
      </c>
      <c r="G711" s="15"/>
      <c r="H711" s="15"/>
      <c r="I711" s="15">
        <f t="shared" si="64"/>
        <v>0</v>
      </c>
      <c r="J711" s="23"/>
      <c r="K711" s="23"/>
      <c r="L711" s="23">
        <f t="shared" si="65"/>
        <v>0</v>
      </c>
      <c r="M711" s="15">
        <f t="shared" si="63"/>
        <v>20</v>
      </c>
      <c r="N711" s="15">
        <f t="shared" si="66"/>
        <v>0.88495575221239</v>
      </c>
      <c r="O711" s="15">
        <f t="shared" si="67"/>
        <v>17.6991150442478</v>
      </c>
      <c r="P711">
        <v>2.3</v>
      </c>
      <c r="Q711" s="23"/>
      <c r="R711" s="25">
        <v>1.02</v>
      </c>
      <c r="S711" s="23"/>
    </row>
    <row r="712" spans="1:19">
      <c r="A712" s="68" t="s">
        <v>88</v>
      </c>
      <c r="B712" s="68"/>
      <c r="C712" s="68" t="s">
        <v>89</v>
      </c>
      <c r="D712" s="68">
        <v>600</v>
      </c>
      <c r="E712" s="68">
        <v>0.265486725663717</v>
      </c>
      <c r="F712" s="68">
        <v>159.29203539823</v>
      </c>
      <c r="G712" s="15"/>
      <c r="H712" s="15"/>
      <c r="I712" s="15">
        <f t="shared" si="64"/>
        <v>0</v>
      </c>
      <c r="J712" s="23"/>
      <c r="K712" s="23"/>
      <c r="L712" s="23">
        <f t="shared" si="65"/>
        <v>0</v>
      </c>
      <c r="M712" s="15">
        <f t="shared" si="63"/>
        <v>600</v>
      </c>
      <c r="N712" s="15">
        <f t="shared" si="66"/>
        <v>0.265486725663717</v>
      </c>
      <c r="O712" s="15">
        <f t="shared" si="67"/>
        <v>159.29203539823</v>
      </c>
      <c r="P712">
        <v>20.71</v>
      </c>
      <c r="Q712" s="23"/>
      <c r="R712" s="23"/>
      <c r="S712" s="23"/>
    </row>
    <row r="713" spans="1:19">
      <c r="A713" s="68" t="s">
        <v>54</v>
      </c>
      <c r="B713" s="68"/>
      <c r="C713" s="68" t="s">
        <v>55</v>
      </c>
      <c r="D713" s="68">
        <v>60</v>
      </c>
      <c r="E713" s="68">
        <v>9.29203539823008</v>
      </c>
      <c r="F713" s="68">
        <v>557.522123893805</v>
      </c>
      <c r="G713" s="15"/>
      <c r="H713" s="15"/>
      <c r="I713" s="15">
        <f t="shared" si="64"/>
        <v>0</v>
      </c>
      <c r="J713" s="23"/>
      <c r="K713" s="23"/>
      <c r="L713" s="23">
        <f t="shared" si="65"/>
        <v>0</v>
      </c>
      <c r="M713" s="15">
        <f t="shared" si="63"/>
        <v>60</v>
      </c>
      <c r="N713" s="15">
        <f t="shared" si="66"/>
        <v>9.29203539823008</v>
      </c>
      <c r="O713" s="15">
        <f t="shared" si="67"/>
        <v>557.522123893805</v>
      </c>
      <c r="P713">
        <v>72.48</v>
      </c>
      <c r="Q713" s="23"/>
      <c r="R713" s="23"/>
      <c r="S713" s="23"/>
    </row>
    <row r="714" spans="1:19">
      <c r="A714" s="72" t="s">
        <v>92</v>
      </c>
      <c r="B714" s="68"/>
      <c r="C714" s="68" t="s">
        <v>40</v>
      </c>
      <c r="D714" s="68">
        <v>24</v>
      </c>
      <c r="E714" s="68">
        <v>0.884955752212388</v>
      </c>
      <c r="F714" s="68">
        <v>21.2389380530973</v>
      </c>
      <c r="G714" s="15"/>
      <c r="H714" s="15"/>
      <c r="I714" s="15">
        <f t="shared" si="64"/>
        <v>0</v>
      </c>
      <c r="J714" s="23"/>
      <c r="K714" s="23"/>
      <c r="L714" s="23">
        <f t="shared" si="65"/>
        <v>0</v>
      </c>
      <c r="M714" s="15">
        <f t="shared" ref="M714:M777" si="68">D714+G714-J714</f>
        <v>24</v>
      </c>
      <c r="N714" s="15">
        <f t="shared" si="66"/>
        <v>0.884955752212388</v>
      </c>
      <c r="O714" s="15">
        <f t="shared" si="67"/>
        <v>21.2389380530973</v>
      </c>
      <c r="P714">
        <v>2.76</v>
      </c>
      <c r="Q714" s="23"/>
      <c r="R714" s="25">
        <v>1.02</v>
      </c>
      <c r="S714" s="23"/>
    </row>
    <row r="715" spans="1:19">
      <c r="A715" s="72" t="s">
        <v>78</v>
      </c>
      <c r="B715" s="68"/>
      <c r="C715" s="68" t="s">
        <v>61</v>
      </c>
      <c r="D715" s="68">
        <v>144</v>
      </c>
      <c r="E715" s="68">
        <v>1.22101769911504</v>
      </c>
      <c r="F715" s="68">
        <v>175.826548672566</v>
      </c>
      <c r="G715" s="15"/>
      <c r="H715" s="15"/>
      <c r="I715" s="15">
        <f t="shared" si="64"/>
        <v>0</v>
      </c>
      <c r="J715" s="23"/>
      <c r="K715" s="23"/>
      <c r="L715" s="23">
        <f t="shared" si="65"/>
        <v>0</v>
      </c>
      <c r="M715" s="15">
        <f t="shared" si="68"/>
        <v>144</v>
      </c>
      <c r="N715" s="15">
        <f t="shared" si="66"/>
        <v>1.22101769911504</v>
      </c>
      <c r="O715" s="15">
        <f t="shared" si="67"/>
        <v>175.826548672566</v>
      </c>
      <c r="P715">
        <v>22.86</v>
      </c>
      <c r="Q715" s="23"/>
      <c r="R715" s="25">
        <v>1.8</v>
      </c>
      <c r="S715" s="23"/>
    </row>
    <row r="716" spans="1:19">
      <c r="A716" s="68" t="s">
        <v>69</v>
      </c>
      <c r="B716" s="68"/>
      <c r="C716" s="68" t="s">
        <v>68</v>
      </c>
      <c r="D716" s="68">
        <v>240</v>
      </c>
      <c r="E716" s="68">
        <v>5.75221238938054</v>
      </c>
      <c r="F716" s="68">
        <v>1380.53097345133</v>
      </c>
      <c r="G716" s="15"/>
      <c r="H716" s="15"/>
      <c r="I716" s="15">
        <f t="shared" si="64"/>
        <v>0</v>
      </c>
      <c r="J716" s="23"/>
      <c r="K716" s="23"/>
      <c r="L716" s="23">
        <f t="shared" si="65"/>
        <v>0</v>
      </c>
      <c r="M716" s="15">
        <f t="shared" si="68"/>
        <v>240</v>
      </c>
      <c r="N716" s="15">
        <f t="shared" si="66"/>
        <v>5.75221238938054</v>
      </c>
      <c r="O716" s="15">
        <f t="shared" si="67"/>
        <v>1380.53097345133</v>
      </c>
      <c r="P716">
        <v>179.47</v>
      </c>
      <c r="Q716" s="23"/>
      <c r="R716" s="25">
        <v>9</v>
      </c>
      <c r="S716" s="23"/>
    </row>
    <row r="717" spans="1:19">
      <c r="A717" s="68" t="s">
        <v>906</v>
      </c>
      <c r="B717" s="68">
        <v>9874</v>
      </c>
      <c r="C717" s="68" t="s">
        <v>80</v>
      </c>
      <c r="D717" s="68">
        <v>120</v>
      </c>
      <c r="E717" s="68">
        <v>2.71634</v>
      </c>
      <c r="F717" s="68">
        <v>325.9608</v>
      </c>
      <c r="G717" s="15"/>
      <c r="H717" s="15"/>
      <c r="I717" s="15">
        <f t="shared" si="64"/>
        <v>0</v>
      </c>
      <c r="J717" s="23"/>
      <c r="K717" s="23"/>
      <c r="L717" s="23">
        <f t="shared" si="65"/>
        <v>0</v>
      </c>
      <c r="M717" s="15">
        <f t="shared" si="68"/>
        <v>120</v>
      </c>
      <c r="N717" s="15">
        <f t="shared" si="66"/>
        <v>2.71634</v>
      </c>
      <c r="O717" s="15">
        <f t="shared" si="67"/>
        <v>325.9608</v>
      </c>
      <c r="P717">
        <v>42.37</v>
      </c>
      <c r="Q717" s="23"/>
      <c r="R717" s="25">
        <v>5</v>
      </c>
      <c r="S717" s="23"/>
    </row>
    <row r="718" spans="1:19">
      <c r="A718" s="68" t="s">
        <v>63</v>
      </c>
      <c r="B718" s="68"/>
      <c r="C718" s="68" t="s">
        <v>40</v>
      </c>
      <c r="D718" s="68">
        <v>240</v>
      </c>
      <c r="E718" s="68">
        <v>0.619469026548675</v>
      </c>
      <c r="F718" s="68">
        <v>148.672566371682</v>
      </c>
      <c r="G718" s="15"/>
      <c r="H718" s="15"/>
      <c r="I718" s="15">
        <f t="shared" si="64"/>
        <v>0</v>
      </c>
      <c r="J718" s="23"/>
      <c r="K718" s="23"/>
      <c r="L718" s="23">
        <f t="shared" si="65"/>
        <v>0</v>
      </c>
      <c r="M718" s="15">
        <f t="shared" si="68"/>
        <v>240</v>
      </c>
      <c r="N718" s="15">
        <f t="shared" si="66"/>
        <v>0.619469026548675</v>
      </c>
      <c r="O718" s="15">
        <f t="shared" si="67"/>
        <v>148.672566371682</v>
      </c>
      <c r="P718">
        <v>19.33</v>
      </c>
      <c r="Q718" s="23"/>
      <c r="R718" s="25">
        <v>0.72</v>
      </c>
      <c r="S718" s="23"/>
    </row>
    <row r="719" spans="1:19">
      <c r="A719" s="68" t="s">
        <v>88</v>
      </c>
      <c r="B719" s="68"/>
      <c r="C719" s="68" t="s">
        <v>89</v>
      </c>
      <c r="D719" s="68">
        <v>120</v>
      </c>
      <c r="E719" s="68">
        <v>0.265486725663717</v>
      </c>
      <c r="F719" s="68">
        <v>31.858407079646</v>
      </c>
      <c r="G719" s="15"/>
      <c r="H719" s="15"/>
      <c r="I719" s="15">
        <f t="shared" si="64"/>
        <v>0</v>
      </c>
      <c r="J719" s="23"/>
      <c r="K719" s="23"/>
      <c r="L719" s="23">
        <f t="shared" si="65"/>
        <v>0</v>
      </c>
      <c r="M719" s="15">
        <f t="shared" si="68"/>
        <v>120</v>
      </c>
      <c r="N719" s="15">
        <f t="shared" si="66"/>
        <v>0.265486725663717</v>
      </c>
      <c r="O719" s="15">
        <f t="shared" si="67"/>
        <v>31.858407079646</v>
      </c>
      <c r="P719">
        <v>4.14</v>
      </c>
      <c r="Q719" s="23"/>
      <c r="R719" s="23"/>
      <c r="S719" s="23"/>
    </row>
    <row r="720" spans="1:19">
      <c r="A720" s="68" t="s">
        <v>52</v>
      </c>
      <c r="B720" s="68"/>
      <c r="C720" s="68" t="s">
        <v>53</v>
      </c>
      <c r="D720" s="68">
        <v>120</v>
      </c>
      <c r="E720" s="68">
        <v>3.36283185840708</v>
      </c>
      <c r="F720" s="68">
        <v>403.53982300885</v>
      </c>
      <c r="G720" s="15"/>
      <c r="H720" s="15"/>
      <c r="I720" s="15">
        <f t="shared" si="64"/>
        <v>0</v>
      </c>
      <c r="J720" s="23"/>
      <c r="K720" s="23"/>
      <c r="L720" s="23">
        <f t="shared" si="65"/>
        <v>0</v>
      </c>
      <c r="M720" s="15">
        <f t="shared" si="68"/>
        <v>120</v>
      </c>
      <c r="N720" s="15">
        <f t="shared" si="66"/>
        <v>3.36283185840708</v>
      </c>
      <c r="O720" s="15">
        <f t="shared" si="67"/>
        <v>403.53982300885</v>
      </c>
      <c r="P720">
        <v>52.46</v>
      </c>
      <c r="Q720" s="23"/>
      <c r="R720" s="25">
        <v>5</v>
      </c>
      <c r="S720" s="23"/>
    </row>
    <row r="721" spans="1:19">
      <c r="A721" s="68" t="s">
        <v>79</v>
      </c>
      <c r="B721" s="68"/>
      <c r="C721" s="68" t="s">
        <v>80</v>
      </c>
      <c r="D721" s="68">
        <v>240</v>
      </c>
      <c r="E721" s="68">
        <v>1.50442477876106</v>
      </c>
      <c r="F721" s="68">
        <v>361.061946902654</v>
      </c>
      <c r="G721" s="15"/>
      <c r="H721" s="15"/>
      <c r="I721" s="15">
        <f t="shared" si="64"/>
        <v>0</v>
      </c>
      <c r="J721" s="23"/>
      <c r="K721" s="23"/>
      <c r="L721" s="23">
        <f t="shared" si="65"/>
        <v>0</v>
      </c>
      <c r="M721" s="15">
        <f t="shared" si="68"/>
        <v>240</v>
      </c>
      <c r="N721" s="15">
        <f t="shared" si="66"/>
        <v>1.50442477876106</v>
      </c>
      <c r="O721" s="15">
        <f t="shared" si="67"/>
        <v>361.061946902654</v>
      </c>
      <c r="P721">
        <v>46.94</v>
      </c>
      <c r="Q721" s="23"/>
      <c r="R721" s="23"/>
      <c r="S721" s="23"/>
    </row>
    <row r="722" spans="1:19">
      <c r="A722" s="68" t="s">
        <v>78</v>
      </c>
      <c r="B722" s="68"/>
      <c r="C722" s="68" t="s">
        <v>61</v>
      </c>
      <c r="D722" s="68">
        <v>120</v>
      </c>
      <c r="E722" s="68">
        <v>1.22101769911504</v>
      </c>
      <c r="F722" s="68">
        <v>146.522123893805</v>
      </c>
      <c r="G722" s="15"/>
      <c r="H722" s="15"/>
      <c r="I722" s="15">
        <f t="shared" si="64"/>
        <v>0</v>
      </c>
      <c r="J722" s="23"/>
      <c r="K722" s="23"/>
      <c r="L722" s="23">
        <f t="shared" si="65"/>
        <v>0</v>
      </c>
      <c r="M722" s="15">
        <f t="shared" si="68"/>
        <v>120</v>
      </c>
      <c r="N722" s="15">
        <f t="shared" si="66"/>
        <v>1.22101769911504</v>
      </c>
      <c r="O722" s="15">
        <f t="shared" si="67"/>
        <v>146.522123893805</v>
      </c>
      <c r="P722">
        <v>19.05</v>
      </c>
      <c r="Q722" s="23"/>
      <c r="R722" s="25">
        <v>1.8</v>
      </c>
      <c r="S722" s="23"/>
    </row>
    <row r="723" spans="1:19">
      <c r="A723" s="68" t="s">
        <v>75</v>
      </c>
      <c r="B723" s="68"/>
      <c r="C723" s="68" t="s">
        <v>73</v>
      </c>
      <c r="D723" s="68">
        <v>24</v>
      </c>
      <c r="E723" s="68">
        <v>30.0884955752212</v>
      </c>
      <c r="F723" s="68">
        <v>722.123893805309</v>
      </c>
      <c r="G723" s="15"/>
      <c r="H723" s="15"/>
      <c r="I723" s="15">
        <f t="shared" si="64"/>
        <v>0</v>
      </c>
      <c r="J723" s="23"/>
      <c r="K723" s="23"/>
      <c r="L723" s="23">
        <f t="shared" si="65"/>
        <v>0</v>
      </c>
      <c r="M723" s="15">
        <f t="shared" si="68"/>
        <v>24</v>
      </c>
      <c r="N723" s="15">
        <f t="shared" si="66"/>
        <v>30.0884955752212</v>
      </c>
      <c r="O723" s="15">
        <f t="shared" si="67"/>
        <v>722.123893805309</v>
      </c>
      <c r="P723">
        <v>93.88</v>
      </c>
      <c r="Q723" s="23"/>
      <c r="R723" s="23"/>
      <c r="S723" s="23"/>
    </row>
    <row r="724" spans="1:19">
      <c r="A724" s="68" t="s">
        <v>59</v>
      </c>
      <c r="B724" s="68"/>
      <c r="C724" s="68" t="s">
        <v>53</v>
      </c>
      <c r="D724" s="68">
        <v>60</v>
      </c>
      <c r="E724" s="68">
        <v>4.24778761061947</v>
      </c>
      <c r="F724" s="68">
        <v>254.867256637168</v>
      </c>
      <c r="G724" s="15"/>
      <c r="H724" s="15"/>
      <c r="I724" s="15">
        <f t="shared" si="64"/>
        <v>0</v>
      </c>
      <c r="J724" s="23"/>
      <c r="K724" s="23"/>
      <c r="L724" s="23">
        <f t="shared" si="65"/>
        <v>0</v>
      </c>
      <c r="M724" s="15">
        <f t="shared" si="68"/>
        <v>60</v>
      </c>
      <c r="N724" s="15">
        <f t="shared" si="66"/>
        <v>4.24778761061947</v>
      </c>
      <c r="O724" s="15">
        <f t="shared" si="67"/>
        <v>254.867256637168</v>
      </c>
      <c r="P724">
        <v>33.13</v>
      </c>
      <c r="Q724" s="23"/>
      <c r="R724" s="23"/>
      <c r="S724" s="23"/>
    </row>
    <row r="725" spans="1:19">
      <c r="A725" s="68" t="s">
        <v>75</v>
      </c>
      <c r="B725" s="68"/>
      <c r="C725" s="68" t="s">
        <v>73</v>
      </c>
      <c r="D725" s="68">
        <v>12</v>
      </c>
      <c r="E725" s="68">
        <v>30.0884955752212</v>
      </c>
      <c r="F725" s="68">
        <v>361.061946902654</v>
      </c>
      <c r="G725" s="15"/>
      <c r="H725" s="15"/>
      <c r="I725" s="15">
        <f t="shared" si="64"/>
        <v>0</v>
      </c>
      <c r="J725" s="23"/>
      <c r="K725" s="23"/>
      <c r="L725" s="23">
        <f t="shared" si="65"/>
        <v>0</v>
      </c>
      <c r="M725" s="15">
        <f t="shared" si="68"/>
        <v>12</v>
      </c>
      <c r="N725" s="15">
        <f t="shared" si="66"/>
        <v>30.0884955752212</v>
      </c>
      <c r="O725" s="15">
        <f t="shared" si="67"/>
        <v>361.061946902654</v>
      </c>
      <c r="P725">
        <v>46.94</v>
      </c>
      <c r="Q725" s="23"/>
      <c r="R725" s="23"/>
      <c r="S725" s="23"/>
    </row>
    <row r="726" spans="1:19">
      <c r="A726" s="68" t="s">
        <v>634</v>
      </c>
      <c r="B726" s="68"/>
      <c r="C726" s="68" t="s">
        <v>40</v>
      </c>
      <c r="D726" s="68">
        <v>480</v>
      </c>
      <c r="E726" s="68">
        <v>1.32743362831858</v>
      </c>
      <c r="F726" s="68">
        <v>637.168141592918</v>
      </c>
      <c r="G726" s="15"/>
      <c r="H726" s="15"/>
      <c r="I726" s="15">
        <f t="shared" si="64"/>
        <v>0</v>
      </c>
      <c r="J726" s="23"/>
      <c r="K726" s="23"/>
      <c r="L726" s="23">
        <f t="shared" si="65"/>
        <v>0</v>
      </c>
      <c r="M726" s="15">
        <f t="shared" si="68"/>
        <v>480</v>
      </c>
      <c r="N726" s="15">
        <f t="shared" si="66"/>
        <v>1.32743362831858</v>
      </c>
      <c r="O726" s="15">
        <f t="shared" si="67"/>
        <v>637.168141592918</v>
      </c>
      <c r="P726">
        <v>82.83</v>
      </c>
      <c r="Q726" s="23"/>
      <c r="R726" s="23"/>
      <c r="S726" s="23"/>
    </row>
    <row r="727" spans="1:19">
      <c r="A727" s="68" t="s">
        <v>101</v>
      </c>
      <c r="B727" s="68"/>
      <c r="C727" s="68" t="s">
        <v>53</v>
      </c>
      <c r="D727" s="68">
        <v>240</v>
      </c>
      <c r="E727" s="68">
        <v>2.11681415929203</v>
      </c>
      <c r="F727" s="68">
        <v>508.035398230087</v>
      </c>
      <c r="G727" s="15"/>
      <c r="H727" s="15"/>
      <c r="I727" s="15">
        <f t="shared" si="64"/>
        <v>0</v>
      </c>
      <c r="J727" s="23"/>
      <c r="K727" s="23"/>
      <c r="L727" s="23">
        <f t="shared" si="65"/>
        <v>0</v>
      </c>
      <c r="M727" s="15">
        <f t="shared" si="68"/>
        <v>240</v>
      </c>
      <c r="N727" s="15">
        <f t="shared" si="66"/>
        <v>2.11681415929203</v>
      </c>
      <c r="O727" s="15">
        <f t="shared" si="67"/>
        <v>508.035398230087</v>
      </c>
      <c r="P727">
        <v>66.04</v>
      </c>
      <c r="Q727" s="23"/>
      <c r="R727" s="25">
        <v>5.5</v>
      </c>
      <c r="S727" s="23"/>
    </row>
    <row r="728" spans="1:19">
      <c r="A728" s="68" t="s">
        <v>907</v>
      </c>
      <c r="B728" s="68"/>
      <c r="C728" s="68" t="s">
        <v>40</v>
      </c>
      <c r="D728" s="68">
        <v>150</v>
      </c>
      <c r="E728" s="68">
        <v>2.65486725663716</v>
      </c>
      <c r="F728" s="68">
        <v>398.230088495574</v>
      </c>
      <c r="G728" s="15"/>
      <c r="H728" s="15"/>
      <c r="I728" s="15">
        <f t="shared" si="64"/>
        <v>0</v>
      </c>
      <c r="J728" s="23"/>
      <c r="K728" s="23"/>
      <c r="L728" s="23">
        <f t="shared" si="65"/>
        <v>0</v>
      </c>
      <c r="M728" s="15">
        <f t="shared" si="68"/>
        <v>150</v>
      </c>
      <c r="N728" s="15">
        <f t="shared" si="66"/>
        <v>2.65486725663716</v>
      </c>
      <c r="O728" s="15">
        <f t="shared" si="67"/>
        <v>398.230088495574</v>
      </c>
      <c r="P728">
        <v>51.77</v>
      </c>
      <c r="Q728" s="23"/>
      <c r="R728" s="23"/>
      <c r="S728" s="23"/>
    </row>
    <row r="729" spans="1:19">
      <c r="A729" s="68" t="s">
        <v>908</v>
      </c>
      <c r="B729" s="68"/>
      <c r="C729" s="68" t="s">
        <v>83</v>
      </c>
      <c r="D729" s="68">
        <v>60</v>
      </c>
      <c r="E729" s="68">
        <v>11.504424778761</v>
      </c>
      <c r="F729" s="68">
        <v>690.26548672566</v>
      </c>
      <c r="G729" s="15"/>
      <c r="H729" s="15"/>
      <c r="I729" s="15">
        <f t="shared" si="64"/>
        <v>0</v>
      </c>
      <c r="J729" s="23"/>
      <c r="K729" s="23"/>
      <c r="L729" s="23">
        <f t="shared" si="65"/>
        <v>0</v>
      </c>
      <c r="M729" s="15">
        <f t="shared" si="68"/>
        <v>60</v>
      </c>
      <c r="N729" s="15">
        <f t="shared" si="66"/>
        <v>11.504424778761</v>
      </c>
      <c r="O729" s="15">
        <f t="shared" si="67"/>
        <v>690.26548672566</v>
      </c>
      <c r="P729">
        <v>89.73</v>
      </c>
      <c r="Q729" s="23"/>
      <c r="R729" s="23"/>
      <c r="S729" s="23"/>
    </row>
    <row r="730" spans="1:19">
      <c r="A730" s="68" t="s">
        <v>63</v>
      </c>
      <c r="B730" s="68"/>
      <c r="C730" s="68" t="s">
        <v>40</v>
      </c>
      <c r="D730" s="68">
        <v>120</v>
      </c>
      <c r="E730" s="68">
        <v>0.619469026548673</v>
      </c>
      <c r="F730" s="68">
        <v>74.3362831858408</v>
      </c>
      <c r="G730" s="15"/>
      <c r="H730" s="15"/>
      <c r="I730" s="15">
        <f t="shared" si="64"/>
        <v>0</v>
      </c>
      <c r="J730" s="23"/>
      <c r="K730" s="23"/>
      <c r="L730" s="23">
        <f t="shared" si="65"/>
        <v>0</v>
      </c>
      <c r="M730" s="15">
        <f t="shared" si="68"/>
        <v>120</v>
      </c>
      <c r="N730" s="15">
        <f t="shared" si="66"/>
        <v>0.619469026548673</v>
      </c>
      <c r="O730" s="15">
        <f t="shared" si="67"/>
        <v>74.3362831858408</v>
      </c>
      <c r="P730">
        <v>9.66</v>
      </c>
      <c r="Q730" s="23"/>
      <c r="R730" s="25">
        <v>0.72</v>
      </c>
      <c r="S730" s="23"/>
    </row>
    <row r="731" spans="1:19">
      <c r="A731" s="68" t="s">
        <v>78</v>
      </c>
      <c r="B731" s="68"/>
      <c r="C731" s="68" t="s">
        <v>61</v>
      </c>
      <c r="D731" s="68">
        <v>400</v>
      </c>
      <c r="E731" s="68">
        <v>1.22101769911504</v>
      </c>
      <c r="F731" s="68">
        <v>488.407079646016</v>
      </c>
      <c r="G731" s="15"/>
      <c r="H731" s="15"/>
      <c r="I731" s="15">
        <f t="shared" si="64"/>
        <v>0</v>
      </c>
      <c r="J731" s="23"/>
      <c r="K731" s="23"/>
      <c r="L731" s="23">
        <f t="shared" si="65"/>
        <v>0</v>
      </c>
      <c r="M731" s="15">
        <f t="shared" si="68"/>
        <v>400</v>
      </c>
      <c r="N731" s="15">
        <f t="shared" si="66"/>
        <v>1.22101769911504</v>
      </c>
      <c r="O731" s="15">
        <f t="shared" si="67"/>
        <v>488.407079646016</v>
      </c>
      <c r="P731">
        <v>63.49</v>
      </c>
      <c r="Q731" s="23"/>
      <c r="R731" s="25">
        <v>1.8</v>
      </c>
      <c r="S731" s="23"/>
    </row>
    <row r="732" spans="1:19">
      <c r="A732" s="68" t="s">
        <v>909</v>
      </c>
      <c r="B732" s="68"/>
      <c r="C732" s="68" t="s">
        <v>73</v>
      </c>
      <c r="D732" s="68">
        <v>240</v>
      </c>
      <c r="E732" s="68">
        <v>8.67256637168142</v>
      </c>
      <c r="F732" s="68">
        <v>2081.41592920354</v>
      </c>
      <c r="G732" s="15"/>
      <c r="H732" s="15"/>
      <c r="I732" s="15">
        <f t="shared" si="64"/>
        <v>0</v>
      </c>
      <c r="J732" s="23"/>
      <c r="K732" s="23"/>
      <c r="L732" s="23">
        <f t="shared" si="65"/>
        <v>0</v>
      </c>
      <c r="M732" s="15">
        <f t="shared" si="68"/>
        <v>240</v>
      </c>
      <c r="N732" s="15">
        <f t="shared" si="66"/>
        <v>8.67256637168142</v>
      </c>
      <c r="O732" s="15">
        <f t="shared" si="67"/>
        <v>2081.41592920354</v>
      </c>
      <c r="P732">
        <v>270.58</v>
      </c>
      <c r="Q732" s="23"/>
      <c r="R732" s="23"/>
      <c r="S732" s="23"/>
    </row>
    <row r="733" spans="1:19">
      <c r="A733" s="68" t="s">
        <v>78</v>
      </c>
      <c r="B733" s="68"/>
      <c r="C733" s="68" t="s">
        <v>61</v>
      </c>
      <c r="D733" s="68">
        <v>120</v>
      </c>
      <c r="E733" s="68">
        <v>1.22101769911504</v>
      </c>
      <c r="F733" s="68">
        <v>146.522123893805</v>
      </c>
      <c r="G733" s="15"/>
      <c r="H733" s="15"/>
      <c r="I733" s="15">
        <f t="shared" si="64"/>
        <v>0</v>
      </c>
      <c r="J733" s="23"/>
      <c r="K733" s="23"/>
      <c r="L733" s="23">
        <f t="shared" si="65"/>
        <v>0</v>
      </c>
      <c r="M733" s="15">
        <f t="shared" si="68"/>
        <v>120</v>
      </c>
      <c r="N733" s="15">
        <f t="shared" si="66"/>
        <v>1.22101769911504</v>
      </c>
      <c r="O733" s="15">
        <f t="shared" si="67"/>
        <v>146.522123893805</v>
      </c>
      <c r="P733">
        <v>19.05</v>
      </c>
      <c r="Q733" s="23"/>
      <c r="R733" s="25">
        <v>1.8</v>
      </c>
      <c r="S733" s="23"/>
    </row>
    <row r="734" spans="1:19">
      <c r="A734" s="68" t="s">
        <v>93</v>
      </c>
      <c r="B734" s="68"/>
      <c r="C734" s="68" t="s">
        <v>42</v>
      </c>
      <c r="D734" s="68">
        <v>240</v>
      </c>
      <c r="E734" s="68">
        <v>0.752212389380529</v>
      </c>
      <c r="F734" s="68">
        <v>180.530973451327</v>
      </c>
      <c r="G734" s="15"/>
      <c r="H734" s="15"/>
      <c r="I734" s="15">
        <f t="shared" si="64"/>
        <v>0</v>
      </c>
      <c r="J734" s="23"/>
      <c r="K734" s="23"/>
      <c r="L734" s="23">
        <f t="shared" si="65"/>
        <v>0</v>
      </c>
      <c r="M734" s="15">
        <f t="shared" si="68"/>
        <v>240</v>
      </c>
      <c r="N734" s="15">
        <f t="shared" si="66"/>
        <v>0.752212389380529</v>
      </c>
      <c r="O734" s="15">
        <f t="shared" si="67"/>
        <v>180.530973451327</v>
      </c>
      <c r="P734">
        <v>23.47</v>
      </c>
      <c r="Q734" s="23"/>
      <c r="R734" s="23"/>
      <c r="S734" s="23"/>
    </row>
    <row r="735" spans="1:19">
      <c r="A735" s="68" t="s">
        <v>635</v>
      </c>
      <c r="B735" s="68"/>
      <c r="C735" s="68" t="s">
        <v>45</v>
      </c>
      <c r="D735" s="68">
        <v>96</v>
      </c>
      <c r="E735" s="68">
        <v>9.29203539823008</v>
      </c>
      <c r="F735" s="68">
        <v>892.035398230088</v>
      </c>
      <c r="G735" s="15"/>
      <c r="H735" s="15"/>
      <c r="I735" s="15">
        <f t="shared" si="64"/>
        <v>0</v>
      </c>
      <c r="J735" s="23"/>
      <c r="K735" s="23"/>
      <c r="L735" s="23">
        <f t="shared" si="65"/>
        <v>0</v>
      </c>
      <c r="M735" s="15">
        <f t="shared" si="68"/>
        <v>96</v>
      </c>
      <c r="N735" s="15">
        <f t="shared" si="66"/>
        <v>9.29203539823008</v>
      </c>
      <c r="O735" s="15">
        <f t="shared" si="67"/>
        <v>892.035398230088</v>
      </c>
      <c r="P735">
        <v>115.96</v>
      </c>
      <c r="Q735" s="23"/>
      <c r="R735" s="23"/>
      <c r="S735" s="23"/>
    </row>
    <row r="736" spans="1:19">
      <c r="A736" s="72" t="s">
        <v>910</v>
      </c>
      <c r="B736" s="68"/>
      <c r="C736" s="68" t="s">
        <v>53</v>
      </c>
      <c r="D736" s="68">
        <v>240</v>
      </c>
      <c r="E736" s="68">
        <v>3.22123893805309</v>
      </c>
      <c r="F736" s="68">
        <v>773.097345132742</v>
      </c>
      <c r="G736" s="15"/>
      <c r="H736" s="15"/>
      <c r="I736" s="15">
        <f t="shared" si="64"/>
        <v>0</v>
      </c>
      <c r="J736" s="23"/>
      <c r="K736" s="23"/>
      <c r="L736" s="23">
        <f t="shared" si="65"/>
        <v>0</v>
      </c>
      <c r="M736" s="15">
        <f t="shared" si="68"/>
        <v>240</v>
      </c>
      <c r="N736" s="15">
        <f t="shared" si="66"/>
        <v>3.22123893805309</v>
      </c>
      <c r="O736" s="15">
        <f t="shared" si="67"/>
        <v>773.097345132742</v>
      </c>
      <c r="P736">
        <v>100.5</v>
      </c>
      <c r="Q736" s="23"/>
      <c r="R736" s="23"/>
      <c r="S736" s="23"/>
    </row>
    <row r="737" spans="1:19">
      <c r="A737" s="68" t="s">
        <v>62</v>
      </c>
      <c r="B737" s="68"/>
      <c r="C737" s="68" t="s">
        <v>45</v>
      </c>
      <c r="D737" s="68">
        <v>24</v>
      </c>
      <c r="E737" s="68">
        <v>6.63716814159292</v>
      </c>
      <c r="F737" s="68">
        <v>159.29203539823</v>
      </c>
      <c r="G737" s="15"/>
      <c r="H737" s="15"/>
      <c r="I737" s="15">
        <f t="shared" si="64"/>
        <v>0</v>
      </c>
      <c r="J737" s="23"/>
      <c r="K737" s="23"/>
      <c r="L737" s="23">
        <f t="shared" si="65"/>
        <v>0</v>
      </c>
      <c r="M737" s="15">
        <f t="shared" si="68"/>
        <v>24</v>
      </c>
      <c r="N737" s="15">
        <f t="shared" si="66"/>
        <v>6.63716814159292</v>
      </c>
      <c r="O737" s="15">
        <f t="shared" si="67"/>
        <v>159.29203539823</v>
      </c>
      <c r="P737">
        <v>20.71</v>
      </c>
      <c r="Q737" s="23"/>
      <c r="R737" s="25">
        <v>9.5</v>
      </c>
      <c r="S737" s="23"/>
    </row>
    <row r="738" spans="1:19">
      <c r="A738" s="68" t="s">
        <v>632</v>
      </c>
      <c r="B738" s="68"/>
      <c r="C738" s="68" t="s">
        <v>65</v>
      </c>
      <c r="D738" s="68">
        <v>80</v>
      </c>
      <c r="E738" s="68">
        <v>5.08849557522124</v>
      </c>
      <c r="F738" s="68">
        <v>407.079646017699</v>
      </c>
      <c r="G738" s="15"/>
      <c r="H738" s="15"/>
      <c r="I738" s="15">
        <f t="shared" si="64"/>
        <v>0</v>
      </c>
      <c r="J738" s="23"/>
      <c r="K738" s="23"/>
      <c r="L738" s="23">
        <f t="shared" si="65"/>
        <v>0</v>
      </c>
      <c r="M738" s="15">
        <f t="shared" si="68"/>
        <v>80</v>
      </c>
      <c r="N738" s="15">
        <f t="shared" si="66"/>
        <v>5.08849557522124</v>
      </c>
      <c r="O738" s="15">
        <f t="shared" si="67"/>
        <v>407.079646017699</v>
      </c>
      <c r="P738">
        <v>52.92</v>
      </c>
      <c r="Q738" s="23"/>
      <c r="R738" s="23"/>
      <c r="S738" s="23"/>
    </row>
    <row r="739" spans="1:19">
      <c r="A739" s="68" t="s">
        <v>102</v>
      </c>
      <c r="B739" s="68"/>
      <c r="C739" s="68" t="s">
        <v>53</v>
      </c>
      <c r="D739" s="68">
        <v>150</v>
      </c>
      <c r="E739" s="68">
        <v>1.76991150442477</v>
      </c>
      <c r="F739" s="68">
        <v>265.486725663716</v>
      </c>
      <c r="G739" s="15"/>
      <c r="H739" s="15"/>
      <c r="I739" s="15">
        <f t="shared" si="64"/>
        <v>0</v>
      </c>
      <c r="J739" s="23"/>
      <c r="K739" s="23"/>
      <c r="L739" s="23">
        <f t="shared" si="65"/>
        <v>0</v>
      </c>
      <c r="M739" s="15">
        <f t="shared" si="68"/>
        <v>150</v>
      </c>
      <c r="N739" s="15">
        <f t="shared" si="66"/>
        <v>1.76991150442477</v>
      </c>
      <c r="O739" s="15">
        <f t="shared" si="67"/>
        <v>265.486725663716</v>
      </c>
      <c r="P739">
        <v>34.51</v>
      </c>
      <c r="Q739" s="23"/>
      <c r="R739" s="25">
        <v>3</v>
      </c>
      <c r="S739" s="23"/>
    </row>
    <row r="740" spans="1:19">
      <c r="A740" s="68" t="s">
        <v>93</v>
      </c>
      <c r="B740" s="68"/>
      <c r="C740" s="68" t="s">
        <v>42</v>
      </c>
      <c r="D740" s="68">
        <v>240</v>
      </c>
      <c r="E740" s="68">
        <v>0.752212389380529</v>
      </c>
      <c r="F740" s="68">
        <v>180.530973451327</v>
      </c>
      <c r="G740" s="15"/>
      <c r="H740" s="15"/>
      <c r="I740" s="15">
        <f t="shared" si="64"/>
        <v>0</v>
      </c>
      <c r="J740" s="23"/>
      <c r="K740" s="23"/>
      <c r="L740" s="23">
        <f t="shared" si="65"/>
        <v>0</v>
      </c>
      <c r="M740" s="15">
        <f t="shared" si="68"/>
        <v>240</v>
      </c>
      <c r="N740" s="15">
        <f t="shared" si="66"/>
        <v>0.752212389380529</v>
      </c>
      <c r="O740" s="15">
        <f t="shared" si="67"/>
        <v>180.530973451327</v>
      </c>
      <c r="P740">
        <v>23.47</v>
      </c>
      <c r="Q740" s="23"/>
      <c r="R740" s="23"/>
      <c r="S740" s="23"/>
    </row>
    <row r="741" spans="1:19">
      <c r="A741" s="72" t="s">
        <v>911</v>
      </c>
      <c r="B741" s="68"/>
      <c r="C741" s="68" t="s">
        <v>73</v>
      </c>
      <c r="D741" s="68">
        <v>120</v>
      </c>
      <c r="E741" s="68">
        <v>14.1592920353982</v>
      </c>
      <c r="F741" s="68">
        <v>1699.11504424778</v>
      </c>
      <c r="G741" s="15"/>
      <c r="H741" s="15"/>
      <c r="I741" s="15">
        <f t="shared" si="64"/>
        <v>0</v>
      </c>
      <c r="J741" s="23"/>
      <c r="K741" s="23"/>
      <c r="L741" s="23">
        <f t="shared" si="65"/>
        <v>0</v>
      </c>
      <c r="M741" s="15">
        <f t="shared" si="68"/>
        <v>120</v>
      </c>
      <c r="N741" s="15">
        <f t="shared" si="66"/>
        <v>14.1592920353982</v>
      </c>
      <c r="O741" s="15">
        <f t="shared" si="67"/>
        <v>1699.11504424778</v>
      </c>
      <c r="P741">
        <v>220.88</v>
      </c>
      <c r="Q741" s="23"/>
      <c r="R741" s="25">
        <v>27</v>
      </c>
      <c r="S741" s="23"/>
    </row>
    <row r="742" spans="1:19">
      <c r="A742" s="68" t="s">
        <v>912</v>
      </c>
      <c r="B742" s="68"/>
      <c r="C742" s="68" t="s">
        <v>68</v>
      </c>
      <c r="D742" s="68">
        <v>60</v>
      </c>
      <c r="E742" s="68">
        <v>3.62831858407078</v>
      </c>
      <c r="F742" s="68">
        <v>217.699115044247</v>
      </c>
      <c r="G742" s="15"/>
      <c r="H742" s="15"/>
      <c r="I742" s="15">
        <f t="shared" si="64"/>
        <v>0</v>
      </c>
      <c r="J742" s="23"/>
      <c r="K742" s="23"/>
      <c r="L742" s="23">
        <f t="shared" si="65"/>
        <v>0</v>
      </c>
      <c r="M742" s="15">
        <f t="shared" si="68"/>
        <v>60</v>
      </c>
      <c r="N742" s="15">
        <f t="shared" si="66"/>
        <v>3.62831858407078</v>
      </c>
      <c r="O742" s="15">
        <f t="shared" si="67"/>
        <v>217.699115044247</v>
      </c>
      <c r="P742">
        <v>28.3</v>
      </c>
      <c r="Q742" s="23"/>
      <c r="R742" s="23"/>
      <c r="S742" s="23"/>
    </row>
    <row r="743" spans="1:19">
      <c r="A743" s="68" t="s">
        <v>62</v>
      </c>
      <c r="B743" s="68"/>
      <c r="C743" s="68" t="s">
        <v>45</v>
      </c>
      <c r="D743" s="68">
        <v>60</v>
      </c>
      <c r="E743" s="68">
        <v>6.63716814159292</v>
      </c>
      <c r="F743" s="68">
        <v>398.230088495575</v>
      </c>
      <c r="G743" s="15"/>
      <c r="H743" s="15"/>
      <c r="I743" s="15">
        <f t="shared" si="64"/>
        <v>0</v>
      </c>
      <c r="J743" s="23"/>
      <c r="K743" s="23"/>
      <c r="L743" s="23">
        <f t="shared" si="65"/>
        <v>0</v>
      </c>
      <c r="M743" s="15">
        <f t="shared" si="68"/>
        <v>60</v>
      </c>
      <c r="N743" s="15">
        <f t="shared" si="66"/>
        <v>6.63716814159292</v>
      </c>
      <c r="O743" s="15">
        <f t="shared" si="67"/>
        <v>398.230088495575</v>
      </c>
      <c r="P743">
        <v>51.77</v>
      </c>
      <c r="Q743" s="23"/>
      <c r="R743" s="25">
        <v>9.5</v>
      </c>
      <c r="S743" s="23"/>
    </row>
    <row r="744" spans="1:19">
      <c r="A744" s="68" t="s">
        <v>913</v>
      </c>
      <c r="B744" s="68"/>
      <c r="C744" s="68" t="s">
        <v>55</v>
      </c>
      <c r="D744" s="68">
        <v>48</v>
      </c>
      <c r="E744" s="68">
        <v>2.21238938053098</v>
      </c>
      <c r="F744" s="68">
        <v>106.194690265487</v>
      </c>
      <c r="G744" s="15"/>
      <c r="H744" s="15"/>
      <c r="I744" s="15">
        <f t="shared" si="64"/>
        <v>0</v>
      </c>
      <c r="J744" s="23"/>
      <c r="K744" s="23"/>
      <c r="L744" s="23">
        <f t="shared" si="65"/>
        <v>0</v>
      </c>
      <c r="M744" s="15">
        <f t="shared" si="68"/>
        <v>48</v>
      </c>
      <c r="N744" s="15">
        <f t="shared" si="66"/>
        <v>2.21238938053098</v>
      </c>
      <c r="O744" s="15">
        <f t="shared" si="67"/>
        <v>106.194690265487</v>
      </c>
      <c r="P744">
        <v>13.81</v>
      </c>
      <c r="Q744" s="23"/>
      <c r="R744" s="23"/>
      <c r="S744" s="23"/>
    </row>
    <row r="745" spans="1:19">
      <c r="A745" s="68" t="s">
        <v>914</v>
      </c>
      <c r="B745" s="68"/>
      <c r="C745" s="68" t="s">
        <v>53</v>
      </c>
      <c r="D745" s="68">
        <v>150</v>
      </c>
      <c r="E745" s="68">
        <v>0.884955752212387</v>
      </c>
      <c r="F745" s="68">
        <v>132.743362831858</v>
      </c>
      <c r="G745" s="15"/>
      <c r="H745" s="15"/>
      <c r="I745" s="15">
        <f t="shared" si="64"/>
        <v>0</v>
      </c>
      <c r="J745" s="23"/>
      <c r="K745" s="23"/>
      <c r="L745" s="23">
        <f t="shared" si="65"/>
        <v>0</v>
      </c>
      <c r="M745" s="15">
        <f t="shared" si="68"/>
        <v>150</v>
      </c>
      <c r="N745" s="15">
        <f t="shared" si="66"/>
        <v>0.884955752212387</v>
      </c>
      <c r="O745" s="15">
        <f t="shared" si="67"/>
        <v>132.743362831858</v>
      </c>
      <c r="P745">
        <v>17.26</v>
      </c>
      <c r="Q745" s="23"/>
      <c r="R745" s="23"/>
      <c r="S745" s="23"/>
    </row>
    <row r="746" spans="1:19">
      <c r="A746" s="68" t="s">
        <v>95</v>
      </c>
      <c r="B746" s="68"/>
      <c r="C746" s="68" t="s">
        <v>53</v>
      </c>
      <c r="D746" s="68">
        <v>150</v>
      </c>
      <c r="E746" s="68">
        <v>0.884955752212387</v>
      </c>
      <c r="F746" s="68">
        <v>132.743362831858</v>
      </c>
      <c r="G746" s="15"/>
      <c r="H746" s="15"/>
      <c r="I746" s="15">
        <f t="shared" si="64"/>
        <v>0</v>
      </c>
      <c r="J746" s="23"/>
      <c r="K746" s="23"/>
      <c r="L746" s="23">
        <f t="shared" si="65"/>
        <v>0</v>
      </c>
      <c r="M746" s="15">
        <f t="shared" si="68"/>
        <v>150</v>
      </c>
      <c r="N746" s="15">
        <f t="shared" si="66"/>
        <v>0.884955752212387</v>
      </c>
      <c r="O746" s="15">
        <f t="shared" si="67"/>
        <v>132.743362831858</v>
      </c>
      <c r="P746">
        <v>17.26</v>
      </c>
      <c r="Q746" s="23"/>
      <c r="R746" s="23"/>
      <c r="S746" s="23"/>
    </row>
    <row r="747" spans="1:19">
      <c r="A747" s="68" t="s">
        <v>63</v>
      </c>
      <c r="B747" s="68"/>
      <c r="C747" s="68" t="s">
        <v>40</v>
      </c>
      <c r="D747" s="68">
        <v>1500</v>
      </c>
      <c r="E747" s="68">
        <v>0.619469026548673</v>
      </c>
      <c r="F747" s="68">
        <v>929.203539823009</v>
      </c>
      <c r="G747" s="15"/>
      <c r="H747" s="15"/>
      <c r="I747" s="15">
        <f t="shared" si="64"/>
        <v>0</v>
      </c>
      <c r="J747" s="23"/>
      <c r="K747" s="23"/>
      <c r="L747" s="23">
        <f t="shared" si="65"/>
        <v>0</v>
      </c>
      <c r="M747" s="15">
        <f t="shared" si="68"/>
        <v>1500</v>
      </c>
      <c r="N747" s="15">
        <f t="shared" si="66"/>
        <v>0.619469026548673</v>
      </c>
      <c r="O747" s="15">
        <f t="shared" si="67"/>
        <v>929.203539823009</v>
      </c>
      <c r="P747">
        <v>120.8</v>
      </c>
      <c r="Q747" s="23"/>
      <c r="R747" s="25">
        <v>0.72</v>
      </c>
      <c r="S747" s="23"/>
    </row>
    <row r="748" spans="1:19">
      <c r="A748" s="68" t="s">
        <v>915</v>
      </c>
      <c r="B748" s="68"/>
      <c r="C748" s="68" t="s">
        <v>53</v>
      </c>
      <c r="D748" s="68">
        <v>360</v>
      </c>
      <c r="E748" s="68">
        <v>1.85840707964601</v>
      </c>
      <c r="F748" s="68">
        <v>669.026548672564</v>
      </c>
      <c r="G748" s="15"/>
      <c r="H748" s="15"/>
      <c r="I748" s="15">
        <f t="shared" si="64"/>
        <v>0</v>
      </c>
      <c r="J748" s="23"/>
      <c r="K748" s="23"/>
      <c r="L748" s="23">
        <f t="shared" si="65"/>
        <v>0</v>
      </c>
      <c r="M748" s="15">
        <f t="shared" si="68"/>
        <v>360</v>
      </c>
      <c r="N748" s="15">
        <f t="shared" si="66"/>
        <v>1.85840707964601</v>
      </c>
      <c r="O748" s="15">
        <f t="shared" si="67"/>
        <v>669.026548672564</v>
      </c>
      <c r="P748">
        <v>86.97</v>
      </c>
      <c r="Q748" s="23"/>
      <c r="R748" s="23"/>
      <c r="S748" s="23"/>
    </row>
    <row r="749" spans="1:19">
      <c r="A749" s="68" t="s">
        <v>93</v>
      </c>
      <c r="B749" s="68"/>
      <c r="C749" s="68" t="s">
        <v>42</v>
      </c>
      <c r="D749" s="68">
        <v>480</v>
      </c>
      <c r="E749" s="68">
        <v>0.752212389380531</v>
      </c>
      <c r="F749" s="68">
        <v>361.061946902655</v>
      </c>
      <c r="G749" s="15"/>
      <c r="H749" s="15"/>
      <c r="I749" s="15">
        <f t="shared" si="64"/>
        <v>0</v>
      </c>
      <c r="J749" s="23"/>
      <c r="K749" s="23"/>
      <c r="L749" s="23">
        <f t="shared" si="65"/>
        <v>0</v>
      </c>
      <c r="M749" s="15">
        <f t="shared" si="68"/>
        <v>480</v>
      </c>
      <c r="N749" s="15">
        <f t="shared" si="66"/>
        <v>0.752212389380531</v>
      </c>
      <c r="O749" s="15">
        <f t="shared" si="67"/>
        <v>361.061946902655</v>
      </c>
      <c r="P749">
        <v>46.94</v>
      </c>
      <c r="Q749" s="23"/>
      <c r="R749" s="23"/>
      <c r="S749" s="23"/>
    </row>
    <row r="750" spans="1:19">
      <c r="A750" s="68" t="s">
        <v>54</v>
      </c>
      <c r="B750" s="68"/>
      <c r="C750" s="68" t="s">
        <v>55</v>
      </c>
      <c r="D750" s="68">
        <v>48</v>
      </c>
      <c r="E750" s="68">
        <v>9.29203539823008</v>
      </c>
      <c r="F750" s="68">
        <v>446.017699115044</v>
      </c>
      <c r="G750" s="15"/>
      <c r="H750" s="15"/>
      <c r="I750" s="15">
        <f t="shared" si="64"/>
        <v>0</v>
      </c>
      <c r="J750" s="23"/>
      <c r="K750" s="23"/>
      <c r="L750" s="23">
        <f t="shared" si="65"/>
        <v>0</v>
      </c>
      <c r="M750" s="15">
        <f t="shared" si="68"/>
        <v>48</v>
      </c>
      <c r="N750" s="15">
        <f t="shared" si="66"/>
        <v>9.29203539823008</v>
      </c>
      <c r="O750" s="15">
        <f t="shared" si="67"/>
        <v>446.017699115044</v>
      </c>
      <c r="P750">
        <v>57.98</v>
      </c>
      <c r="Q750" s="23"/>
      <c r="R750" s="23"/>
      <c r="S750" s="23"/>
    </row>
    <row r="751" spans="1:19">
      <c r="A751" s="68" t="s">
        <v>473</v>
      </c>
      <c r="B751" s="68"/>
      <c r="C751" s="68" t="s">
        <v>57</v>
      </c>
      <c r="D751" s="68">
        <v>96</v>
      </c>
      <c r="E751" s="68">
        <v>4.24778761061946</v>
      </c>
      <c r="F751" s="68">
        <v>407.787610619468</v>
      </c>
      <c r="G751" s="15"/>
      <c r="H751" s="15"/>
      <c r="I751" s="15">
        <f t="shared" si="64"/>
        <v>0</v>
      </c>
      <c r="J751" s="23"/>
      <c r="K751" s="23"/>
      <c r="L751" s="23">
        <f t="shared" si="65"/>
        <v>0</v>
      </c>
      <c r="M751" s="15">
        <f t="shared" si="68"/>
        <v>96</v>
      </c>
      <c r="N751" s="15">
        <f t="shared" si="66"/>
        <v>4.24778761061946</v>
      </c>
      <c r="O751" s="15">
        <f t="shared" si="67"/>
        <v>407.787610619468</v>
      </c>
      <c r="P751">
        <v>53.01</v>
      </c>
      <c r="Q751" s="23"/>
      <c r="R751" s="23"/>
      <c r="S751" s="23"/>
    </row>
    <row r="752" spans="1:19">
      <c r="A752" s="68" t="s">
        <v>916</v>
      </c>
      <c r="B752" s="68"/>
      <c r="C752" s="68" t="s">
        <v>65</v>
      </c>
      <c r="D752" s="68">
        <v>2</v>
      </c>
      <c r="E752" s="68">
        <v>389.380530973451</v>
      </c>
      <c r="F752" s="68">
        <v>778.761061946902</v>
      </c>
      <c r="G752" s="15"/>
      <c r="H752" s="15"/>
      <c r="I752" s="15">
        <f t="shared" si="64"/>
        <v>0</v>
      </c>
      <c r="J752" s="23"/>
      <c r="K752" s="23"/>
      <c r="L752" s="23">
        <f t="shared" si="65"/>
        <v>0</v>
      </c>
      <c r="M752" s="15">
        <f t="shared" si="68"/>
        <v>2</v>
      </c>
      <c r="N752" s="15">
        <f t="shared" si="66"/>
        <v>389.380530973451</v>
      </c>
      <c r="O752" s="15">
        <f t="shared" si="67"/>
        <v>778.761061946902</v>
      </c>
      <c r="P752">
        <v>101.24</v>
      </c>
      <c r="Q752" s="23"/>
      <c r="R752" s="25">
        <v>400</v>
      </c>
      <c r="S752" s="23"/>
    </row>
    <row r="753" spans="1:19">
      <c r="A753" s="68" t="s">
        <v>56</v>
      </c>
      <c r="B753" s="68"/>
      <c r="C753" s="68" t="s">
        <v>57</v>
      </c>
      <c r="D753" s="68">
        <v>60</v>
      </c>
      <c r="E753" s="68">
        <v>19.787610619469</v>
      </c>
      <c r="F753" s="68">
        <v>1187.25663716814</v>
      </c>
      <c r="G753" s="15"/>
      <c r="H753" s="15"/>
      <c r="I753" s="15">
        <f t="shared" si="64"/>
        <v>0</v>
      </c>
      <c r="J753" s="23"/>
      <c r="K753" s="23"/>
      <c r="L753" s="23">
        <f t="shared" si="65"/>
        <v>0</v>
      </c>
      <c r="M753" s="15">
        <f t="shared" si="68"/>
        <v>60</v>
      </c>
      <c r="N753" s="15">
        <f t="shared" si="66"/>
        <v>19.787610619469</v>
      </c>
      <c r="O753" s="15">
        <f t="shared" si="67"/>
        <v>1187.25663716814</v>
      </c>
      <c r="P753">
        <v>154.34</v>
      </c>
      <c r="Q753" s="23"/>
      <c r="R753" s="25">
        <v>27</v>
      </c>
      <c r="S753" s="23"/>
    </row>
    <row r="754" spans="1:19">
      <c r="A754" s="68" t="s">
        <v>58</v>
      </c>
      <c r="B754" s="68"/>
      <c r="C754" s="68" t="s">
        <v>45</v>
      </c>
      <c r="D754" s="68">
        <v>120</v>
      </c>
      <c r="E754" s="68">
        <v>20.3539823008849</v>
      </c>
      <c r="F754" s="68">
        <v>2442.47787610619</v>
      </c>
      <c r="G754" s="15"/>
      <c r="H754" s="15"/>
      <c r="I754" s="15">
        <f t="shared" si="64"/>
        <v>0</v>
      </c>
      <c r="J754" s="23"/>
      <c r="K754" s="23"/>
      <c r="L754" s="23">
        <f t="shared" si="65"/>
        <v>0</v>
      </c>
      <c r="M754" s="15">
        <f t="shared" si="68"/>
        <v>120</v>
      </c>
      <c r="N754" s="15">
        <f t="shared" si="66"/>
        <v>20.3539823008849</v>
      </c>
      <c r="O754" s="15">
        <f t="shared" si="67"/>
        <v>2442.47787610619</v>
      </c>
      <c r="P754">
        <v>317.52</v>
      </c>
      <c r="Q754" s="23"/>
      <c r="R754" s="25">
        <v>22.88</v>
      </c>
      <c r="S754" s="23"/>
    </row>
    <row r="755" spans="1:19">
      <c r="A755" s="68" t="s">
        <v>106</v>
      </c>
      <c r="B755" s="68"/>
      <c r="C755" s="68" t="s">
        <v>57</v>
      </c>
      <c r="D755" s="68">
        <v>120</v>
      </c>
      <c r="E755" s="68">
        <v>2.03539823008849</v>
      </c>
      <c r="F755" s="68">
        <v>244.247787610619</v>
      </c>
      <c r="G755" s="15"/>
      <c r="H755" s="15"/>
      <c r="I755" s="15">
        <f t="shared" si="64"/>
        <v>0</v>
      </c>
      <c r="J755" s="23"/>
      <c r="K755" s="23"/>
      <c r="L755" s="23">
        <f t="shared" si="65"/>
        <v>0</v>
      </c>
      <c r="M755" s="15">
        <f t="shared" si="68"/>
        <v>120</v>
      </c>
      <c r="N755" s="15">
        <f t="shared" si="66"/>
        <v>2.03539823008849</v>
      </c>
      <c r="O755" s="15">
        <f t="shared" si="67"/>
        <v>244.247787610619</v>
      </c>
      <c r="P755">
        <v>31.75</v>
      </c>
      <c r="Q755" s="23"/>
      <c r="R755" s="25">
        <v>5</v>
      </c>
      <c r="S755" s="23"/>
    </row>
    <row r="756" spans="1:19">
      <c r="A756" s="68" t="s">
        <v>78</v>
      </c>
      <c r="B756" s="68"/>
      <c r="C756" s="68" t="s">
        <v>61</v>
      </c>
      <c r="D756" s="68">
        <v>240</v>
      </c>
      <c r="E756" s="68">
        <v>1.22101769911504</v>
      </c>
      <c r="F756" s="68">
        <v>293.04424778761</v>
      </c>
      <c r="G756" s="15"/>
      <c r="H756" s="15"/>
      <c r="I756" s="15">
        <f t="shared" si="64"/>
        <v>0</v>
      </c>
      <c r="J756" s="23"/>
      <c r="K756" s="23"/>
      <c r="L756" s="23">
        <f t="shared" si="65"/>
        <v>0</v>
      </c>
      <c r="M756" s="15">
        <f t="shared" si="68"/>
        <v>240</v>
      </c>
      <c r="N756" s="15">
        <f t="shared" si="66"/>
        <v>1.22101769911504</v>
      </c>
      <c r="O756" s="15">
        <f t="shared" si="67"/>
        <v>293.04424778761</v>
      </c>
      <c r="P756">
        <v>38.1</v>
      </c>
      <c r="Q756" s="23"/>
      <c r="R756" s="25">
        <v>1.8</v>
      </c>
      <c r="S756" s="23"/>
    </row>
    <row r="757" spans="1:19">
      <c r="A757" s="68" t="s">
        <v>56</v>
      </c>
      <c r="B757" s="68"/>
      <c r="C757" s="68" t="s">
        <v>57</v>
      </c>
      <c r="D757" s="68">
        <v>60</v>
      </c>
      <c r="E757" s="68">
        <v>19.787610619469</v>
      </c>
      <c r="F757" s="68">
        <v>1187.25663716814</v>
      </c>
      <c r="G757" s="15"/>
      <c r="H757" s="15"/>
      <c r="I757" s="15">
        <f t="shared" si="64"/>
        <v>0</v>
      </c>
      <c r="J757" s="23"/>
      <c r="K757" s="23"/>
      <c r="L757" s="23">
        <f t="shared" si="65"/>
        <v>0</v>
      </c>
      <c r="M757" s="15">
        <f t="shared" si="68"/>
        <v>60</v>
      </c>
      <c r="N757" s="15">
        <f t="shared" si="66"/>
        <v>19.787610619469</v>
      </c>
      <c r="O757" s="15">
        <f t="shared" si="67"/>
        <v>1187.25663716814</v>
      </c>
      <c r="P757">
        <v>154.34</v>
      </c>
      <c r="Q757" s="23"/>
      <c r="R757" s="25">
        <v>27</v>
      </c>
      <c r="S757" s="23"/>
    </row>
    <row r="758" spans="1:19">
      <c r="A758" s="68" t="s">
        <v>63</v>
      </c>
      <c r="B758" s="68"/>
      <c r="C758" s="68" t="s">
        <v>40</v>
      </c>
      <c r="D758" s="68">
        <v>500</v>
      </c>
      <c r="E758" s="68">
        <v>0.619469026548674</v>
      </c>
      <c r="F758" s="68">
        <v>309.734513274337</v>
      </c>
      <c r="G758" s="15"/>
      <c r="H758" s="15"/>
      <c r="I758" s="15">
        <f t="shared" si="64"/>
        <v>0</v>
      </c>
      <c r="J758" s="23"/>
      <c r="K758" s="23"/>
      <c r="L758" s="23">
        <f t="shared" si="65"/>
        <v>0</v>
      </c>
      <c r="M758" s="15">
        <f t="shared" si="68"/>
        <v>500</v>
      </c>
      <c r="N758" s="15">
        <f t="shared" si="66"/>
        <v>0.619469026548674</v>
      </c>
      <c r="O758" s="15">
        <f t="shared" si="67"/>
        <v>309.734513274337</v>
      </c>
      <c r="P758">
        <v>40.27</v>
      </c>
      <c r="Q758" s="23"/>
      <c r="R758" s="25">
        <v>0.72</v>
      </c>
      <c r="S758" s="23"/>
    </row>
    <row r="759" spans="1:19">
      <c r="A759" s="68" t="s">
        <v>476</v>
      </c>
      <c r="B759" s="68"/>
      <c r="C759" s="68" t="s">
        <v>80</v>
      </c>
      <c r="D759" s="68">
        <v>60</v>
      </c>
      <c r="E759" s="68">
        <v>3.09734513274337</v>
      </c>
      <c r="F759" s="68">
        <v>185.840707964602</v>
      </c>
      <c r="G759" s="15"/>
      <c r="H759" s="15"/>
      <c r="I759" s="15">
        <f t="shared" si="64"/>
        <v>0</v>
      </c>
      <c r="J759" s="23"/>
      <c r="K759" s="23"/>
      <c r="L759" s="23">
        <f t="shared" si="65"/>
        <v>0</v>
      </c>
      <c r="M759" s="15">
        <f t="shared" si="68"/>
        <v>60</v>
      </c>
      <c r="N759" s="15">
        <f t="shared" si="66"/>
        <v>3.09734513274337</v>
      </c>
      <c r="O759" s="15">
        <f t="shared" si="67"/>
        <v>185.840707964602</v>
      </c>
      <c r="P759">
        <v>24.16</v>
      </c>
      <c r="Q759" s="23"/>
      <c r="R759" s="25">
        <v>5</v>
      </c>
      <c r="S759" s="23"/>
    </row>
    <row r="760" spans="1:19">
      <c r="A760" s="68" t="s">
        <v>72</v>
      </c>
      <c r="B760" s="68"/>
      <c r="C760" s="68" t="s">
        <v>73</v>
      </c>
      <c r="D760" s="68">
        <v>120</v>
      </c>
      <c r="E760" s="68">
        <v>1.41592920353982</v>
      </c>
      <c r="F760" s="68">
        <v>169.911504424778</v>
      </c>
      <c r="G760" s="15"/>
      <c r="H760" s="15"/>
      <c r="I760" s="15">
        <f t="shared" ref="I760:I823" si="69">H760*G760</f>
        <v>0</v>
      </c>
      <c r="J760" s="23"/>
      <c r="K760" s="23"/>
      <c r="L760" s="23">
        <f t="shared" ref="L760:L823" si="70">K760*J760</f>
        <v>0</v>
      </c>
      <c r="M760" s="15">
        <f t="shared" si="68"/>
        <v>120</v>
      </c>
      <c r="N760" s="15">
        <f t="shared" ref="N760:N815" si="71">O760/M760</f>
        <v>1.41592920353982</v>
      </c>
      <c r="O760" s="15">
        <f t="shared" ref="O760:O823" si="72">F760+I760-L760</f>
        <v>169.911504424778</v>
      </c>
      <c r="P760">
        <v>22.09</v>
      </c>
      <c r="Q760" s="23"/>
      <c r="R760" s="23"/>
      <c r="S760" s="23"/>
    </row>
    <row r="761" spans="1:19">
      <c r="A761" s="72" t="s">
        <v>75</v>
      </c>
      <c r="B761" s="68"/>
      <c r="C761" s="68" t="s">
        <v>73</v>
      </c>
      <c r="D761" s="68">
        <v>24</v>
      </c>
      <c r="E761" s="68">
        <v>30.0884955752212</v>
      </c>
      <c r="F761" s="68">
        <v>722.123893805309</v>
      </c>
      <c r="G761" s="15"/>
      <c r="H761" s="15"/>
      <c r="I761" s="15">
        <f t="shared" si="69"/>
        <v>0</v>
      </c>
      <c r="J761" s="23"/>
      <c r="K761" s="23"/>
      <c r="L761" s="23">
        <f t="shared" si="70"/>
        <v>0</v>
      </c>
      <c r="M761" s="15">
        <f t="shared" si="68"/>
        <v>24</v>
      </c>
      <c r="N761" s="15">
        <f t="shared" si="71"/>
        <v>30.0884955752212</v>
      </c>
      <c r="O761" s="15">
        <f t="shared" si="72"/>
        <v>722.123893805309</v>
      </c>
      <c r="P761">
        <v>93.88</v>
      </c>
      <c r="Q761" s="23"/>
      <c r="R761" s="23"/>
      <c r="S761" s="23"/>
    </row>
    <row r="762" spans="1:19">
      <c r="A762" s="68" t="s">
        <v>76</v>
      </c>
      <c r="B762" s="68"/>
      <c r="C762" s="68" t="s">
        <v>61</v>
      </c>
      <c r="D762" s="68">
        <v>24</v>
      </c>
      <c r="E762" s="68">
        <v>8.85663716814158</v>
      </c>
      <c r="F762" s="68">
        <v>212.559292035398</v>
      </c>
      <c r="G762" s="15"/>
      <c r="H762" s="15"/>
      <c r="I762" s="15">
        <f t="shared" si="69"/>
        <v>0</v>
      </c>
      <c r="J762" s="23"/>
      <c r="K762" s="23"/>
      <c r="L762" s="23">
        <f t="shared" si="70"/>
        <v>0</v>
      </c>
      <c r="M762" s="15">
        <f t="shared" si="68"/>
        <v>24</v>
      </c>
      <c r="N762" s="15">
        <f t="shared" si="71"/>
        <v>8.85663716814158</v>
      </c>
      <c r="O762" s="15">
        <f t="shared" si="72"/>
        <v>212.559292035398</v>
      </c>
      <c r="P762">
        <v>27.63</v>
      </c>
      <c r="Q762" s="23"/>
      <c r="R762" s="25">
        <v>15</v>
      </c>
      <c r="S762" s="23"/>
    </row>
    <row r="763" spans="1:19">
      <c r="A763" s="72" t="s">
        <v>917</v>
      </c>
      <c r="B763" s="68"/>
      <c r="C763" s="68" t="s">
        <v>73</v>
      </c>
      <c r="D763" s="68">
        <v>60</v>
      </c>
      <c r="E763" s="68">
        <v>10.1769911504424</v>
      </c>
      <c r="F763" s="68">
        <v>610.619469026544</v>
      </c>
      <c r="G763" s="15"/>
      <c r="H763" s="15"/>
      <c r="I763" s="15">
        <f t="shared" si="69"/>
        <v>0</v>
      </c>
      <c r="J763" s="23"/>
      <c r="K763" s="23"/>
      <c r="L763" s="23">
        <f t="shared" si="70"/>
        <v>0</v>
      </c>
      <c r="M763" s="15">
        <f t="shared" si="68"/>
        <v>60</v>
      </c>
      <c r="N763" s="15">
        <f t="shared" si="71"/>
        <v>10.1769911504424</v>
      </c>
      <c r="O763" s="15">
        <f t="shared" si="72"/>
        <v>610.619469026544</v>
      </c>
      <c r="P763">
        <v>79.38</v>
      </c>
      <c r="Q763" s="23"/>
      <c r="R763" s="25">
        <v>13.2</v>
      </c>
      <c r="S763" s="23"/>
    </row>
    <row r="764" spans="1:19">
      <c r="A764" s="72" t="s">
        <v>909</v>
      </c>
      <c r="B764" s="68"/>
      <c r="C764" s="68" t="s">
        <v>73</v>
      </c>
      <c r="D764" s="68">
        <v>48</v>
      </c>
      <c r="E764" s="68">
        <v>8.67256637168142</v>
      </c>
      <c r="F764" s="68">
        <v>416.283185840708</v>
      </c>
      <c r="G764" s="15"/>
      <c r="H764" s="15"/>
      <c r="I764" s="15">
        <f t="shared" si="69"/>
        <v>0</v>
      </c>
      <c r="J764" s="23"/>
      <c r="K764" s="23"/>
      <c r="L764" s="23">
        <f t="shared" si="70"/>
        <v>0</v>
      </c>
      <c r="M764" s="15">
        <f t="shared" si="68"/>
        <v>48</v>
      </c>
      <c r="N764" s="15">
        <f t="shared" si="71"/>
        <v>8.67256637168142</v>
      </c>
      <c r="O764" s="15">
        <f t="shared" si="72"/>
        <v>416.283185840708</v>
      </c>
      <c r="P764">
        <v>54.12</v>
      </c>
      <c r="Q764" s="23"/>
      <c r="R764" s="25">
        <v>10.56</v>
      </c>
      <c r="S764" s="23"/>
    </row>
    <row r="765" spans="1:19">
      <c r="A765" s="68" t="s">
        <v>475</v>
      </c>
      <c r="B765" s="68"/>
      <c r="C765" s="68" t="s">
        <v>53</v>
      </c>
      <c r="D765" s="68">
        <v>240</v>
      </c>
      <c r="E765" s="68">
        <v>3.1858407079646</v>
      </c>
      <c r="F765" s="68">
        <v>764.601769911504</v>
      </c>
      <c r="G765" s="15"/>
      <c r="H765" s="15"/>
      <c r="I765" s="15">
        <f t="shared" si="69"/>
        <v>0</v>
      </c>
      <c r="J765" s="23"/>
      <c r="K765" s="23"/>
      <c r="L765" s="23">
        <f t="shared" si="70"/>
        <v>0</v>
      </c>
      <c r="M765" s="15">
        <f t="shared" si="68"/>
        <v>240</v>
      </c>
      <c r="N765" s="15">
        <f t="shared" si="71"/>
        <v>3.1858407079646</v>
      </c>
      <c r="O765" s="15">
        <f t="shared" si="72"/>
        <v>764.601769911504</v>
      </c>
      <c r="P765">
        <v>99.4</v>
      </c>
      <c r="Q765" s="23"/>
      <c r="R765" s="25">
        <v>5.5</v>
      </c>
      <c r="S765" s="23"/>
    </row>
    <row r="766" spans="1:19">
      <c r="A766" s="68" t="s">
        <v>62</v>
      </c>
      <c r="B766" s="68"/>
      <c r="C766" s="68" t="s">
        <v>45</v>
      </c>
      <c r="D766" s="68">
        <v>120</v>
      </c>
      <c r="E766" s="68">
        <v>6.63716814159292</v>
      </c>
      <c r="F766" s="68">
        <v>796.46017699115</v>
      </c>
      <c r="G766" s="15"/>
      <c r="H766" s="15"/>
      <c r="I766" s="15">
        <f t="shared" si="69"/>
        <v>0</v>
      </c>
      <c r="J766" s="23"/>
      <c r="K766" s="23"/>
      <c r="L766" s="23">
        <f t="shared" si="70"/>
        <v>0</v>
      </c>
      <c r="M766" s="15">
        <f t="shared" si="68"/>
        <v>120</v>
      </c>
      <c r="N766" s="15">
        <f t="shared" si="71"/>
        <v>6.63716814159292</v>
      </c>
      <c r="O766" s="15">
        <f t="shared" si="72"/>
        <v>796.46017699115</v>
      </c>
      <c r="P766">
        <v>103.54</v>
      </c>
      <c r="Q766" s="23"/>
      <c r="R766" s="25">
        <v>9.5</v>
      </c>
      <c r="S766" s="23"/>
    </row>
    <row r="767" spans="1:19">
      <c r="A767" s="68" t="s">
        <v>474</v>
      </c>
      <c r="B767" s="68"/>
      <c r="C767" s="68" t="s">
        <v>53</v>
      </c>
      <c r="D767" s="68">
        <v>240</v>
      </c>
      <c r="E767" s="68">
        <v>2.47787610619469</v>
      </c>
      <c r="F767" s="68">
        <v>594.690265486726</v>
      </c>
      <c r="G767" s="15"/>
      <c r="H767" s="15"/>
      <c r="I767" s="15">
        <f t="shared" si="69"/>
        <v>0</v>
      </c>
      <c r="J767" s="23"/>
      <c r="K767" s="23"/>
      <c r="L767" s="23">
        <f t="shared" si="70"/>
        <v>0</v>
      </c>
      <c r="M767" s="15">
        <f t="shared" si="68"/>
        <v>240</v>
      </c>
      <c r="N767" s="15">
        <f t="shared" si="71"/>
        <v>2.47787610619469</v>
      </c>
      <c r="O767" s="15">
        <f t="shared" si="72"/>
        <v>594.690265486726</v>
      </c>
      <c r="P767">
        <v>77.31</v>
      </c>
      <c r="Q767" s="23"/>
      <c r="R767" s="25">
        <v>5</v>
      </c>
      <c r="S767" s="23"/>
    </row>
    <row r="768" spans="1:19">
      <c r="A768" s="72" t="s">
        <v>60</v>
      </c>
      <c r="B768" s="68"/>
      <c r="C768" s="68" t="s">
        <v>61</v>
      </c>
      <c r="D768" s="68">
        <v>120</v>
      </c>
      <c r="E768" s="68">
        <v>3.00884955752212</v>
      </c>
      <c r="F768" s="68">
        <v>361.061946902654</v>
      </c>
      <c r="G768" s="15"/>
      <c r="H768" s="15"/>
      <c r="I768" s="15">
        <f t="shared" si="69"/>
        <v>0</v>
      </c>
      <c r="J768" s="23"/>
      <c r="K768" s="23"/>
      <c r="L768" s="23">
        <f t="shared" si="70"/>
        <v>0</v>
      </c>
      <c r="M768" s="15">
        <f t="shared" si="68"/>
        <v>120</v>
      </c>
      <c r="N768" s="15">
        <f t="shared" si="71"/>
        <v>3.00884955752212</v>
      </c>
      <c r="O768" s="15">
        <f t="shared" si="72"/>
        <v>361.061946902654</v>
      </c>
      <c r="P768">
        <v>46.94</v>
      </c>
      <c r="Q768" s="23"/>
      <c r="R768" s="25">
        <v>4.5</v>
      </c>
      <c r="S768" s="23"/>
    </row>
    <row r="769" spans="1:19">
      <c r="A769" s="68" t="s">
        <v>912</v>
      </c>
      <c r="B769" s="68"/>
      <c r="C769" s="68" t="s">
        <v>68</v>
      </c>
      <c r="D769" s="68">
        <v>120</v>
      </c>
      <c r="E769" s="68">
        <v>3.62831858407079</v>
      </c>
      <c r="F769" s="68">
        <v>435.398230088495</v>
      </c>
      <c r="G769" s="15"/>
      <c r="H769" s="15"/>
      <c r="I769" s="15">
        <f t="shared" si="69"/>
        <v>0</v>
      </c>
      <c r="J769" s="23"/>
      <c r="K769" s="23"/>
      <c r="L769" s="23">
        <f t="shared" si="70"/>
        <v>0</v>
      </c>
      <c r="M769" s="15">
        <f t="shared" si="68"/>
        <v>120</v>
      </c>
      <c r="N769" s="15">
        <f t="shared" si="71"/>
        <v>3.62831858407079</v>
      </c>
      <c r="O769" s="15">
        <f t="shared" si="72"/>
        <v>435.398230088495</v>
      </c>
      <c r="P769">
        <v>56.6</v>
      </c>
      <c r="Q769" s="23"/>
      <c r="R769" s="23"/>
      <c r="S769" s="23"/>
    </row>
    <row r="770" spans="1:19">
      <c r="A770" s="68" t="s">
        <v>71</v>
      </c>
      <c r="B770" s="68"/>
      <c r="C770" s="68" t="s">
        <v>42</v>
      </c>
      <c r="D770" s="68">
        <v>120</v>
      </c>
      <c r="E770" s="68">
        <v>0.884955752212392</v>
      </c>
      <c r="F770" s="68">
        <v>106.194690265487</v>
      </c>
      <c r="G770" s="15"/>
      <c r="H770" s="15"/>
      <c r="I770" s="15">
        <f t="shared" si="69"/>
        <v>0</v>
      </c>
      <c r="J770" s="23"/>
      <c r="K770" s="23"/>
      <c r="L770" s="23">
        <f t="shared" si="70"/>
        <v>0</v>
      </c>
      <c r="M770" s="15">
        <f t="shared" si="68"/>
        <v>120</v>
      </c>
      <c r="N770" s="15">
        <f t="shared" si="71"/>
        <v>0.884955752212392</v>
      </c>
      <c r="O770" s="15">
        <f t="shared" si="72"/>
        <v>106.194690265487</v>
      </c>
      <c r="P770">
        <v>13.81</v>
      </c>
      <c r="Q770" s="23"/>
      <c r="R770" s="25">
        <v>1.15</v>
      </c>
      <c r="S770" s="23"/>
    </row>
    <row r="771" spans="1:19">
      <c r="A771" s="68" t="s">
        <v>918</v>
      </c>
      <c r="B771" s="68"/>
      <c r="C771" s="68" t="s">
        <v>61</v>
      </c>
      <c r="D771" s="68">
        <v>240</v>
      </c>
      <c r="E771" s="68">
        <v>2.65486725663716</v>
      </c>
      <c r="F771" s="68">
        <v>637.168141592918</v>
      </c>
      <c r="G771" s="15"/>
      <c r="H771" s="15"/>
      <c r="I771" s="15">
        <f t="shared" si="69"/>
        <v>0</v>
      </c>
      <c r="J771" s="23"/>
      <c r="K771" s="23"/>
      <c r="L771" s="23">
        <f t="shared" si="70"/>
        <v>0</v>
      </c>
      <c r="M771" s="15">
        <f t="shared" si="68"/>
        <v>240</v>
      </c>
      <c r="N771" s="15">
        <f t="shared" si="71"/>
        <v>2.65486725663716</v>
      </c>
      <c r="O771" s="15">
        <f t="shared" si="72"/>
        <v>637.168141592918</v>
      </c>
      <c r="P771">
        <v>82.83</v>
      </c>
      <c r="Q771" s="23"/>
      <c r="R771" s="23"/>
      <c r="S771" s="23"/>
    </row>
    <row r="772" spans="1:19">
      <c r="A772" s="72" t="s">
        <v>62</v>
      </c>
      <c r="B772" s="68"/>
      <c r="C772" s="68" t="s">
        <v>45</v>
      </c>
      <c r="D772" s="68">
        <v>24</v>
      </c>
      <c r="E772" s="68">
        <v>6.63716814159292</v>
      </c>
      <c r="F772" s="68">
        <v>159.29203539823</v>
      </c>
      <c r="G772" s="15"/>
      <c r="H772" s="15"/>
      <c r="I772" s="15">
        <f t="shared" si="69"/>
        <v>0</v>
      </c>
      <c r="J772" s="23"/>
      <c r="K772" s="23"/>
      <c r="L772" s="23">
        <f t="shared" si="70"/>
        <v>0</v>
      </c>
      <c r="M772" s="15">
        <f t="shared" si="68"/>
        <v>24</v>
      </c>
      <c r="N772" s="15">
        <f t="shared" si="71"/>
        <v>6.63716814159292</v>
      </c>
      <c r="O772" s="15">
        <f t="shared" si="72"/>
        <v>159.29203539823</v>
      </c>
      <c r="P772">
        <v>20.71</v>
      </c>
      <c r="Q772" s="23"/>
      <c r="R772" s="25">
        <v>9.5</v>
      </c>
      <c r="S772" s="23"/>
    </row>
    <row r="773" spans="1:19">
      <c r="A773" s="68" t="s">
        <v>51</v>
      </c>
      <c r="B773" s="68"/>
      <c r="C773" s="68" t="s">
        <v>25</v>
      </c>
      <c r="D773" s="68">
        <v>3</v>
      </c>
      <c r="E773" s="68">
        <v>135.398230088495</v>
      </c>
      <c r="F773" s="68">
        <v>406.194690265485</v>
      </c>
      <c r="G773" s="15"/>
      <c r="H773" s="15"/>
      <c r="I773" s="15">
        <f t="shared" si="69"/>
        <v>0</v>
      </c>
      <c r="J773" s="23"/>
      <c r="K773" s="23"/>
      <c r="L773" s="23">
        <f t="shared" si="70"/>
        <v>0</v>
      </c>
      <c r="M773" s="15">
        <f t="shared" si="68"/>
        <v>3</v>
      </c>
      <c r="N773" s="15">
        <f t="shared" si="71"/>
        <v>135.398230088495</v>
      </c>
      <c r="O773" s="15">
        <f t="shared" si="72"/>
        <v>406.194690265485</v>
      </c>
      <c r="P773">
        <v>52.81</v>
      </c>
      <c r="Q773" s="23"/>
      <c r="R773" s="23"/>
      <c r="S773" s="23"/>
    </row>
    <row r="774" spans="1:19">
      <c r="A774" s="68" t="s">
        <v>919</v>
      </c>
      <c r="B774" s="68"/>
      <c r="C774" s="68" t="s">
        <v>57</v>
      </c>
      <c r="D774" s="68">
        <v>48</v>
      </c>
      <c r="E774" s="68">
        <v>8.40707964601769</v>
      </c>
      <c r="F774" s="68">
        <v>403.539823008849</v>
      </c>
      <c r="G774" s="15"/>
      <c r="H774" s="15"/>
      <c r="I774" s="15">
        <f t="shared" si="69"/>
        <v>0</v>
      </c>
      <c r="J774" s="23"/>
      <c r="K774" s="23"/>
      <c r="L774" s="23">
        <f t="shared" si="70"/>
        <v>0</v>
      </c>
      <c r="M774" s="15">
        <f t="shared" si="68"/>
        <v>48</v>
      </c>
      <c r="N774" s="15">
        <f t="shared" si="71"/>
        <v>8.40707964601769</v>
      </c>
      <c r="O774" s="15">
        <f t="shared" si="72"/>
        <v>403.539823008849</v>
      </c>
      <c r="P774">
        <v>52.46</v>
      </c>
      <c r="Q774" s="23"/>
      <c r="R774" s="23"/>
      <c r="S774" s="23"/>
    </row>
    <row r="775" spans="1:19">
      <c r="A775" s="68" t="s">
        <v>58</v>
      </c>
      <c r="B775" s="68"/>
      <c r="C775" s="68" t="s">
        <v>45</v>
      </c>
      <c r="D775" s="68">
        <v>24</v>
      </c>
      <c r="E775" s="68">
        <v>20.3539823008849</v>
      </c>
      <c r="F775" s="68">
        <v>488.495575221238</v>
      </c>
      <c r="G775" s="15"/>
      <c r="H775" s="15"/>
      <c r="I775" s="15">
        <f t="shared" si="69"/>
        <v>0</v>
      </c>
      <c r="J775" s="23"/>
      <c r="K775" s="23"/>
      <c r="L775" s="23">
        <f t="shared" si="70"/>
        <v>0</v>
      </c>
      <c r="M775" s="15">
        <f t="shared" si="68"/>
        <v>24</v>
      </c>
      <c r="N775" s="15">
        <f t="shared" si="71"/>
        <v>20.3539823008849</v>
      </c>
      <c r="O775" s="15">
        <f t="shared" si="72"/>
        <v>488.495575221238</v>
      </c>
      <c r="P775">
        <v>63.5</v>
      </c>
      <c r="Q775" s="23"/>
      <c r="R775" s="25">
        <v>22.88</v>
      </c>
      <c r="S775" s="23"/>
    </row>
    <row r="776" spans="1:19">
      <c r="A776" s="68" t="s">
        <v>920</v>
      </c>
      <c r="B776" s="68"/>
      <c r="C776" s="68" t="s">
        <v>68</v>
      </c>
      <c r="D776" s="68">
        <v>48</v>
      </c>
      <c r="E776" s="68">
        <v>3.98230088495575</v>
      </c>
      <c r="F776" s="68">
        <v>191.150442477876</v>
      </c>
      <c r="G776" s="15"/>
      <c r="H776" s="15"/>
      <c r="I776" s="15">
        <f t="shared" si="69"/>
        <v>0</v>
      </c>
      <c r="J776" s="23"/>
      <c r="K776" s="23"/>
      <c r="L776" s="23">
        <f t="shared" si="70"/>
        <v>0</v>
      </c>
      <c r="M776" s="15">
        <f t="shared" si="68"/>
        <v>48</v>
      </c>
      <c r="N776" s="15">
        <f t="shared" si="71"/>
        <v>3.98230088495575</v>
      </c>
      <c r="O776" s="15">
        <f t="shared" si="72"/>
        <v>191.150442477876</v>
      </c>
      <c r="P776">
        <v>24.85</v>
      </c>
      <c r="Q776" s="23"/>
      <c r="R776" s="23"/>
      <c r="S776" s="23"/>
    </row>
    <row r="777" spans="1:19">
      <c r="A777" s="68" t="s">
        <v>69</v>
      </c>
      <c r="B777" s="68"/>
      <c r="C777" s="68" t="s">
        <v>68</v>
      </c>
      <c r="D777" s="68">
        <v>48</v>
      </c>
      <c r="E777" s="68">
        <v>5.75221238938052</v>
      </c>
      <c r="F777" s="68">
        <v>276.106194690265</v>
      </c>
      <c r="G777" s="15"/>
      <c r="H777" s="15"/>
      <c r="I777" s="15">
        <f t="shared" si="69"/>
        <v>0</v>
      </c>
      <c r="J777" s="23"/>
      <c r="K777" s="23"/>
      <c r="L777" s="23">
        <f t="shared" si="70"/>
        <v>0</v>
      </c>
      <c r="M777" s="15">
        <f t="shared" si="68"/>
        <v>48</v>
      </c>
      <c r="N777" s="15">
        <f t="shared" si="71"/>
        <v>5.75221238938052</v>
      </c>
      <c r="O777" s="15">
        <f t="shared" si="72"/>
        <v>276.106194690265</v>
      </c>
      <c r="P777">
        <v>35.89</v>
      </c>
      <c r="Q777" s="23"/>
      <c r="R777" s="25">
        <v>9</v>
      </c>
      <c r="S777" s="23"/>
    </row>
    <row r="778" spans="1:19">
      <c r="A778" s="68" t="s">
        <v>85</v>
      </c>
      <c r="B778" s="68"/>
      <c r="C778" s="68" t="s">
        <v>53</v>
      </c>
      <c r="D778" s="68">
        <v>72</v>
      </c>
      <c r="E778" s="68">
        <v>11.0619469026548</v>
      </c>
      <c r="F778" s="68">
        <v>796.460176991146</v>
      </c>
      <c r="G778" s="15"/>
      <c r="H778" s="15"/>
      <c r="I778" s="15">
        <f t="shared" si="69"/>
        <v>0</v>
      </c>
      <c r="J778" s="23"/>
      <c r="K778" s="23"/>
      <c r="L778" s="23">
        <f t="shared" si="70"/>
        <v>0</v>
      </c>
      <c r="M778" s="15">
        <f t="shared" ref="M778:M841" si="73">D778+G778-J778</f>
        <v>72</v>
      </c>
      <c r="N778" s="15">
        <f t="shared" si="71"/>
        <v>11.0619469026548</v>
      </c>
      <c r="O778" s="15">
        <f t="shared" si="72"/>
        <v>796.460176991146</v>
      </c>
      <c r="P778">
        <v>103.54</v>
      </c>
      <c r="Q778" s="23"/>
      <c r="R778" s="25">
        <v>19.9</v>
      </c>
      <c r="S778" s="23"/>
    </row>
    <row r="779" spans="1:19">
      <c r="A779" s="68" t="s">
        <v>480</v>
      </c>
      <c r="B779" s="68"/>
      <c r="C779" s="68" t="s">
        <v>73</v>
      </c>
      <c r="D779" s="68">
        <v>120</v>
      </c>
      <c r="E779" s="68">
        <v>4.24778761061946</v>
      </c>
      <c r="F779" s="68">
        <v>509.734513274335</v>
      </c>
      <c r="G779" s="15"/>
      <c r="H779" s="15"/>
      <c r="I779" s="15">
        <f t="shared" si="69"/>
        <v>0</v>
      </c>
      <c r="J779" s="23"/>
      <c r="K779" s="23"/>
      <c r="L779" s="23">
        <f t="shared" si="70"/>
        <v>0</v>
      </c>
      <c r="M779" s="15">
        <f t="shared" si="73"/>
        <v>120</v>
      </c>
      <c r="N779" s="15">
        <f t="shared" si="71"/>
        <v>4.24778761061946</v>
      </c>
      <c r="O779" s="15">
        <f t="shared" si="72"/>
        <v>509.734513274335</v>
      </c>
      <c r="P779">
        <v>66.27</v>
      </c>
      <c r="Q779" s="23"/>
      <c r="R779" s="23"/>
      <c r="S779" s="23"/>
    </row>
    <row r="780" spans="1:19">
      <c r="A780" s="68" t="s">
        <v>921</v>
      </c>
      <c r="B780" s="68"/>
      <c r="C780" s="68" t="s">
        <v>73</v>
      </c>
      <c r="D780" s="68">
        <v>24</v>
      </c>
      <c r="E780" s="68">
        <v>1.32743362831858</v>
      </c>
      <c r="F780" s="68">
        <v>31.8584070796459</v>
      </c>
      <c r="G780" s="15"/>
      <c r="H780" s="15"/>
      <c r="I780" s="15">
        <f t="shared" si="69"/>
        <v>0</v>
      </c>
      <c r="J780" s="23"/>
      <c r="K780" s="23"/>
      <c r="L780" s="23">
        <f t="shared" si="70"/>
        <v>0</v>
      </c>
      <c r="M780" s="15">
        <f t="shared" si="73"/>
        <v>24</v>
      </c>
      <c r="N780" s="15">
        <f t="shared" si="71"/>
        <v>1.32743362831858</v>
      </c>
      <c r="O780" s="15">
        <f t="shared" si="72"/>
        <v>31.8584070796459</v>
      </c>
      <c r="P780">
        <v>4.14</v>
      </c>
      <c r="Q780" s="23"/>
      <c r="R780" s="23"/>
      <c r="S780" s="23"/>
    </row>
    <row r="781" spans="1:19">
      <c r="A781" s="68" t="s">
        <v>96</v>
      </c>
      <c r="B781" s="68"/>
      <c r="C781" s="68" t="s">
        <v>57</v>
      </c>
      <c r="D781" s="68">
        <v>24</v>
      </c>
      <c r="E781" s="68">
        <v>14.6548672566371</v>
      </c>
      <c r="F781" s="68">
        <v>351.71681415929</v>
      </c>
      <c r="G781" s="15"/>
      <c r="H781" s="15"/>
      <c r="I781" s="15">
        <f t="shared" si="69"/>
        <v>0</v>
      </c>
      <c r="J781" s="23"/>
      <c r="K781" s="23"/>
      <c r="L781" s="23">
        <f t="shared" si="70"/>
        <v>0</v>
      </c>
      <c r="M781" s="15">
        <f t="shared" si="73"/>
        <v>24</v>
      </c>
      <c r="N781" s="15">
        <f t="shared" si="71"/>
        <v>14.6548672566371</v>
      </c>
      <c r="O781" s="15">
        <f t="shared" si="72"/>
        <v>351.71681415929</v>
      </c>
      <c r="P781">
        <v>45.72</v>
      </c>
      <c r="Q781" s="23"/>
      <c r="R781" s="25">
        <v>25</v>
      </c>
      <c r="S781" s="23"/>
    </row>
    <row r="782" spans="1:19">
      <c r="A782" s="68" t="s">
        <v>922</v>
      </c>
      <c r="B782" s="68"/>
      <c r="C782" s="68" t="s">
        <v>65</v>
      </c>
      <c r="D782" s="68">
        <v>1</v>
      </c>
      <c r="E782" s="68">
        <v>814.159292035398</v>
      </c>
      <c r="F782" s="68">
        <v>814.159292035398</v>
      </c>
      <c r="G782" s="15"/>
      <c r="H782" s="15"/>
      <c r="I782" s="15">
        <f t="shared" si="69"/>
        <v>0</v>
      </c>
      <c r="J782" s="23"/>
      <c r="K782" s="23"/>
      <c r="L782" s="23">
        <f t="shared" si="70"/>
        <v>0</v>
      </c>
      <c r="M782" s="15">
        <f t="shared" si="73"/>
        <v>1</v>
      </c>
      <c r="N782" s="15">
        <f t="shared" si="71"/>
        <v>814.159292035398</v>
      </c>
      <c r="O782" s="15">
        <f t="shared" si="72"/>
        <v>814.159292035398</v>
      </c>
      <c r="P782">
        <v>105.84</v>
      </c>
      <c r="Q782" s="23"/>
      <c r="R782" s="25">
        <v>820</v>
      </c>
      <c r="S782" s="23"/>
    </row>
    <row r="783" spans="1:19">
      <c r="A783" s="68" t="s">
        <v>637</v>
      </c>
      <c r="B783" s="68"/>
      <c r="C783" s="68" t="s">
        <v>53</v>
      </c>
      <c r="D783" s="68">
        <v>240</v>
      </c>
      <c r="E783" s="68">
        <v>0.752212389380529</v>
      </c>
      <c r="F783" s="68">
        <v>180.530973451327</v>
      </c>
      <c r="G783" s="15"/>
      <c r="H783" s="15"/>
      <c r="I783" s="15">
        <f t="shared" si="69"/>
        <v>0</v>
      </c>
      <c r="J783" s="23"/>
      <c r="K783" s="23"/>
      <c r="L783" s="23">
        <f t="shared" si="70"/>
        <v>0</v>
      </c>
      <c r="M783" s="15">
        <f t="shared" si="73"/>
        <v>240</v>
      </c>
      <c r="N783" s="15">
        <f t="shared" si="71"/>
        <v>0.752212389380529</v>
      </c>
      <c r="O783" s="15">
        <f t="shared" si="72"/>
        <v>180.530973451327</v>
      </c>
      <c r="P783">
        <v>23.47</v>
      </c>
      <c r="Q783" s="23"/>
      <c r="R783" s="23"/>
      <c r="S783" s="23"/>
    </row>
    <row r="784" spans="1:19">
      <c r="A784" s="68" t="s">
        <v>635</v>
      </c>
      <c r="B784" s="68"/>
      <c r="C784" s="68" t="s">
        <v>45</v>
      </c>
      <c r="D784" s="68">
        <v>24</v>
      </c>
      <c r="E784" s="68">
        <v>9.29203539823008</v>
      </c>
      <c r="F784" s="68">
        <v>223.008849557522</v>
      </c>
      <c r="G784" s="15"/>
      <c r="H784" s="15"/>
      <c r="I784" s="15">
        <f t="shared" si="69"/>
        <v>0</v>
      </c>
      <c r="J784" s="23"/>
      <c r="K784" s="23"/>
      <c r="L784" s="23">
        <f t="shared" si="70"/>
        <v>0</v>
      </c>
      <c r="M784" s="15">
        <f t="shared" si="73"/>
        <v>24</v>
      </c>
      <c r="N784" s="15">
        <f t="shared" si="71"/>
        <v>9.29203539823008</v>
      </c>
      <c r="O784" s="15">
        <f t="shared" si="72"/>
        <v>223.008849557522</v>
      </c>
      <c r="P784">
        <v>28.99</v>
      </c>
      <c r="Q784" s="23"/>
      <c r="R784" s="23"/>
      <c r="S784" s="23"/>
    </row>
    <row r="785" spans="1:19">
      <c r="A785" s="68" t="s">
        <v>923</v>
      </c>
      <c r="B785" s="68"/>
      <c r="C785" s="68" t="s">
        <v>68</v>
      </c>
      <c r="D785" s="68">
        <v>120</v>
      </c>
      <c r="E785" s="68">
        <v>4.7787610619469</v>
      </c>
      <c r="F785" s="68">
        <v>573.451327433628</v>
      </c>
      <c r="G785" s="15"/>
      <c r="H785" s="15"/>
      <c r="I785" s="15">
        <f t="shared" si="69"/>
        <v>0</v>
      </c>
      <c r="J785" s="23"/>
      <c r="K785" s="23"/>
      <c r="L785" s="23">
        <f t="shared" si="70"/>
        <v>0</v>
      </c>
      <c r="M785" s="15">
        <f t="shared" si="73"/>
        <v>120</v>
      </c>
      <c r="N785" s="15">
        <f t="shared" si="71"/>
        <v>4.7787610619469</v>
      </c>
      <c r="O785" s="15">
        <f t="shared" si="72"/>
        <v>573.451327433628</v>
      </c>
      <c r="P785">
        <v>74.55</v>
      </c>
      <c r="Q785" s="23"/>
      <c r="R785" s="23"/>
      <c r="S785" s="23"/>
    </row>
    <row r="786" spans="1:19">
      <c r="A786" s="68" t="s">
        <v>924</v>
      </c>
      <c r="B786" s="68"/>
      <c r="C786" s="68" t="s">
        <v>89</v>
      </c>
      <c r="D786" s="68">
        <v>150</v>
      </c>
      <c r="E786" s="68">
        <v>0.424778761061947</v>
      </c>
      <c r="F786" s="68">
        <v>63.716814159292</v>
      </c>
      <c r="G786" s="15"/>
      <c r="H786" s="15"/>
      <c r="I786" s="15">
        <f t="shared" si="69"/>
        <v>0</v>
      </c>
      <c r="J786" s="23"/>
      <c r="K786" s="23"/>
      <c r="L786" s="23">
        <f t="shared" si="70"/>
        <v>0</v>
      </c>
      <c r="M786" s="15">
        <f t="shared" si="73"/>
        <v>150</v>
      </c>
      <c r="N786" s="15">
        <f t="shared" si="71"/>
        <v>0.424778761061947</v>
      </c>
      <c r="O786" s="15">
        <f t="shared" si="72"/>
        <v>63.716814159292</v>
      </c>
      <c r="P786">
        <v>8.28</v>
      </c>
      <c r="Q786" s="23"/>
      <c r="R786" s="23"/>
      <c r="S786" s="23"/>
    </row>
    <row r="787" spans="1:19">
      <c r="A787" s="68" t="s">
        <v>925</v>
      </c>
      <c r="B787" s="68"/>
      <c r="C787" s="68" t="s">
        <v>89</v>
      </c>
      <c r="D787" s="68">
        <v>180</v>
      </c>
      <c r="E787" s="68">
        <v>0.31858407079646</v>
      </c>
      <c r="F787" s="68">
        <v>57.3451327433628</v>
      </c>
      <c r="G787" s="15"/>
      <c r="H787" s="15"/>
      <c r="I787" s="15">
        <f t="shared" si="69"/>
        <v>0</v>
      </c>
      <c r="J787" s="23"/>
      <c r="K787" s="23"/>
      <c r="L787" s="23">
        <f t="shared" si="70"/>
        <v>0</v>
      </c>
      <c r="M787" s="15">
        <f t="shared" si="73"/>
        <v>180</v>
      </c>
      <c r="N787" s="15">
        <f t="shared" si="71"/>
        <v>0.31858407079646</v>
      </c>
      <c r="O787" s="15">
        <f t="shared" si="72"/>
        <v>57.3451327433628</v>
      </c>
      <c r="P787">
        <v>7.45</v>
      </c>
      <c r="Q787" s="23"/>
      <c r="R787" s="23"/>
      <c r="S787" s="23"/>
    </row>
    <row r="788" spans="1:19">
      <c r="A788" s="68" t="s">
        <v>918</v>
      </c>
      <c r="B788" s="68"/>
      <c r="C788" s="68" t="s">
        <v>61</v>
      </c>
      <c r="D788" s="68">
        <v>150</v>
      </c>
      <c r="E788" s="68">
        <v>2.65486725663716</v>
      </c>
      <c r="F788" s="68">
        <v>398.230088495574</v>
      </c>
      <c r="G788" s="15"/>
      <c r="H788" s="15"/>
      <c r="I788" s="15">
        <f t="shared" si="69"/>
        <v>0</v>
      </c>
      <c r="J788" s="23"/>
      <c r="K788" s="23"/>
      <c r="L788" s="23">
        <f t="shared" si="70"/>
        <v>0</v>
      </c>
      <c r="M788" s="15">
        <f t="shared" si="73"/>
        <v>150</v>
      </c>
      <c r="N788" s="15">
        <f t="shared" si="71"/>
        <v>2.65486725663716</v>
      </c>
      <c r="O788" s="15">
        <f t="shared" si="72"/>
        <v>398.230088495574</v>
      </c>
      <c r="P788">
        <v>51.77</v>
      </c>
      <c r="Q788" s="23"/>
      <c r="R788" s="23"/>
      <c r="S788" s="23"/>
    </row>
    <row r="789" spans="1:19">
      <c r="A789" s="68" t="s">
        <v>92</v>
      </c>
      <c r="B789" s="68"/>
      <c r="C789" s="68" t="s">
        <v>40</v>
      </c>
      <c r="D789" s="68">
        <v>500</v>
      </c>
      <c r="E789" s="68">
        <v>0.88495575221239</v>
      </c>
      <c r="F789" s="68">
        <v>442.477876106195</v>
      </c>
      <c r="G789" s="15"/>
      <c r="H789" s="15"/>
      <c r="I789" s="15">
        <f t="shared" si="69"/>
        <v>0</v>
      </c>
      <c r="J789" s="23"/>
      <c r="K789" s="23"/>
      <c r="L789" s="23">
        <f t="shared" si="70"/>
        <v>0</v>
      </c>
      <c r="M789" s="15">
        <f t="shared" si="73"/>
        <v>500</v>
      </c>
      <c r="N789" s="15">
        <f t="shared" si="71"/>
        <v>0.88495575221239</v>
      </c>
      <c r="O789" s="15">
        <f t="shared" si="72"/>
        <v>442.477876106195</v>
      </c>
      <c r="P789">
        <v>57.52</v>
      </c>
      <c r="Q789" s="23"/>
      <c r="R789" s="25">
        <v>1.02</v>
      </c>
      <c r="S789" s="23"/>
    </row>
    <row r="790" spans="1:19">
      <c r="A790" s="68" t="s">
        <v>87</v>
      </c>
      <c r="B790" s="68"/>
      <c r="C790" s="68" t="s">
        <v>68</v>
      </c>
      <c r="D790" s="68">
        <v>24</v>
      </c>
      <c r="E790" s="68">
        <v>12.3893805309734</v>
      </c>
      <c r="F790" s="68">
        <v>297.345132743362</v>
      </c>
      <c r="G790" s="15"/>
      <c r="H790" s="15"/>
      <c r="I790" s="15">
        <f t="shared" si="69"/>
        <v>0</v>
      </c>
      <c r="J790" s="23"/>
      <c r="K790" s="23"/>
      <c r="L790" s="23">
        <f t="shared" si="70"/>
        <v>0</v>
      </c>
      <c r="M790" s="15">
        <f t="shared" si="73"/>
        <v>24</v>
      </c>
      <c r="N790" s="15">
        <f t="shared" si="71"/>
        <v>12.3893805309734</v>
      </c>
      <c r="O790" s="15">
        <f t="shared" si="72"/>
        <v>297.345132743362</v>
      </c>
      <c r="P790">
        <v>38.65</v>
      </c>
      <c r="Q790" s="23"/>
      <c r="R790" s="23">
        <v>17.5</v>
      </c>
      <c r="S790" s="23"/>
    </row>
    <row r="791" spans="1:19">
      <c r="A791" s="68" t="s">
        <v>69</v>
      </c>
      <c r="B791" s="68"/>
      <c r="C791" s="68" t="s">
        <v>68</v>
      </c>
      <c r="D791" s="68">
        <v>60</v>
      </c>
      <c r="E791" s="68">
        <v>5.75221238938053</v>
      </c>
      <c r="F791" s="68">
        <v>345.132743362832</v>
      </c>
      <c r="G791" s="15"/>
      <c r="H791" s="15"/>
      <c r="I791" s="15">
        <f t="shared" si="69"/>
        <v>0</v>
      </c>
      <c r="J791" s="23"/>
      <c r="K791" s="23"/>
      <c r="L791" s="23">
        <f t="shared" si="70"/>
        <v>0</v>
      </c>
      <c r="M791" s="15">
        <f t="shared" si="73"/>
        <v>60</v>
      </c>
      <c r="N791" s="15">
        <f t="shared" si="71"/>
        <v>5.75221238938053</v>
      </c>
      <c r="O791" s="15">
        <f t="shared" si="72"/>
        <v>345.132743362832</v>
      </c>
      <c r="P791">
        <v>44.87</v>
      </c>
      <c r="Q791" s="23"/>
      <c r="R791" s="25">
        <v>9</v>
      </c>
      <c r="S791" s="23"/>
    </row>
    <row r="792" spans="1:19">
      <c r="A792" s="68" t="s">
        <v>926</v>
      </c>
      <c r="B792" s="68"/>
      <c r="C792" s="68" t="s">
        <v>68</v>
      </c>
      <c r="D792" s="68">
        <v>60</v>
      </c>
      <c r="E792" s="68">
        <v>9.29203539823008</v>
      </c>
      <c r="F792" s="68">
        <v>557.522123893805</v>
      </c>
      <c r="G792" s="15"/>
      <c r="H792" s="15"/>
      <c r="I792" s="15">
        <f t="shared" si="69"/>
        <v>0</v>
      </c>
      <c r="J792" s="23"/>
      <c r="K792" s="23"/>
      <c r="L792" s="23">
        <f t="shared" si="70"/>
        <v>0</v>
      </c>
      <c r="M792" s="15">
        <f t="shared" si="73"/>
        <v>60</v>
      </c>
      <c r="N792" s="15">
        <f t="shared" si="71"/>
        <v>9.29203539823008</v>
      </c>
      <c r="O792" s="15">
        <f t="shared" si="72"/>
        <v>557.522123893805</v>
      </c>
      <c r="P792">
        <v>72.48</v>
      </c>
      <c r="Q792" s="23"/>
      <c r="R792" s="25">
        <v>10</v>
      </c>
      <c r="S792" s="23"/>
    </row>
    <row r="793" spans="1:19">
      <c r="A793" s="68" t="s">
        <v>927</v>
      </c>
      <c r="B793" s="68"/>
      <c r="C793" s="68" t="s">
        <v>68</v>
      </c>
      <c r="D793" s="68">
        <v>24</v>
      </c>
      <c r="E793" s="68">
        <v>2.47787610619469</v>
      </c>
      <c r="F793" s="68">
        <v>59.4690265486726</v>
      </c>
      <c r="G793" s="15"/>
      <c r="H793" s="15"/>
      <c r="I793" s="15">
        <f t="shared" si="69"/>
        <v>0</v>
      </c>
      <c r="J793" s="23"/>
      <c r="K793" s="23"/>
      <c r="L793" s="23">
        <f t="shared" si="70"/>
        <v>0</v>
      </c>
      <c r="M793" s="15">
        <f t="shared" si="73"/>
        <v>24</v>
      </c>
      <c r="N793" s="15">
        <f t="shared" si="71"/>
        <v>2.47787610619469</v>
      </c>
      <c r="O793" s="15">
        <f t="shared" si="72"/>
        <v>59.4690265486726</v>
      </c>
      <c r="P793">
        <v>7.73</v>
      </c>
      <c r="Q793" s="23"/>
      <c r="R793" s="23"/>
      <c r="S793" s="23"/>
    </row>
    <row r="794" spans="1:19">
      <c r="A794" s="68" t="s">
        <v>928</v>
      </c>
      <c r="B794" s="68"/>
      <c r="C794" s="68" t="s">
        <v>61</v>
      </c>
      <c r="D794" s="68">
        <v>240</v>
      </c>
      <c r="E794" s="68">
        <v>2.21238938053097</v>
      </c>
      <c r="F794" s="68">
        <v>530.973451327433</v>
      </c>
      <c r="G794" s="15"/>
      <c r="H794" s="15"/>
      <c r="I794" s="15">
        <f t="shared" si="69"/>
        <v>0</v>
      </c>
      <c r="J794" s="23"/>
      <c r="K794" s="23"/>
      <c r="L794" s="23">
        <f t="shared" si="70"/>
        <v>0</v>
      </c>
      <c r="M794" s="15">
        <f t="shared" si="73"/>
        <v>240</v>
      </c>
      <c r="N794" s="15">
        <f t="shared" si="71"/>
        <v>2.21238938053097</v>
      </c>
      <c r="O794" s="15">
        <f t="shared" si="72"/>
        <v>530.973451327433</v>
      </c>
      <c r="P794">
        <v>69.03</v>
      </c>
      <c r="Q794" s="23"/>
      <c r="R794" s="23"/>
      <c r="S794" s="23"/>
    </row>
    <row r="795" spans="1:19">
      <c r="A795" s="74" t="s">
        <v>929</v>
      </c>
      <c r="B795" s="73"/>
      <c r="C795" s="73" t="s">
        <v>61</v>
      </c>
      <c r="D795" s="73">
        <v>12</v>
      </c>
      <c r="E795" s="73">
        <v>4.24778761061946</v>
      </c>
      <c r="F795" s="73">
        <v>50.9734513274335</v>
      </c>
      <c r="G795" s="12"/>
      <c r="H795" s="12"/>
      <c r="I795" s="12">
        <f t="shared" si="69"/>
        <v>0</v>
      </c>
      <c r="J795" s="21"/>
      <c r="K795" s="21"/>
      <c r="L795" s="21">
        <f t="shared" si="70"/>
        <v>0</v>
      </c>
      <c r="M795" s="12">
        <f t="shared" si="73"/>
        <v>12</v>
      </c>
      <c r="N795" s="15">
        <f t="shared" si="71"/>
        <v>4.24778761061946</v>
      </c>
      <c r="O795" s="15">
        <f t="shared" si="72"/>
        <v>50.9734513274335</v>
      </c>
      <c r="P795">
        <v>6.63</v>
      </c>
      <c r="Q795" s="23"/>
      <c r="R795" s="25">
        <v>5.1</v>
      </c>
      <c r="S795" s="23"/>
    </row>
    <row r="796" spans="1:19">
      <c r="A796" s="68" t="s">
        <v>474</v>
      </c>
      <c r="B796" s="68"/>
      <c r="C796" s="68" t="s">
        <v>53</v>
      </c>
      <c r="D796" s="68">
        <v>120</v>
      </c>
      <c r="E796" s="68">
        <v>2.47787610619469</v>
      </c>
      <c r="F796" s="68">
        <v>297.345132743363</v>
      </c>
      <c r="G796" s="15"/>
      <c r="H796" s="15"/>
      <c r="I796" s="15">
        <f t="shared" si="69"/>
        <v>0</v>
      </c>
      <c r="J796" s="23"/>
      <c r="K796" s="23"/>
      <c r="L796" s="23">
        <f t="shared" si="70"/>
        <v>0</v>
      </c>
      <c r="M796" s="15">
        <f t="shared" si="73"/>
        <v>120</v>
      </c>
      <c r="N796" s="15">
        <f t="shared" si="71"/>
        <v>2.47787610619469</v>
      </c>
      <c r="O796" s="15">
        <f t="shared" si="72"/>
        <v>297.345132743363</v>
      </c>
      <c r="P796">
        <v>38.65</v>
      </c>
      <c r="Q796" s="23"/>
      <c r="R796" s="25">
        <v>5</v>
      </c>
      <c r="S796" s="23"/>
    </row>
    <row r="797" spans="1:19">
      <c r="A797" s="68" t="s">
        <v>930</v>
      </c>
      <c r="B797" s="68"/>
      <c r="C797" s="68" t="s">
        <v>245</v>
      </c>
      <c r="D797" s="68">
        <v>120</v>
      </c>
      <c r="E797" s="68">
        <v>3.71681415929203</v>
      </c>
      <c r="F797" s="68">
        <v>446.017699115044</v>
      </c>
      <c r="G797" s="15"/>
      <c r="H797" s="15"/>
      <c r="I797" s="15">
        <f t="shared" si="69"/>
        <v>0</v>
      </c>
      <c r="J797" s="23"/>
      <c r="K797" s="23"/>
      <c r="L797" s="23">
        <f t="shared" si="70"/>
        <v>0</v>
      </c>
      <c r="M797" s="15">
        <f t="shared" si="73"/>
        <v>120</v>
      </c>
      <c r="N797" s="15">
        <f t="shared" si="71"/>
        <v>3.71681415929203</v>
      </c>
      <c r="O797" s="15">
        <f t="shared" si="72"/>
        <v>446.017699115044</v>
      </c>
      <c r="P797">
        <v>57.98</v>
      </c>
      <c r="Q797" s="23"/>
      <c r="R797" s="23"/>
      <c r="S797" s="23"/>
    </row>
    <row r="798" spans="1:19">
      <c r="A798" s="68" t="s">
        <v>60</v>
      </c>
      <c r="B798" s="68"/>
      <c r="C798" s="68" t="s">
        <v>61</v>
      </c>
      <c r="D798" s="68">
        <v>150</v>
      </c>
      <c r="E798" s="68">
        <v>3.00884955752212</v>
      </c>
      <c r="F798" s="68">
        <v>451.327433628318</v>
      </c>
      <c r="G798" s="15"/>
      <c r="H798" s="15"/>
      <c r="I798" s="15">
        <f t="shared" si="69"/>
        <v>0</v>
      </c>
      <c r="J798" s="23"/>
      <c r="K798" s="23"/>
      <c r="L798" s="23">
        <f t="shared" si="70"/>
        <v>0</v>
      </c>
      <c r="M798" s="15">
        <f t="shared" si="73"/>
        <v>150</v>
      </c>
      <c r="N798" s="15">
        <f t="shared" si="71"/>
        <v>3.00884955752212</v>
      </c>
      <c r="O798" s="15">
        <f t="shared" si="72"/>
        <v>451.327433628318</v>
      </c>
      <c r="P798">
        <v>58.67</v>
      </c>
      <c r="Q798" s="23"/>
      <c r="R798" s="25">
        <v>4.5</v>
      </c>
      <c r="S798" s="23"/>
    </row>
    <row r="799" spans="1:19">
      <c r="A799" s="68" t="s">
        <v>931</v>
      </c>
      <c r="B799" s="68"/>
      <c r="C799" s="68" t="s">
        <v>65</v>
      </c>
      <c r="D799" s="68">
        <v>1</v>
      </c>
      <c r="E799" s="68">
        <v>479.646017699115</v>
      </c>
      <c r="F799" s="68">
        <v>479.646017699115</v>
      </c>
      <c r="G799" s="15"/>
      <c r="H799" s="15"/>
      <c r="I799" s="15">
        <f t="shared" si="69"/>
        <v>0</v>
      </c>
      <c r="J799" s="23"/>
      <c r="K799" s="23"/>
      <c r="L799" s="23">
        <f t="shared" si="70"/>
        <v>0</v>
      </c>
      <c r="M799" s="15">
        <f t="shared" si="73"/>
        <v>1</v>
      </c>
      <c r="N799" s="15">
        <f t="shared" si="71"/>
        <v>479.646017699115</v>
      </c>
      <c r="O799" s="15">
        <f t="shared" si="72"/>
        <v>479.646017699115</v>
      </c>
      <c r="P799">
        <v>62.35</v>
      </c>
      <c r="Q799" s="23"/>
      <c r="R799" s="23"/>
      <c r="S799" s="23"/>
    </row>
    <row r="800" spans="1:19">
      <c r="A800" s="72" t="s">
        <v>932</v>
      </c>
      <c r="B800" s="68"/>
      <c r="C800" s="68" t="s">
        <v>53</v>
      </c>
      <c r="D800" s="68">
        <v>200</v>
      </c>
      <c r="E800" s="68">
        <v>0.785309734513275</v>
      </c>
      <c r="F800" s="68">
        <v>157.061946902655</v>
      </c>
      <c r="G800" s="15"/>
      <c r="H800" s="15"/>
      <c r="I800" s="15">
        <f t="shared" si="69"/>
        <v>0</v>
      </c>
      <c r="J800" s="23"/>
      <c r="K800" s="23"/>
      <c r="L800" s="23">
        <f t="shared" si="70"/>
        <v>0</v>
      </c>
      <c r="M800" s="15">
        <f t="shared" si="73"/>
        <v>200</v>
      </c>
      <c r="N800" s="15">
        <f t="shared" si="71"/>
        <v>0.785309734513275</v>
      </c>
      <c r="O800" s="15">
        <f t="shared" si="72"/>
        <v>157.061946902655</v>
      </c>
      <c r="P800">
        <v>20.42</v>
      </c>
      <c r="Q800" s="23"/>
      <c r="R800" s="23">
        <v>1.12</v>
      </c>
      <c r="S800" s="23">
        <f>Q800*R800</f>
        <v>0</v>
      </c>
    </row>
    <row r="801" spans="1:19">
      <c r="A801" s="68" t="s">
        <v>933</v>
      </c>
      <c r="B801" s="68" t="s">
        <v>934</v>
      </c>
      <c r="C801" s="68" t="s">
        <v>25</v>
      </c>
      <c r="D801" s="68">
        <v>1</v>
      </c>
      <c r="E801" s="68">
        <v>28.71</v>
      </c>
      <c r="F801" s="68">
        <v>28.71</v>
      </c>
      <c r="G801" s="15"/>
      <c r="H801" s="15"/>
      <c r="I801" s="15">
        <f t="shared" si="69"/>
        <v>0</v>
      </c>
      <c r="J801" s="23"/>
      <c r="K801" s="23"/>
      <c r="L801" s="23">
        <f t="shared" si="70"/>
        <v>0</v>
      </c>
      <c r="M801" s="15">
        <f t="shared" si="73"/>
        <v>1</v>
      </c>
      <c r="N801" s="15">
        <f t="shared" si="71"/>
        <v>28.71</v>
      </c>
      <c r="O801" s="15">
        <f t="shared" si="72"/>
        <v>28.71</v>
      </c>
      <c r="P801">
        <v>0.29</v>
      </c>
      <c r="Q801" s="23"/>
      <c r="R801" s="23"/>
      <c r="S801" s="23"/>
    </row>
    <row r="802" spans="1:19">
      <c r="A802" s="68" t="s">
        <v>933</v>
      </c>
      <c r="B802" s="68" t="s">
        <v>935</v>
      </c>
      <c r="C802" s="68" t="s">
        <v>25</v>
      </c>
      <c r="D802" s="68">
        <v>1</v>
      </c>
      <c r="E802" s="68">
        <v>54.46</v>
      </c>
      <c r="F802" s="68">
        <v>54.46</v>
      </c>
      <c r="G802" s="15"/>
      <c r="H802" s="15"/>
      <c r="I802" s="15">
        <f t="shared" si="69"/>
        <v>0</v>
      </c>
      <c r="J802" s="23"/>
      <c r="K802" s="23"/>
      <c r="L802" s="23">
        <f t="shared" si="70"/>
        <v>0</v>
      </c>
      <c r="M802" s="15">
        <f t="shared" si="73"/>
        <v>1</v>
      </c>
      <c r="N802" s="15">
        <f t="shared" si="71"/>
        <v>54.46</v>
      </c>
      <c r="O802" s="15">
        <f t="shared" si="72"/>
        <v>54.46</v>
      </c>
      <c r="P802">
        <v>0.54</v>
      </c>
      <c r="Q802" s="23"/>
      <c r="R802" s="23"/>
      <c r="S802" s="23"/>
    </row>
    <row r="803" spans="1:19">
      <c r="A803" s="68" t="s">
        <v>933</v>
      </c>
      <c r="B803" s="68" t="s">
        <v>936</v>
      </c>
      <c r="C803" s="68" t="s">
        <v>25</v>
      </c>
      <c r="D803" s="68">
        <v>1</v>
      </c>
      <c r="E803" s="68">
        <v>104.95</v>
      </c>
      <c r="F803" s="68">
        <v>104.95</v>
      </c>
      <c r="G803" s="15"/>
      <c r="H803" s="15"/>
      <c r="I803" s="15">
        <f t="shared" si="69"/>
        <v>0</v>
      </c>
      <c r="J803" s="23"/>
      <c r="K803" s="23"/>
      <c r="L803" s="23">
        <f t="shared" si="70"/>
        <v>0</v>
      </c>
      <c r="M803" s="15">
        <f t="shared" si="73"/>
        <v>1</v>
      </c>
      <c r="N803" s="15">
        <f t="shared" si="71"/>
        <v>104.95</v>
      </c>
      <c r="O803" s="15">
        <f t="shared" si="72"/>
        <v>104.95</v>
      </c>
      <c r="P803">
        <v>1.05</v>
      </c>
      <c r="Q803" s="23"/>
      <c r="R803" s="23"/>
      <c r="S803" s="23"/>
    </row>
    <row r="804" spans="1:19">
      <c r="A804" s="68" t="s">
        <v>933</v>
      </c>
      <c r="B804" s="68" t="s">
        <v>937</v>
      </c>
      <c r="C804" s="68" t="s">
        <v>25</v>
      </c>
      <c r="D804" s="68">
        <v>1</v>
      </c>
      <c r="E804" s="68">
        <v>152.48</v>
      </c>
      <c r="F804" s="68">
        <v>152.48</v>
      </c>
      <c r="G804" s="15"/>
      <c r="H804" s="15"/>
      <c r="I804" s="15">
        <f t="shared" si="69"/>
        <v>0</v>
      </c>
      <c r="J804" s="23"/>
      <c r="K804" s="23"/>
      <c r="L804" s="23">
        <f t="shared" si="70"/>
        <v>0</v>
      </c>
      <c r="M804" s="15">
        <f t="shared" si="73"/>
        <v>1</v>
      </c>
      <c r="N804" s="15">
        <f t="shared" si="71"/>
        <v>152.48</v>
      </c>
      <c r="O804" s="15">
        <f t="shared" si="72"/>
        <v>152.48</v>
      </c>
      <c r="P804">
        <v>1.52</v>
      </c>
      <c r="Q804" s="23"/>
      <c r="R804" s="23"/>
      <c r="S804" s="23"/>
    </row>
    <row r="805" spans="1:19">
      <c r="A805" s="68" t="s">
        <v>938</v>
      </c>
      <c r="B805" s="68" t="s">
        <v>939</v>
      </c>
      <c r="C805" s="68" t="s">
        <v>25</v>
      </c>
      <c r="D805" s="68">
        <v>1</v>
      </c>
      <c r="E805" s="68">
        <v>63.37</v>
      </c>
      <c r="F805" s="68">
        <v>63.37</v>
      </c>
      <c r="G805" s="15"/>
      <c r="H805" s="15"/>
      <c r="I805" s="15">
        <f t="shared" si="69"/>
        <v>0</v>
      </c>
      <c r="J805" s="23"/>
      <c r="K805" s="23"/>
      <c r="L805" s="23">
        <f t="shared" si="70"/>
        <v>0</v>
      </c>
      <c r="M805" s="15">
        <f t="shared" si="73"/>
        <v>1</v>
      </c>
      <c r="N805" s="15">
        <f t="shared" si="71"/>
        <v>63.37</v>
      </c>
      <c r="O805" s="15">
        <f t="shared" si="72"/>
        <v>63.37</v>
      </c>
      <c r="P805">
        <v>0.63</v>
      </c>
      <c r="Q805" s="23"/>
      <c r="R805" s="23"/>
      <c r="S805" s="23"/>
    </row>
    <row r="806" spans="1:19">
      <c r="A806" s="68" t="s">
        <v>940</v>
      </c>
      <c r="B806" s="68">
        <v>479</v>
      </c>
      <c r="C806" s="68" t="s">
        <v>25</v>
      </c>
      <c r="D806" s="68">
        <v>1</v>
      </c>
      <c r="E806" s="68">
        <v>86.14</v>
      </c>
      <c r="F806" s="68">
        <v>86.14</v>
      </c>
      <c r="G806" s="15"/>
      <c r="H806" s="15"/>
      <c r="I806" s="15">
        <f t="shared" si="69"/>
        <v>0</v>
      </c>
      <c r="J806" s="23"/>
      <c r="K806" s="23"/>
      <c r="L806" s="23">
        <f t="shared" si="70"/>
        <v>0</v>
      </c>
      <c r="M806" s="15">
        <f t="shared" si="73"/>
        <v>1</v>
      </c>
      <c r="N806" s="15">
        <f t="shared" si="71"/>
        <v>86.14</v>
      </c>
      <c r="O806" s="15">
        <f t="shared" si="72"/>
        <v>86.14</v>
      </c>
      <c r="P806">
        <v>0.86</v>
      </c>
      <c r="Q806" s="23"/>
      <c r="R806" s="23"/>
      <c r="S806" s="23"/>
    </row>
    <row r="807" spans="1:19">
      <c r="A807" s="68" t="s">
        <v>941</v>
      </c>
      <c r="B807" s="68" t="s">
        <v>942</v>
      </c>
      <c r="C807" s="68" t="s">
        <v>25</v>
      </c>
      <c r="D807" s="68">
        <v>1</v>
      </c>
      <c r="E807" s="68">
        <v>64.36</v>
      </c>
      <c r="F807" s="68">
        <v>64.36</v>
      </c>
      <c r="G807" s="15"/>
      <c r="H807" s="15"/>
      <c r="I807" s="15">
        <f t="shared" si="69"/>
        <v>0</v>
      </c>
      <c r="J807" s="23"/>
      <c r="K807" s="23"/>
      <c r="L807" s="23">
        <f t="shared" si="70"/>
        <v>0</v>
      </c>
      <c r="M807" s="15">
        <f t="shared" si="73"/>
        <v>1</v>
      </c>
      <c r="N807" s="15">
        <f t="shared" si="71"/>
        <v>64.36</v>
      </c>
      <c r="O807" s="15">
        <f t="shared" si="72"/>
        <v>64.36</v>
      </c>
      <c r="P807">
        <v>0.64</v>
      </c>
      <c r="Q807" s="23"/>
      <c r="R807" s="23"/>
      <c r="S807" s="23"/>
    </row>
    <row r="808" spans="1:19">
      <c r="A808" s="68" t="s">
        <v>943</v>
      </c>
      <c r="B808" s="68">
        <v>842</v>
      </c>
      <c r="C808" s="68" t="s">
        <v>25</v>
      </c>
      <c r="D808" s="68">
        <v>1</v>
      </c>
      <c r="E808" s="68">
        <v>106.93</v>
      </c>
      <c r="F808" s="68">
        <v>106.93</v>
      </c>
      <c r="G808" s="15"/>
      <c r="H808" s="15"/>
      <c r="I808" s="15">
        <f t="shared" si="69"/>
        <v>0</v>
      </c>
      <c r="J808" s="23"/>
      <c r="K808" s="23"/>
      <c r="L808" s="23">
        <f t="shared" si="70"/>
        <v>0</v>
      </c>
      <c r="M808" s="15">
        <f t="shared" si="73"/>
        <v>1</v>
      </c>
      <c r="N808" s="15">
        <f t="shared" si="71"/>
        <v>106.93</v>
      </c>
      <c r="O808" s="15">
        <f t="shared" si="72"/>
        <v>106.93</v>
      </c>
      <c r="P808">
        <v>1.07</v>
      </c>
      <c r="Q808" s="23"/>
      <c r="R808" s="23"/>
      <c r="S808" s="23"/>
    </row>
    <row r="809" spans="1:19">
      <c r="A809" s="68" t="s">
        <v>944</v>
      </c>
      <c r="B809" s="68">
        <v>362</v>
      </c>
      <c r="C809" s="68" t="s">
        <v>25</v>
      </c>
      <c r="D809" s="68">
        <v>1</v>
      </c>
      <c r="E809" s="68">
        <v>106.93</v>
      </c>
      <c r="F809" s="68">
        <v>106.93</v>
      </c>
      <c r="G809" s="15"/>
      <c r="H809" s="15"/>
      <c r="I809" s="15">
        <f t="shared" si="69"/>
        <v>0</v>
      </c>
      <c r="J809" s="23"/>
      <c r="K809" s="23"/>
      <c r="L809" s="23">
        <f t="shared" si="70"/>
        <v>0</v>
      </c>
      <c r="M809" s="15">
        <f t="shared" si="73"/>
        <v>1</v>
      </c>
      <c r="N809" s="15">
        <f t="shared" si="71"/>
        <v>106.93</v>
      </c>
      <c r="O809" s="15">
        <f t="shared" si="72"/>
        <v>106.93</v>
      </c>
      <c r="P809">
        <v>1.07</v>
      </c>
      <c r="Q809" s="23"/>
      <c r="R809" s="23"/>
      <c r="S809" s="23"/>
    </row>
    <row r="810" spans="1:19">
      <c r="A810" s="68" t="s">
        <v>945</v>
      </c>
      <c r="B810" s="68">
        <v>794</v>
      </c>
      <c r="C810" s="68" t="s">
        <v>25</v>
      </c>
      <c r="D810" s="68">
        <v>1</v>
      </c>
      <c r="E810" s="68">
        <v>140.59</v>
      </c>
      <c r="F810" s="68">
        <v>140.59</v>
      </c>
      <c r="G810" s="15"/>
      <c r="H810" s="15"/>
      <c r="I810" s="15">
        <f t="shared" si="69"/>
        <v>0</v>
      </c>
      <c r="J810" s="23"/>
      <c r="K810" s="23"/>
      <c r="L810" s="23">
        <f t="shared" si="70"/>
        <v>0</v>
      </c>
      <c r="M810" s="15">
        <f t="shared" si="73"/>
        <v>1</v>
      </c>
      <c r="N810" s="15">
        <f t="shared" si="71"/>
        <v>140.59</v>
      </c>
      <c r="O810" s="15">
        <f t="shared" si="72"/>
        <v>140.59</v>
      </c>
      <c r="P810">
        <v>1.41</v>
      </c>
      <c r="Q810" s="23"/>
      <c r="R810" s="23"/>
      <c r="S810" s="23"/>
    </row>
    <row r="811" spans="1:19">
      <c r="A811" s="68" t="s">
        <v>946</v>
      </c>
      <c r="B811" s="68" t="s">
        <v>947</v>
      </c>
      <c r="C811" s="68" t="s">
        <v>25</v>
      </c>
      <c r="D811" s="68">
        <v>2</v>
      </c>
      <c r="E811" s="68">
        <v>286.14</v>
      </c>
      <c r="F811" s="68">
        <v>572.28</v>
      </c>
      <c r="G811" s="15"/>
      <c r="H811" s="15"/>
      <c r="I811" s="15">
        <f t="shared" si="69"/>
        <v>0</v>
      </c>
      <c r="J811" s="23"/>
      <c r="K811" s="23"/>
      <c r="L811" s="23">
        <f t="shared" si="70"/>
        <v>0</v>
      </c>
      <c r="M811" s="15">
        <f t="shared" si="73"/>
        <v>2</v>
      </c>
      <c r="N811" s="15">
        <f t="shared" si="71"/>
        <v>286.14</v>
      </c>
      <c r="O811" s="15">
        <f t="shared" si="72"/>
        <v>572.28</v>
      </c>
      <c r="P811">
        <v>5.72</v>
      </c>
      <c r="Q811" s="23"/>
      <c r="R811" s="23"/>
      <c r="S811" s="23"/>
    </row>
    <row r="812" spans="1:19">
      <c r="A812" s="68" t="s">
        <v>943</v>
      </c>
      <c r="B812" s="68">
        <v>559</v>
      </c>
      <c r="C812" s="68" t="s">
        <v>25</v>
      </c>
      <c r="D812" s="68">
        <v>2</v>
      </c>
      <c r="E812" s="68">
        <v>98.02</v>
      </c>
      <c r="F812" s="68">
        <v>196.04</v>
      </c>
      <c r="G812" s="15"/>
      <c r="H812" s="15"/>
      <c r="I812" s="15">
        <f t="shared" si="69"/>
        <v>0</v>
      </c>
      <c r="J812" s="23"/>
      <c r="K812" s="23"/>
      <c r="L812" s="23">
        <f t="shared" si="70"/>
        <v>0</v>
      </c>
      <c r="M812" s="15">
        <f t="shared" si="73"/>
        <v>2</v>
      </c>
      <c r="N812" s="15">
        <f t="shared" si="71"/>
        <v>98.02</v>
      </c>
      <c r="O812" s="15">
        <f t="shared" si="72"/>
        <v>196.04</v>
      </c>
      <c r="P812">
        <v>1.96</v>
      </c>
      <c r="Q812" s="23"/>
      <c r="R812" s="23"/>
      <c r="S812" s="23"/>
    </row>
    <row r="813" spans="1:19">
      <c r="A813" s="68" t="s">
        <v>945</v>
      </c>
      <c r="B813" s="68" t="s">
        <v>160</v>
      </c>
      <c r="C813" s="68" t="s">
        <v>25</v>
      </c>
      <c r="D813" s="68">
        <v>2</v>
      </c>
      <c r="E813" s="68">
        <v>98.02</v>
      </c>
      <c r="F813" s="68">
        <v>196.04</v>
      </c>
      <c r="G813" s="15"/>
      <c r="H813" s="15"/>
      <c r="I813" s="15">
        <f t="shared" si="69"/>
        <v>0</v>
      </c>
      <c r="J813" s="23"/>
      <c r="K813" s="23"/>
      <c r="L813" s="23">
        <f t="shared" si="70"/>
        <v>0</v>
      </c>
      <c r="M813" s="15">
        <f t="shared" si="73"/>
        <v>2</v>
      </c>
      <c r="N813" s="15">
        <f t="shared" si="71"/>
        <v>98.02</v>
      </c>
      <c r="O813" s="15">
        <f t="shared" si="72"/>
        <v>196.04</v>
      </c>
      <c r="P813">
        <v>1.96</v>
      </c>
      <c r="Q813" s="23"/>
      <c r="R813" s="23"/>
      <c r="S813" s="23"/>
    </row>
    <row r="814" spans="1:20">
      <c r="A814" s="68" t="s">
        <v>948</v>
      </c>
      <c r="B814" s="68" t="s">
        <v>949</v>
      </c>
      <c r="C814" s="68" t="s">
        <v>25</v>
      </c>
      <c r="D814" s="68">
        <v>410</v>
      </c>
      <c r="E814" s="68">
        <v>0.653185</v>
      </c>
      <c r="F814" s="68">
        <v>267.80585</v>
      </c>
      <c r="G814" s="15"/>
      <c r="H814" s="15"/>
      <c r="I814" s="15">
        <f t="shared" si="69"/>
        <v>0</v>
      </c>
      <c r="J814" s="23"/>
      <c r="K814" s="23"/>
      <c r="L814" s="23">
        <f t="shared" si="70"/>
        <v>0</v>
      </c>
      <c r="M814" s="15">
        <f t="shared" si="73"/>
        <v>410</v>
      </c>
      <c r="N814" s="15">
        <f t="shared" si="71"/>
        <v>0.653185</v>
      </c>
      <c r="O814" s="15">
        <f t="shared" si="72"/>
        <v>267.80585</v>
      </c>
      <c r="P814">
        <v>0</v>
      </c>
      <c r="Q814" s="23"/>
      <c r="R814" s="25">
        <v>4.5</v>
      </c>
      <c r="S814" s="23"/>
      <c r="T814" s="1" t="s">
        <v>950</v>
      </c>
    </row>
    <row r="815" spans="1:20">
      <c r="A815" s="70" t="s">
        <v>951</v>
      </c>
      <c r="B815" s="70" t="s">
        <v>952</v>
      </c>
      <c r="C815" s="70" t="s">
        <v>80</v>
      </c>
      <c r="D815" s="70">
        <v>197</v>
      </c>
      <c r="E815" s="70">
        <v>21.28260542</v>
      </c>
      <c r="F815" s="70">
        <v>4192.67326774</v>
      </c>
      <c r="G815" s="30"/>
      <c r="H815" s="30"/>
      <c r="I815" s="30">
        <f t="shared" si="69"/>
        <v>0</v>
      </c>
      <c r="J815" s="36"/>
      <c r="K815" s="36"/>
      <c r="L815" s="36">
        <f t="shared" si="70"/>
        <v>0</v>
      </c>
      <c r="M815" s="15">
        <f t="shared" si="73"/>
        <v>197</v>
      </c>
      <c r="N815" s="30">
        <f t="shared" si="71"/>
        <v>21.28260542</v>
      </c>
      <c r="O815" s="30">
        <f t="shared" si="72"/>
        <v>4192.67326774</v>
      </c>
      <c r="P815">
        <v>0</v>
      </c>
      <c r="Q815" s="23"/>
      <c r="R815" s="23"/>
      <c r="S815" s="23"/>
      <c r="T815" s="1" t="s">
        <v>950</v>
      </c>
    </row>
    <row r="816" customFormat="1" ht="15.75" spans="1:18">
      <c r="A816" s="85" t="s">
        <v>953</v>
      </c>
      <c r="B816" s="86" t="s">
        <v>954</v>
      </c>
      <c r="C816" s="87" t="s">
        <v>37</v>
      </c>
      <c r="D816" s="88">
        <v>1</v>
      </c>
      <c r="E816" s="88">
        <v>3353.13</v>
      </c>
      <c r="F816" s="88">
        <v>3353.13</v>
      </c>
      <c r="G816" s="88"/>
      <c r="H816" s="88"/>
      <c r="I816" s="88">
        <f t="shared" si="69"/>
        <v>0</v>
      </c>
      <c r="J816" s="63"/>
      <c r="K816" s="63">
        <v>3353.13</v>
      </c>
      <c r="L816" s="63">
        <f t="shared" si="70"/>
        <v>0</v>
      </c>
      <c r="M816" s="15">
        <f t="shared" si="73"/>
        <v>1</v>
      </c>
      <c r="N816" s="88"/>
      <c r="O816" s="88">
        <f t="shared" si="72"/>
        <v>3353.13</v>
      </c>
      <c r="P816" s="88">
        <v>460</v>
      </c>
      <c r="Q816" s="89"/>
      <c r="R816" s="89">
        <v>460</v>
      </c>
    </row>
    <row r="817" spans="1:18">
      <c r="A817" s="29" t="s">
        <v>955</v>
      </c>
      <c r="B817" s="15" t="s">
        <v>956</v>
      </c>
      <c r="C817" s="15" t="s">
        <v>25</v>
      </c>
      <c r="D817" s="15"/>
      <c r="E817" s="15"/>
      <c r="F817" s="15"/>
      <c r="G817" s="15">
        <v>1</v>
      </c>
      <c r="H817" s="15">
        <v>61.04</v>
      </c>
      <c r="I817" s="15">
        <f t="shared" si="69"/>
        <v>61.04</v>
      </c>
      <c r="J817" s="23"/>
      <c r="K817" s="23"/>
      <c r="L817" s="23">
        <f t="shared" si="70"/>
        <v>0</v>
      </c>
      <c r="M817" s="15">
        <f t="shared" si="73"/>
        <v>1</v>
      </c>
      <c r="N817" s="15">
        <f t="shared" ref="N817:N880" si="74">O817/M817</f>
        <v>61.04</v>
      </c>
      <c r="O817" s="15">
        <f t="shared" si="72"/>
        <v>61.04</v>
      </c>
      <c r="P817" s="15">
        <v>7.94</v>
      </c>
      <c r="Q817" s="23"/>
      <c r="R817" s="90">
        <v>69</v>
      </c>
    </row>
    <row r="818" spans="1:17">
      <c r="A818" s="15" t="s">
        <v>957</v>
      </c>
      <c r="B818" s="15" t="s">
        <v>958</v>
      </c>
      <c r="C818" s="15" t="s">
        <v>25</v>
      </c>
      <c r="D818" s="15"/>
      <c r="E818" s="15"/>
      <c r="F818" s="15"/>
      <c r="G818" s="15">
        <v>1</v>
      </c>
      <c r="H818" s="15">
        <v>80.52</v>
      </c>
      <c r="I818" s="15">
        <f t="shared" si="69"/>
        <v>80.52</v>
      </c>
      <c r="J818" s="23"/>
      <c r="K818" s="23"/>
      <c r="L818" s="23">
        <f t="shared" si="70"/>
        <v>0</v>
      </c>
      <c r="M818" s="15">
        <f t="shared" si="73"/>
        <v>1</v>
      </c>
      <c r="N818" s="15">
        <f t="shared" si="74"/>
        <v>80.52</v>
      </c>
      <c r="O818" s="15">
        <f t="shared" si="72"/>
        <v>80.52</v>
      </c>
      <c r="P818" s="15">
        <v>10.47</v>
      </c>
      <c r="Q818" s="23"/>
    </row>
    <row r="819" spans="1:17">
      <c r="A819" s="15" t="s">
        <v>959</v>
      </c>
      <c r="B819" s="15" t="s">
        <v>960</v>
      </c>
      <c r="C819" s="15" t="s">
        <v>308</v>
      </c>
      <c r="D819" s="15"/>
      <c r="E819" s="15"/>
      <c r="F819" s="15"/>
      <c r="G819" s="15">
        <v>1</v>
      </c>
      <c r="H819" s="15">
        <v>49.47</v>
      </c>
      <c r="I819" s="15">
        <f t="shared" si="69"/>
        <v>49.47</v>
      </c>
      <c r="J819" s="23"/>
      <c r="K819" s="23"/>
      <c r="L819" s="23">
        <f t="shared" si="70"/>
        <v>0</v>
      </c>
      <c r="M819" s="15">
        <f t="shared" si="73"/>
        <v>1</v>
      </c>
      <c r="N819" s="15">
        <f t="shared" si="74"/>
        <v>49.47</v>
      </c>
      <c r="O819" s="15">
        <f t="shared" si="72"/>
        <v>49.47</v>
      </c>
      <c r="P819" s="15">
        <v>6.43</v>
      </c>
      <c r="Q819" s="23"/>
    </row>
    <row r="820" spans="1:17">
      <c r="A820" s="15" t="s">
        <v>961</v>
      </c>
      <c r="B820" s="15" t="s">
        <v>269</v>
      </c>
      <c r="C820" s="15" t="s">
        <v>40</v>
      </c>
      <c r="D820" s="15"/>
      <c r="E820" s="15"/>
      <c r="F820" s="15"/>
      <c r="G820" s="15">
        <v>2</v>
      </c>
      <c r="H820" s="15">
        <f>15.84-13.1/2</f>
        <v>9.29</v>
      </c>
      <c r="I820" s="15">
        <f t="shared" si="69"/>
        <v>18.58</v>
      </c>
      <c r="J820" s="23"/>
      <c r="K820" s="23"/>
      <c r="L820" s="23">
        <f t="shared" si="70"/>
        <v>0</v>
      </c>
      <c r="M820" s="15">
        <f t="shared" si="73"/>
        <v>2</v>
      </c>
      <c r="N820" s="15">
        <f t="shared" si="74"/>
        <v>9.29</v>
      </c>
      <c r="O820" s="15">
        <f t="shared" si="72"/>
        <v>18.58</v>
      </c>
      <c r="P820" s="15">
        <f>4.12-1.7</f>
        <v>2.42</v>
      </c>
      <c r="Q820" s="23"/>
    </row>
    <row r="821" spans="1:18">
      <c r="A821" s="15" t="s">
        <v>545</v>
      </c>
      <c r="B821" s="15" t="s">
        <v>269</v>
      </c>
      <c r="C821" s="15" t="s">
        <v>40</v>
      </c>
      <c r="D821" s="15"/>
      <c r="E821" s="15"/>
      <c r="F821" s="15"/>
      <c r="G821" s="15">
        <v>4</v>
      </c>
      <c r="H821" s="15">
        <f>15.84-27.08/4</f>
        <v>9.07</v>
      </c>
      <c r="I821" s="15">
        <f t="shared" si="69"/>
        <v>36.28</v>
      </c>
      <c r="J821" s="23"/>
      <c r="K821" s="23"/>
      <c r="L821" s="23">
        <f t="shared" si="70"/>
        <v>0</v>
      </c>
      <c r="M821" s="15">
        <f t="shared" si="73"/>
        <v>4</v>
      </c>
      <c r="N821" s="15">
        <f t="shared" si="74"/>
        <v>9.07</v>
      </c>
      <c r="O821" s="15">
        <f t="shared" si="72"/>
        <v>36.28</v>
      </c>
      <c r="P821" s="15">
        <f>8.24-3.52</f>
        <v>4.72</v>
      </c>
      <c r="Q821" s="23"/>
      <c r="R821" s="25">
        <v>17.9</v>
      </c>
    </row>
    <row r="822" spans="1:18">
      <c r="A822" s="29" t="s">
        <v>962</v>
      </c>
      <c r="B822" s="29" t="s">
        <v>963</v>
      </c>
      <c r="C822" s="15" t="s">
        <v>25</v>
      </c>
      <c r="D822" s="15"/>
      <c r="E822" s="15"/>
      <c r="F822" s="15"/>
      <c r="G822" s="15">
        <v>1</v>
      </c>
      <c r="H822" s="15">
        <v>8.76</v>
      </c>
      <c r="I822" s="15">
        <f t="shared" si="69"/>
        <v>8.76</v>
      </c>
      <c r="J822" s="23"/>
      <c r="K822" s="23"/>
      <c r="L822" s="23">
        <f t="shared" si="70"/>
        <v>0</v>
      </c>
      <c r="M822" s="15">
        <f t="shared" si="73"/>
        <v>1</v>
      </c>
      <c r="N822" s="15">
        <f t="shared" si="74"/>
        <v>8.76</v>
      </c>
      <c r="O822" s="15">
        <f t="shared" si="72"/>
        <v>8.76</v>
      </c>
      <c r="P822" s="15">
        <v>1.14</v>
      </c>
      <c r="Q822" s="23"/>
      <c r="R822" s="90">
        <v>9.9</v>
      </c>
    </row>
    <row r="823" spans="1:18">
      <c r="A823" s="29" t="s">
        <v>964</v>
      </c>
      <c r="B823" s="15" t="s">
        <v>965</v>
      </c>
      <c r="C823" s="15" t="s">
        <v>131</v>
      </c>
      <c r="D823" s="15"/>
      <c r="E823" s="15"/>
      <c r="F823" s="15"/>
      <c r="G823" s="15">
        <v>1</v>
      </c>
      <c r="H823" s="15">
        <v>19.38</v>
      </c>
      <c r="I823" s="15">
        <f t="shared" si="69"/>
        <v>19.38</v>
      </c>
      <c r="J823" s="23"/>
      <c r="K823" s="23"/>
      <c r="L823" s="23">
        <f t="shared" si="70"/>
        <v>0</v>
      </c>
      <c r="M823" s="15">
        <f t="shared" si="73"/>
        <v>1</v>
      </c>
      <c r="N823" s="15">
        <f t="shared" si="74"/>
        <v>19.38</v>
      </c>
      <c r="O823" s="15">
        <f t="shared" si="72"/>
        <v>19.38</v>
      </c>
      <c r="P823" s="15">
        <v>2.52</v>
      </c>
      <c r="Q823" s="23"/>
      <c r="R823" s="90">
        <v>23.9</v>
      </c>
    </row>
    <row r="824" spans="1:17">
      <c r="A824" s="15" t="s">
        <v>406</v>
      </c>
      <c r="B824" s="15" t="s">
        <v>283</v>
      </c>
      <c r="C824" s="15" t="s">
        <v>25</v>
      </c>
      <c r="D824" s="15"/>
      <c r="E824" s="15"/>
      <c r="F824" s="15"/>
      <c r="G824" s="15">
        <v>1</v>
      </c>
      <c r="H824" s="15">
        <f>98.82-22.12</f>
        <v>76.7</v>
      </c>
      <c r="I824" s="15">
        <f t="shared" ref="I824:I887" si="75">H824*G824</f>
        <v>76.7</v>
      </c>
      <c r="J824" s="23"/>
      <c r="K824" s="23"/>
      <c r="L824" s="23">
        <f t="shared" ref="L824:L887" si="76">K824*J824</f>
        <v>0</v>
      </c>
      <c r="M824" s="15">
        <f t="shared" si="73"/>
        <v>1</v>
      </c>
      <c r="N824" s="15">
        <f t="shared" si="74"/>
        <v>76.7</v>
      </c>
      <c r="O824" s="15">
        <f t="shared" ref="O824:O887" si="77">F824+I824-L824</f>
        <v>76.7</v>
      </c>
      <c r="P824" s="15">
        <f>12.85-2.88</f>
        <v>9.97</v>
      </c>
      <c r="Q824" s="23"/>
    </row>
    <row r="825" spans="1:17">
      <c r="A825" s="15" t="s">
        <v>966</v>
      </c>
      <c r="B825" s="15" t="s">
        <v>967</v>
      </c>
      <c r="C825" s="15" t="s">
        <v>25</v>
      </c>
      <c r="D825" s="15"/>
      <c r="E825" s="15"/>
      <c r="F825" s="15"/>
      <c r="G825" s="15">
        <v>1</v>
      </c>
      <c r="H825" s="15">
        <f>211.5-26.73</f>
        <v>184.77</v>
      </c>
      <c r="I825" s="15">
        <f t="shared" si="75"/>
        <v>184.77</v>
      </c>
      <c r="J825" s="23"/>
      <c r="K825" s="23"/>
      <c r="L825" s="23">
        <f t="shared" si="76"/>
        <v>0</v>
      </c>
      <c r="M825" s="15">
        <f t="shared" si="73"/>
        <v>1</v>
      </c>
      <c r="N825" s="15">
        <f t="shared" si="74"/>
        <v>184.77</v>
      </c>
      <c r="O825" s="15">
        <f t="shared" si="77"/>
        <v>184.77</v>
      </c>
      <c r="P825" s="15">
        <f>27.5-3.47</f>
        <v>24.03</v>
      </c>
      <c r="Q825" s="23"/>
    </row>
    <row r="826" spans="1:18">
      <c r="A826" s="29" t="s">
        <v>968</v>
      </c>
      <c r="B826" s="29" t="s">
        <v>969</v>
      </c>
      <c r="C826" s="15" t="s">
        <v>308</v>
      </c>
      <c r="D826" s="15"/>
      <c r="E826" s="15"/>
      <c r="F826" s="15"/>
      <c r="G826" s="15">
        <v>1</v>
      </c>
      <c r="H826" s="15">
        <v>22.03</v>
      </c>
      <c r="I826" s="15">
        <f t="shared" si="75"/>
        <v>22.03</v>
      </c>
      <c r="J826" s="23"/>
      <c r="K826" s="23"/>
      <c r="L826" s="23">
        <f t="shared" si="76"/>
        <v>0</v>
      </c>
      <c r="M826" s="15">
        <f t="shared" si="73"/>
        <v>1</v>
      </c>
      <c r="N826" s="15">
        <f t="shared" si="74"/>
        <v>22.03</v>
      </c>
      <c r="O826" s="15">
        <f t="shared" si="77"/>
        <v>22.03</v>
      </c>
      <c r="P826" s="15">
        <v>2.87</v>
      </c>
      <c r="Q826" s="23"/>
      <c r="R826" s="90">
        <v>29</v>
      </c>
    </row>
    <row r="827" spans="1:17">
      <c r="A827" s="15" t="s">
        <v>970</v>
      </c>
      <c r="B827" s="15" t="s">
        <v>971</v>
      </c>
      <c r="C827" s="15" t="s">
        <v>37</v>
      </c>
      <c r="D827" s="15"/>
      <c r="E827" s="15"/>
      <c r="F827" s="15"/>
      <c r="G827" s="15">
        <v>8</v>
      </c>
      <c r="H827" s="15">
        <v>55.2</v>
      </c>
      <c r="I827" s="15">
        <f t="shared" si="75"/>
        <v>441.6</v>
      </c>
      <c r="J827" s="23"/>
      <c r="K827" s="23"/>
      <c r="L827" s="23">
        <f t="shared" si="76"/>
        <v>0</v>
      </c>
      <c r="M827" s="15">
        <f t="shared" si="73"/>
        <v>8</v>
      </c>
      <c r="N827" s="15">
        <f t="shared" si="74"/>
        <v>55.2</v>
      </c>
      <c r="O827" s="15">
        <f t="shared" si="77"/>
        <v>441.6</v>
      </c>
      <c r="P827" s="15">
        <v>57.4</v>
      </c>
      <c r="Q827" s="23"/>
    </row>
    <row r="828" spans="1:20">
      <c r="A828" s="15" t="s">
        <v>972</v>
      </c>
      <c r="B828" s="15"/>
      <c r="C828" s="15"/>
      <c r="D828" s="15"/>
      <c r="E828" s="15"/>
      <c r="F828" s="15"/>
      <c r="G828" s="15">
        <v>1</v>
      </c>
      <c r="H828" s="15">
        <v>9.43</v>
      </c>
      <c r="I828" s="15">
        <f t="shared" si="75"/>
        <v>9.43</v>
      </c>
      <c r="J828" s="23"/>
      <c r="K828" s="23"/>
      <c r="L828" s="23">
        <f t="shared" si="76"/>
        <v>0</v>
      </c>
      <c r="M828" s="15">
        <f t="shared" si="73"/>
        <v>1</v>
      </c>
      <c r="N828" s="15">
        <f t="shared" si="74"/>
        <v>9.43</v>
      </c>
      <c r="O828" s="15">
        <f t="shared" si="77"/>
        <v>9.43</v>
      </c>
      <c r="P828" s="15">
        <v>0.57</v>
      </c>
      <c r="T828" s="91">
        <v>0.06</v>
      </c>
    </row>
    <row r="829" spans="1:17">
      <c r="A829" s="15" t="s">
        <v>606</v>
      </c>
      <c r="B829" s="15" t="s">
        <v>607</v>
      </c>
      <c r="C829" s="15" t="s">
        <v>37</v>
      </c>
      <c r="D829" s="15"/>
      <c r="E829" s="15"/>
      <c r="F829" s="15"/>
      <c r="G829" s="15">
        <v>8</v>
      </c>
      <c r="H829" s="15">
        <f>32.655-65.49/8</f>
        <v>24.46875</v>
      </c>
      <c r="I829" s="15">
        <f t="shared" si="75"/>
        <v>195.75</v>
      </c>
      <c r="J829" s="23"/>
      <c r="K829" s="23"/>
      <c r="L829" s="23">
        <f t="shared" si="76"/>
        <v>0</v>
      </c>
      <c r="M829" s="15">
        <f t="shared" si="73"/>
        <v>8</v>
      </c>
      <c r="N829" s="15">
        <f t="shared" si="74"/>
        <v>24.46875</v>
      </c>
      <c r="O829" s="15">
        <f t="shared" si="77"/>
        <v>195.75</v>
      </c>
      <c r="P829" s="15">
        <f>33.96-8.51</f>
        <v>25.45</v>
      </c>
      <c r="Q829" s="23"/>
    </row>
    <row r="830" spans="1:17">
      <c r="A830" s="15" t="s">
        <v>973</v>
      </c>
      <c r="B830" s="15" t="s">
        <v>974</v>
      </c>
      <c r="C830" s="15" t="s">
        <v>37</v>
      </c>
      <c r="D830" s="15"/>
      <c r="E830" s="15"/>
      <c r="F830" s="15"/>
      <c r="G830" s="15">
        <v>6</v>
      </c>
      <c r="H830" s="15">
        <f>65.045-65.58/6</f>
        <v>54.115</v>
      </c>
      <c r="I830" s="15">
        <f t="shared" si="75"/>
        <v>324.69</v>
      </c>
      <c r="J830" s="23"/>
      <c r="K830" s="23"/>
      <c r="L830" s="23">
        <f t="shared" si="76"/>
        <v>0</v>
      </c>
      <c r="M830" s="15">
        <f t="shared" si="73"/>
        <v>6</v>
      </c>
      <c r="N830" s="15">
        <f t="shared" si="74"/>
        <v>54.115</v>
      </c>
      <c r="O830" s="15">
        <f t="shared" si="77"/>
        <v>324.69</v>
      </c>
      <c r="P830" s="15">
        <f>50.73-8.52</f>
        <v>42.21</v>
      </c>
      <c r="Q830" s="23"/>
    </row>
    <row r="831" spans="1:17">
      <c r="A831" s="15" t="s">
        <v>356</v>
      </c>
      <c r="B831" s="15" t="s">
        <v>229</v>
      </c>
      <c r="C831" s="15" t="s">
        <v>25</v>
      </c>
      <c r="D831" s="15"/>
      <c r="E831" s="15"/>
      <c r="F831" s="15"/>
      <c r="G831" s="15">
        <v>1</v>
      </c>
      <c r="H831" s="15">
        <f>344.25-79.65</f>
        <v>264.6</v>
      </c>
      <c r="I831" s="15">
        <f t="shared" si="75"/>
        <v>264.6</v>
      </c>
      <c r="J831" s="23"/>
      <c r="K831" s="23"/>
      <c r="L831" s="23">
        <f t="shared" si="76"/>
        <v>0</v>
      </c>
      <c r="M831" s="15">
        <f t="shared" si="73"/>
        <v>1</v>
      </c>
      <c r="N831" s="15">
        <f t="shared" si="74"/>
        <v>264.6</v>
      </c>
      <c r="O831" s="15">
        <f t="shared" si="77"/>
        <v>264.6</v>
      </c>
      <c r="P831" s="15">
        <f>44.75-10.36</f>
        <v>34.39</v>
      </c>
      <c r="Q831" s="23"/>
    </row>
    <row r="832" spans="1:17">
      <c r="A832" s="15" t="s">
        <v>975</v>
      </c>
      <c r="B832" s="15" t="s">
        <v>231</v>
      </c>
      <c r="C832" s="15" t="s">
        <v>25</v>
      </c>
      <c r="D832" s="15"/>
      <c r="E832" s="15"/>
      <c r="F832" s="15"/>
      <c r="G832" s="15">
        <v>1</v>
      </c>
      <c r="H832" s="15">
        <v>140.71</v>
      </c>
      <c r="I832" s="15">
        <f t="shared" si="75"/>
        <v>140.71</v>
      </c>
      <c r="J832" s="23"/>
      <c r="K832" s="23"/>
      <c r="L832" s="23">
        <f t="shared" si="76"/>
        <v>0</v>
      </c>
      <c r="M832" s="15">
        <f t="shared" si="73"/>
        <v>1</v>
      </c>
      <c r="N832" s="15">
        <f t="shared" si="74"/>
        <v>140.71</v>
      </c>
      <c r="O832" s="15">
        <f t="shared" si="77"/>
        <v>140.71</v>
      </c>
      <c r="P832" s="15">
        <v>18.29</v>
      </c>
      <c r="Q832" s="23"/>
    </row>
    <row r="833" spans="1:18">
      <c r="A833" s="29" t="s">
        <v>976</v>
      </c>
      <c r="B833" s="29" t="s">
        <v>977</v>
      </c>
      <c r="C833" s="15" t="s">
        <v>25</v>
      </c>
      <c r="D833" s="15"/>
      <c r="E833" s="15"/>
      <c r="F833" s="15"/>
      <c r="G833" s="15">
        <v>1</v>
      </c>
      <c r="H833" s="15">
        <v>41.5</v>
      </c>
      <c r="I833" s="15">
        <f t="shared" si="75"/>
        <v>41.5</v>
      </c>
      <c r="J833" s="23"/>
      <c r="K833" s="23"/>
      <c r="L833" s="23">
        <f t="shared" si="76"/>
        <v>0</v>
      </c>
      <c r="M833" s="15">
        <f t="shared" si="73"/>
        <v>1</v>
      </c>
      <c r="N833" s="15">
        <f t="shared" si="74"/>
        <v>41.5</v>
      </c>
      <c r="O833" s="15">
        <f t="shared" si="77"/>
        <v>41.5</v>
      </c>
      <c r="P833" s="15">
        <v>5.4</v>
      </c>
      <c r="Q833" s="23"/>
      <c r="R833" s="90">
        <v>79</v>
      </c>
    </row>
    <row r="834" spans="1:17">
      <c r="A834" s="29" t="s">
        <v>978</v>
      </c>
      <c r="B834" s="15">
        <v>10108</v>
      </c>
      <c r="C834" s="15" t="s">
        <v>131</v>
      </c>
      <c r="D834" s="15"/>
      <c r="E834" s="15"/>
      <c r="F834" s="15"/>
      <c r="G834" s="15">
        <v>3</v>
      </c>
      <c r="H834" s="15">
        <f>35.31-3.54/3</f>
        <v>34.13</v>
      </c>
      <c r="I834" s="15">
        <f t="shared" si="75"/>
        <v>102.39</v>
      </c>
      <c r="J834" s="23"/>
      <c r="K834" s="23"/>
      <c r="L834" s="23">
        <f t="shared" si="76"/>
        <v>0</v>
      </c>
      <c r="M834" s="15">
        <f t="shared" si="73"/>
        <v>3</v>
      </c>
      <c r="N834" s="15">
        <f t="shared" si="74"/>
        <v>34.13</v>
      </c>
      <c r="O834" s="15">
        <f t="shared" si="77"/>
        <v>102.39</v>
      </c>
      <c r="P834" s="15">
        <f>13.77-0.46</f>
        <v>13.31</v>
      </c>
      <c r="Q834" s="23"/>
    </row>
    <row r="835" spans="1:17">
      <c r="A835" s="15" t="s">
        <v>979</v>
      </c>
      <c r="B835" s="15" t="s">
        <v>980</v>
      </c>
      <c r="C835" s="15" t="s">
        <v>25</v>
      </c>
      <c r="D835" s="15"/>
      <c r="E835" s="15"/>
      <c r="F835" s="15"/>
      <c r="G835" s="15">
        <v>1</v>
      </c>
      <c r="H835" s="15">
        <f>52.21-9.73</f>
        <v>42.48</v>
      </c>
      <c r="I835" s="15">
        <f t="shared" si="75"/>
        <v>42.48</v>
      </c>
      <c r="J835" s="23"/>
      <c r="K835" s="23"/>
      <c r="L835" s="23">
        <f t="shared" si="76"/>
        <v>0</v>
      </c>
      <c r="M835" s="15">
        <f t="shared" si="73"/>
        <v>1</v>
      </c>
      <c r="N835" s="15">
        <f t="shared" si="74"/>
        <v>42.48</v>
      </c>
      <c r="O835" s="15">
        <f t="shared" si="77"/>
        <v>42.48</v>
      </c>
      <c r="P835" s="15">
        <f>6.79-1.27</f>
        <v>5.52</v>
      </c>
      <c r="Q835" s="23"/>
    </row>
    <row r="836" spans="1:17">
      <c r="A836" s="15" t="s">
        <v>981</v>
      </c>
      <c r="B836" s="15" t="s">
        <v>283</v>
      </c>
      <c r="C836" s="15" t="s">
        <v>25</v>
      </c>
      <c r="D836" s="15"/>
      <c r="E836" s="15"/>
      <c r="F836" s="15"/>
      <c r="G836" s="15">
        <v>3</v>
      </c>
      <c r="H836" s="15">
        <f>30.62-15.13/3</f>
        <v>25.5766666666667</v>
      </c>
      <c r="I836" s="15">
        <f t="shared" si="75"/>
        <v>76.73</v>
      </c>
      <c r="J836" s="23"/>
      <c r="K836" s="23"/>
      <c r="L836" s="23">
        <f t="shared" si="76"/>
        <v>0</v>
      </c>
      <c r="M836" s="15">
        <f t="shared" si="73"/>
        <v>3</v>
      </c>
      <c r="N836" s="15">
        <f t="shared" si="74"/>
        <v>25.5766666666667</v>
      </c>
      <c r="O836" s="15">
        <f t="shared" si="77"/>
        <v>76.73</v>
      </c>
      <c r="P836" s="15">
        <f>11.94-1.97</f>
        <v>9.97</v>
      </c>
      <c r="Q836" s="23"/>
    </row>
    <row r="837" spans="1:18">
      <c r="A837" s="29" t="s">
        <v>351</v>
      </c>
      <c r="B837" s="29" t="s">
        <v>330</v>
      </c>
      <c r="C837" s="15" t="s">
        <v>25</v>
      </c>
      <c r="D837" s="15"/>
      <c r="E837" s="15"/>
      <c r="F837" s="15"/>
      <c r="G837" s="15">
        <v>1</v>
      </c>
      <c r="H837" s="15">
        <f>93.72-12.39</f>
        <v>81.33</v>
      </c>
      <c r="I837" s="15">
        <f t="shared" si="75"/>
        <v>81.33</v>
      </c>
      <c r="J837" s="23"/>
      <c r="K837" s="23"/>
      <c r="L837" s="23">
        <f t="shared" si="76"/>
        <v>0</v>
      </c>
      <c r="M837" s="15">
        <f t="shared" si="73"/>
        <v>1</v>
      </c>
      <c r="N837" s="15">
        <f t="shared" si="74"/>
        <v>81.33</v>
      </c>
      <c r="O837" s="15">
        <f t="shared" si="77"/>
        <v>81.33</v>
      </c>
      <c r="P837" s="15">
        <f>12.18-1.61</f>
        <v>10.57</v>
      </c>
      <c r="Q837" s="23"/>
      <c r="R837" s="90">
        <v>99</v>
      </c>
    </row>
    <row r="838" spans="1:18">
      <c r="A838" s="92" t="s">
        <v>982</v>
      </c>
      <c r="B838" s="1" t="s">
        <v>983</v>
      </c>
      <c r="C838" s="1" t="s">
        <v>45</v>
      </c>
      <c r="G838" s="1">
        <v>1</v>
      </c>
      <c r="H838" s="1">
        <v>392.82</v>
      </c>
      <c r="I838" s="15">
        <f t="shared" si="75"/>
        <v>392.82</v>
      </c>
      <c r="J838" s="23"/>
      <c r="K838" s="23"/>
      <c r="L838" s="23">
        <f t="shared" si="76"/>
        <v>0</v>
      </c>
      <c r="M838" s="15">
        <f t="shared" si="73"/>
        <v>1</v>
      </c>
      <c r="N838" s="15">
        <f t="shared" si="74"/>
        <v>392.82</v>
      </c>
      <c r="O838" s="15">
        <f t="shared" si="77"/>
        <v>392.82</v>
      </c>
      <c r="P838" s="1">
        <v>51.07</v>
      </c>
      <c r="R838" s="90">
        <v>529</v>
      </c>
    </row>
    <row r="839" spans="1:18">
      <c r="A839" s="92" t="s">
        <v>984</v>
      </c>
      <c r="B839" s="1" t="s">
        <v>382</v>
      </c>
      <c r="C839" s="1" t="s">
        <v>115</v>
      </c>
      <c r="G839" s="1">
        <v>4</v>
      </c>
      <c r="H839" s="1">
        <f>17.2575-13.1/4</f>
        <v>13.9825</v>
      </c>
      <c r="I839" s="15">
        <f t="shared" si="75"/>
        <v>55.93</v>
      </c>
      <c r="J839" s="23"/>
      <c r="K839" s="23"/>
      <c r="L839" s="23">
        <f t="shared" si="76"/>
        <v>0</v>
      </c>
      <c r="M839" s="15">
        <f t="shared" si="73"/>
        <v>4</v>
      </c>
      <c r="N839" s="15">
        <f t="shared" si="74"/>
        <v>13.9825</v>
      </c>
      <c r="O839" s="15">
        <f t="shared" si="77"/>
        <v>55.93</v>
      </c>
      <c r="P839" s="1">
        <v>7.27</v>
      </c>
      <c r="R839" s="90">
        <v>14.96</v>
      </c>
    </row>
    <row r="840" spans="1:22">
      <c r="A840" s="92" t="s">
        <v>985</v>
      </c>
      <c r="B840" s="92" t="s">
        <v>986</v>
      </c>
      <c r="C840" s="1" t="s">
        <v>25</v>
      </c>
      <c r="G840" s="93">
        <v>1</v>
      </c>
      <c r="H840" s="1">
        <f>43.36-3.54</f>
        <v>39.82</v>
      </c>
      <c r="I840" s="15">
        <f t="shared" si="75"/>
        <v>39.82</v>
      </c>
      <c r="J840" s="23"/>
      <c r="K840" s="23"/>
      <c r="L840" s="23">
        <f t="shared" si="76"/>
        <v>0</v>
      </c>
      <c r="M840" s="22">
        <f t="shared" si="73"/>
        <v>1</v>
      </c>
      <c r="N840" s="15">
        <f t="shared" si="74"/>
        <v>39.82</v>
      </c>
      <c r="O840" s="15">
        <f t="shared" si="77"/>
        <v>39.82</v>
      </c>
      <c r="P840" s="1">
        <v>5.18</v>
      </c>
      <c r="R840" s="90">
        <v>57</v>
      </c>
      <c r="U840" s="84" t="s">
        <v>74</v>
      </c>
      <c r="V840" s="92" t="s">
        <v>987</v>
      </c>
    </row>
    <row r="841" spans="1:16">
      <c r="A841" s="1" t="s">
        <v>988</v>
      </c>
      <c r="B841" s="1" t="s">
        <v>989</v>
      </c>
      <c r="C841" s="1" t="s">
        <v>653</v>
      </c>
      <c r="G841" s="1">
        <v>1</v>
      </c>
      <c r="H841" s="1">
        <v>170.8</v>
      </c>
      <c r="I841" s="15">
        <f t="shared" si="75"/>
        <v>170.8</v>
      </c>
      <c r="J841" s="23"/>
      <c r="K841" s="23"/>
      <c r="L841" s="23">
        <f t="shared" si="76"/>
        <v>0</v>
      </c>
      <c r="M841" s="15">
        <f t="shared" si="73"/>
        <v>1</v>
      </c>
      <c r="N841" s="15">
        <f t="shared" si="74"/>
        <v>170.8</v>
      </c>
      <c r="O841" s="15">
        <f t="shared" si="77"/>
        <v>170.8</v>
      </c>
      <c r="P841" s="1">
        <v>22.2</v>
      </c>
    </row>
    <row r="842" spans="1:18">
      <c r="A842" s="92" t="s">
        <v>982</v>
      </c>
      <c r="B842" s="92" t="s">
        <v>983</v>
      </c>
      <c r="C842" s="1" t="s">
        <v>45</v>
      </c>
      <c r="G842" s="1">
        <v>1</v>
      </c>
      <c r="H842" s="1">
        <f>468.14-70.81</f>
        <v>397.33</v>
      </c>
      <c r="I842" s="15">
        <f t="shared" si="75"/>
        <v>397.33</v>
      </c>
      <c r="J842" s="23"/>
      <c r="K842" s="23"/>
      <c r="L842" s="23">
        <f t="shared" si="76"/>
        <v>0</v>
      </c>
      <c r="M842" s="15">
        <f t="shared" ref="M842:M905" si="78">D842+G842-J842</f>
        <v>1</v>
      </c>
      <c r="N842" s="15">
        <f t="shared" si="74"/>
        <v>397.33</v>
      </c>
      <c r="O842" s="15">
        <f t="shared" si="77"/>
        <v>397.33</v>
      </c>
      <c r="P842" s="1">
        <f>60.86-9.21</f>
        <v>51.65</v>
      </c>
      <c r="R842" s="90">
        <v>529</v>
      </c>
    </row>
    <row r="843" spans="1:16">
      <c r="A843" s="1" t="s">
        <v>990</v>
      </c>
      <c r="B843" s="1" t="s">
        <v>991</v>
      </c>
      <c r="C843" s="1" t="s">
        <v>42</v>
      </c>
      <c r="G843" s="1">
        <v>5</v>
      </c>
      <c r="H843" s="1">
        <f>87.61-4.44/5</f>
        <v>86.722</v>
      </c>
      <c r="I843" s="15">
        <f t="shared" si="75"/>
        <v>433.61</v>
      </c>
      <c r="J843" s="23"/>
      <c r="K843" s="23"/>
      <c r="L843" s="23">
        <f t="shared" si="76"/>
        <v>0</v>
      </c>
      <c r="M843" s="15">
        <f t="shared" si="78"/>
        <v>5</v>
      </c>
      <c r="N843" s="15">
        <f t="shared" si="74"/>
        <v>86.722</v>
      </c>
      <c r="O843" s="15">
        <f t="shared" si="77"/>
        <v>433.61</v>
      </c>
      <c r="P843" s="1">
        <v>56.37</v>
      </c>
    </row>
    <row r="844" spans="1:18">
      <c r="A844" s="92" t="s">
        <v>992</v>
      </c>
      <c r="B844" s="92" t="s">
        <v>993</v>
      </c>
      <c r="C844" s="1" t="s">
        <v>25</v>
      </c>
      <c r="G844" s="1">
        <v>1</v>
      </c>
      <c r="H844" s="1">
        <v>33.8</v>
      </c>
      <c r="I844" s="15">
        <f t="shared" si="75"/>
        <v>33.8</v>
      </c>
      <c r="J844" s="23"/>
      <c r="K844" s="23"/>
      <c r="L844" s="23">
        <f t="shared" si="76"/>
        <v>0</v>
      </c>
      <c r="M844" s="15">
        <f t="shared" si="78"/>
        <v>1</v>
      </c>
      <c r="N844" s="15">
        <f t="shared" si="74"/>
        <v>33.8</v>
      </c>
      <c r="O844" s="15">
        <f t="shared" si="77"/>
        <v>33.8</v>
      </c>
      <c r="P844" s="1">
        <v>4.4</v>
      </c>
      <c r="R844" s="90">
        <v>49</v>
      </c>
    </row>
    <row r="845" spans="1:16">
      <c r="A845" s="1" t="s">
        <v>994</v>
      </c>
      <c r="B845" s="1" t="s">
        <v>20</v>
      </c>
      <c r="C845" s="1" t="s">
        <v>21</v>
      </c>
      <c r="G845" s="1">
        <v>5</v>
      </c>
      <c r="H845" s="1">
        <v>44.156</v>
      </c>
      <c r="I845" s="15">
        <f t="shared" si="75"/>
        <v>220.78</v>
      </c>
      <c r="J845" s="23"/>
      <c r="K845" s="23"/>
      <c r="L845" s="23">
        <f t="shared" si="76"/>
        <v>0</v>
      </c>
      <c r="M845" s="15">
        <f t="shared" si="78"/>
        <v>5</v>
      </c>
      <c r="N845" s="15">
        <f t="shared" si="74"/>
        <v>44.156</v>
      </c>
      <c r="O845" s="15">
        <f t="shared" si="77"/>
        <v>220.78</v>
      </c>
      <c r="P845" s="1">
        <v>28.71</v>
      </c>
    </row>
    <row r="846" spans="1:18">
      <c r="A846" s="92" t="s">
        <v>995</v>
      </c>
      <c r="B846" s="92" t="s">
        <v>996</v>
      </c>
      <c r="C846" s="1" t="s">
        <v>25</v>
      </c>
      <c r="G846" s="1">
        <v>1</v>
      </c>
      <c r="H846" s="1">
        <f>972.57-141.6</f>
        <v>830.97</v>
      </c>
      <c r="I846" s="15">
        <f t="shared" si="75"/>
        <v>830.97</v>
      </c>
      <c r="J846" s="23"/>
      <c r="K846" s="23"/>
      <c r="L846" s="23">
        <f t="shared" si="76"/>
        <v>0</v>
      </c>
      <c r="M846" s="15">
        <f t="shared" si="78"/>
        <v>1</v>
      </c>
      <c r="N846" s="15">
        <f t="shared" si="74"/>
        <v>830.97</v>
      </c>
      <c r="O846" s="15">
        <f t="shared" si="77"/>
        <v>830.97</v>
      </c>
      <c r="P846" s="1">
        <v>108.02</v>
      </c>
      <c r="R846" s="90">
        <v>1099</v>
      </c>
    </row>
    <row r="847" spans="1:18">
      <c r="A847" s="92" t="s">
        <v>997</v>
      </c>
      <c r="B847" s="92" t="s">
        <v>998</v>
      </c>
      <c r="C847" s="1" t="s">
        <v>45</v>
      </c>
      <c r="G847" s="1">
        <v>1</v>
      </c>
      <c r="H847" s="1">
        <f>441.59-26.56</f>
        <v>415.03</v>
      </c>
      <c r="I847" s="15">
        <f t="shared" si="75"/>
        <v>415.03</v>
      </c>
      <c r="J847" s="23"/>
      <c r="K847" s="23"/>
      <c r="L847" s="23">
        <f t="shared" si="76"/>
        <v>0</v>
      </c>
      <c r="M847" s="15">
        <f t="shared" si="78"/>
        <v>1</v>
      </c>
      <c r="N847" s="15">
        <f t="shared" si="74"/>
        <v>415.03</v>
      </c>
      <c r="O847" s="15">
        <f t="shared" si="77"/>
        <v>415.03</v>
      </c>
      <c r="P847" s="1">
        <v>53.96</v>
      </c>
      <c r="R847" s="90">
        <v>499</v>
      </c>
    </row>
    <row r="848" spans="1:16">
      <c r="A848" s="1" t="s">
        <v>973</v>
      </c>
      <c r="B848" s="1" t="s">
        <v>974</v>
      </c>
      <c r="C848" s="1" t="s">
        <v>37</v>
      </c>
      <c r="G848" s="1">
        <v>8</v>
      </c>
      <c r="H848" s="1">
        <f>65.04375-9.3/8</f>
        <v>63.88125</v>
      </c>
      <c r="I848" s="15">
        <f t="shared" si="75"/>
        <v>511.05</v>
      </c>
      <c r="J848" s="23"/>
      <c r="K848" s="23"/>
      <c r="L848" s="23">
        <f t="shared" si="76"/>
        <v>0</v>
      </c>
      <c r="M848" s="15">
        <f t="shared" si="78"/>
        <v>8</v>
      </c>
      <c r="N848" s="15">
        <f t="shared" si="74"/>
        <v>63.88125</v>
      </c>
      <c r="O848" s="15">
        <f t="shared" si="77"/>
        <v>511.05</v>
      </c>
      <c r="P848" s="1">
        <v>66.44</v>
      </c>
    </row>
    <row r="849" spans="1:16">
      <c r="A849" s="1" t="s">
        <v>999</v>
      </c>
      <c r="B849" s="1">
        <v>725</v>
      </c>
      <c r="C849" s="1" t="s">
        <v>25</v>
      </c>
      <c r="G849" s="1">
        <v>128</v>
      </c>
      <c r="H849" s="1">
        <f>96.46015625-1234.52/128</f>
        <v>86.81546875</v>
      </c>
      <c r="I849" s="15">
        <f t="shared" si="75"/>
        <v>11112.38</v>
      </c>
      <c r="J849" s="23"/>
      <c r="K849" s="23"/>
      <c r="L849" s="23">
        <f t="shared" si="76"/>
        <v>0</v>
      </c>
      <c r="M849" s="15">
        <f t="shared" si="78"/>
        <v>128</v>
      </c>
      <c r="N849" s="15">
        <f t="shared" si="74"/>
        <v>86.81546875</v>
      </c>
      <c r="O849" s="15">
        <f t="shared" si="77"/>
        <v>11112.38</v>
      </c>
      <c r="P849" s="1">
        <v>1444.61</v>
      </c>
    </row>
    <row r="850" spans="1:16">
      <c r="A850" s="1" t="s">
        <v>970</v>
      </c>
      <c r="B850" s="1" t="s">
        <v>971</v>
      </c>
      <c r="C850" s="1" t="s">
        <v>37</v>
      </c>
      <c r="G850" s="1">
        <v>8</v>
      </c>
      <c r="H850" s="1">
        <f>61.85875-49.61/8</f>
        <v>55.6575</v>
      </c>
      <c r="I850" s="15">
        <f t="shared" si="75"/>
        <v>445.26</v>
      </c>
      <c r="J850" s="23"/>
      <c r="K850" s="23"/>
      <c r="L850" s="23">
        <f t="shared" si="76"/>
        <v>0</v>
      </c>
      <c r="M850" s="15">
        <f t="shared" si="78"/>
        <v>8</v>
      </c>
      <c r="N850" s="15">
        <f t="shared" si="74"/>
        <v>55.6575</v>
      </c>
      <c r="O850" s="15">
        <f t="shared" si="77"/>
        <v>445.26</v>
      </c>
      <c r="P850" s="1">
        <v>57.88</v>
      </c>
    </row>
    <row r="851" spans="1:18">
      <c r="A851" s="1" t="s">
        <v>997</v>
      </c>
      <c r="B851" s="1" t="s">
        <v>998</v>
      </c>
      <c r="C851" s="1" t="s">
        <v>45</v>
      </c>
      <c r="G851" s="1">
        <v>1</v>
      </c>
      <c r="H851" s="1">
        <v>415.03</v>
      </c>
      <c r="I851" s="15">
        <f t="shared" si="75"/>
        <v>415.03</v>
      </c>
      <c r="J851" s="23"/>
      <c r="K851" s="23"/>
      <c r="L851" s="23">
        <f t="shared" si="76"/>
        <v>0</v>
      </c>
      <c r="M851" s="15">
        <f t="shared" si="78"/>
        <v>1</v>
      </c>
      <c r="N851" s="15">
        <f t="shared" si="74"/>
        <v>415.03</v>
      </c>
      <c r="O851" s="15">
        <f t="shared" si="77"/>
        <v>415.03</v>
      </c>
      <c r="P851" s="1">
        <v>53.96</v>
      </c>
      <c r="R851" s="90">
        <v>499</v>
      </c>
    </row>
    <row r="852" spans="1:16">
      <c r="A852" s="1" t="s">
        <v>1000</v>
      </c>
      <c r="B852" s="1" t="s">
        <v>1001</v>
      </c>
      <c r="C852" s="1" t="s">
        <v>25</v>
      </c>
      <c r="G852" s="1">
        <v>1</v>
      </c>
      <c r="H852" s="1">
        <v>26.55</v>
      </c>
      <c r="I852" s="30">
        <f t="shared" si="75"/>
        <v>26.55</v>
      </c>
      <c r="J852" s="36"/>
      <c r="K852" s="36"/>
      <c r="L852" s="36">
        <f t="shared" si="76"/>
        <v>0</v>
      </c>
      <c r="M852" s="30">
        <f t="shared" si="78"/>
        <v>1</v>
      </c>
      <c r="N852" s="30">
        <f t="shared" si="74"/>
        <v>26.55</v>
      </c>
      <c r="O852" s="30">
        <f t="shared" si="77"/>
        <v>26.55</v>
      </c>
      <c r="P852" s="1">
        <v>3.45</v>
      </c>
    </row>
    <row r="853" spans="1:20">
      <c r="A853" s="29" t="s">
        <v>182</v>
      </c>
      <c r="B853" s="29" t="s">
        <v>183</v>
      </c>
      <c r="C853" s="15" t="s">
        <v>40</v>
      </c>
      <c r="D853" s="15"/>
      <c r="E853" s="15"/>
      <c r="F853" s="15"/>
      <c r="G853" s="15">
        <v>2</v>
      </c>
      <c r="H853" s="15">
        <f>78.675-9.29</f>
        <v>69.385</v>
      </c>
      <c r="I853" s="15">
        <f t="shared" si="75"/>
        <v>138.77</v>
      </c>
      <c r="J853" s="23"/>
      <c r="K853" s="23"/>
      <c r="L853" s="23">
        <f t="shared" si="76"/>
        <v>0</v>
      </c>
      <c r="M853" s="15">
        <f t="shared" si="78"/>
        <v>2</v>
      </c>
      <c r="N853" s="15">
        <f t="shared" si="74"/>
        <v>69.385</v>
      </c>
      <c r="O853" s="15">
        <f t="shared" si="77"/>
        <v>138.77</v>
      </c>
      <c r="P853" s="1">
        <v>18.03</v>
      </c>
      <c r="R853" s="90">
        <v>80</v>
      </c>
      <c r="T853" s="84" t="s">
        <v>1002</v>
      </c>
    </row>
    <row r="854" spans="1:20">
      <c r="A854" s="29" t="s">
        <v>1003</v>
      </c>
      <c r="B854" s="29" t="s">
        <v>185</v>
      </c>
      <c r="C854" s="15" t="s">
        <v>40</v>
      </c>
      <c r="D854" s="15"/>
      <c r="E854" s="15"/>
      <c r="F854" s="15"/>
      <c r="G854" s="15">
        <v>2</v>
      </c>
      <c r="H854" s="15">
        <f>78.675-9.29</f>
        <v>69.385</v>
      </c>
      <c r="I854" s="15">
        <f t="shared" si="75"/>
        <v>138.77</v>
      </c>
      <c r="J854" s="23"/>
      <c r="K854" s="23"/>
      <c r="L854" s="23">
        <f t="shared" si="76"/>
        <v>0</v>
      </c>
      <c r="M854" s="15">
        <f t="shared" si="78"/>
        <v>2</v>
      </c>
      <c r="N854" s="15">
        <f t="shared" si="74"/>
        <v>69.385</v>
      </c>
      <c r="O854" s="15">
        <f t="shared" si="77"/>
        <v>138.77</v>
      </c>
      <c r="P854" s="1">
        <v>18.03</v>
      </c>
      <c r="R854" s="90">
        <v>88</v>
      </c>
      <c r="T854" s="84" t="s">
        <v>1004</v>
      </c>
    </row>
    <row r="855" spans="1:18">
      <c r="A855" s="92" t="s">
        <v>19</v>
      </c>
      <c r="B855" s="92" t="s">
        <v>20</v>
      </c>
      <c r="C855" s="1" t="s">
        <v>21</v>
      </c>
      <c r="G855" s="1">
        <v>5</v>
      </c>
      <c r="H855" s="1">
        <v>26.46</v>
      </c>
      <c r="I855" s="32">
        <f t="shared" si="75"/>
        <v>132.3</v>
      </c>
      <c r="J855" s="38"/>
      <c r="K855" s="38"/>
      <c r="L855" s="38">
        <f t="shared" si="76"/>
        <v>0</v>
      </c>
      <c r="M855" s="32">
        <f t="shared" si="78"/>
        <v>5</v>
      </c>
      <c r="N855" s="32">
        <f t="shared" si="74"/>
        <v>26.46</v>
      </c>
      <c r="O855" s="32">
        <f t="shared" si="77"/>
        <v>132.3</v>
      </c>
      <c r="P855" s="1">
        <v>17.2</v>
      </c>
      <c r="R855" s="90">
        <v>34.2</v>
      </c>
    </row>
    <row r="856" spans="1:18">
      <c r="A856" s="92" t="s">
        <v>648</v>
      </c>
      <c r="B856" s="92" t="s">
        <v>20</v>
      </c>
      <c r="C856" s="1" t="s">
        <v>21</v>
      </c>
      <c r="G856" s="1">
        <v>6</v>
      </c>
      <c r="H856" s="1">
        <v>25.545</v>
      </c>
      <c r="I856" s="15">
        <f t="shared" si="75"/>
        <v>153.27</v>
      </c>
      <c r="J856" s="23"/>
      <c r="K856" s="23"/>
      <c r="L856" s="23">
        <f t="shared" si="76"/>
        <v>0</v>
      </c>
      <c r="M856" s="15">
        <f t="shared" si="78"/>
        <v>6</v>
      </c>
      <c r="N856" s="15">
        <f t="shared" si="74"/>
        <v>25.545</v>
      </c>
      <c r="O856" s="15">
        <f t="shared" si="77"/>
        <v>153.27</v>
      </c>
      <c r="P856" s="1">
        <v>19.93</v>
      </c>
      <c r="R856" s="90">
        <v>27</v>
      </c>
    </row>
    <row r="857" spans="1:16">
      <c r="A857" s="1" t="s">
        <v>1005</v>
      </c>
      <c r="B857" s="1" t="s">
        <v>1006</v>
      </c>
      <c r="C857" s="1" t="s">
        <v>21</v>
      </c>
      <c r="G857" s="1">
        <v>1</v>
      </c>
      <c r="H857" s="1">
        <v>273.44</v>
      </c>
      <c r="I857" s="15">
        <f t="shared" si="75"/>
        <v>273.44</v>
      </c>
      <c r="J857" s="23"/>
      <c r="K857" s="23"/>
      <c r="L857" s="23">
        <f t="shared" si="76"/>
        <v>0</v>
      </c>
      <c r="M857" s="15">
        <f t="shared" si="78"/>
        <v>1</v>
      </c>
      <c r="N857" s="15">
        <f t="shared" si="74"/>
        <v>273.44</v>
      </c>
      <c r="O857" s="15">
        <f t="shared" si="77"/>
        <v>273.44</v>
      </c>
      <c r="P857" s="1">
        <v>35.54</v>
      </c>
    </row>
    <row r="858" spans="1:16">
      <c r="A858" s="1" t="s">
        <v>1007</v>
      </c>
      <c r="B858" s="1" t="s">
        <v>1008</v>
      </c>
      <c r="C858" s="1" t="s">
        <v>68</v>
      </c>
      <c r="G858" s="1">
        <v>1</v>
      </c>
      <c r="H858" s="1">
        <v>12.21</v>
      </c>
      <c r="I858" s="15">
        <f t="shared" si="75"/>
        <v>12.21</v>
      </c>
      <c r="J858" s="23"/>
      <c r="K858" s="23"/>
      <c r="L858" s="23">
        <f t="shared" si="76"/>
        <v>0</v>
      </c>
      <c r="M858" s="15">
        <f t="shared" si="78"/>
        <v>1</v>
      </c>
      <c r="N858" s="15">
        <f t="shared" si="74"/>
        <v>12.21</v>
      </c>
      <c r="O858" s="15">
        <f t="shared" si="77"/>
        <v>12.21</v>
      </c>
      <c r="P858" s="1">
        <v>1.59</v>
      </c>
    </row>
    <row r="859" spans="1:16">
      <c r="A859" s="1" t="s">
        <v>1009</v>
      </c>
      <c r="B859" s="1" t="s">
        <v>1010</v>
      </c>
      <c r="C859" s="1" t="s">
        <v>25</v>
      </c>
      <c r="G859" s="1">
        <v>11</v>
      </c>
      <c r="H859" s="1">
        <f>7.08-20.18/11</f>
        <v>5.24545454545455</v>
      </c>
      <c r="I859" s="15">
        <f t="shared" si="75"/>
        <v>57.7</v>
      </c>
      <c r="J859" s="23"/>
      <c r="K859" s="23"/>
      <c r="L859" s="23">
        <f t="shared" si="76"/>
        <v>0</v>
      </c>
      <c r="M859" s="15">
        <f t="shared" si="78"/>
        <v>11</v>
      </c>
      <c r="N859" s="15">
        <f t="shared" si="74"/>
        <v>5.24545454545455</v>
      </c>
      <c r="O859" s="15">
        <f t="shared" si="77"/>
        <v>57.7</v>
      </c>
      <c r="P859" s="1">
        <v>7.5</v>
      </c>
    </row>
    <row r="860" spans="1:18">
      <c r="A860" s="92" t="s">
        <v>1011</v>
      </c>
      <c r="B860" s="92" t="s">
        <v>1012</v>
      </c>
      <c r="C860" s="1" t="s">
        <v>42</v>
      </c>
      <c r="G860" s="1">
        <v>2</v>
      </c>
      <c r="H860" s="1">
        <v>26.02</v>
      </c>
      <c r="I860" s="15">
        <f t="shared" si="75"/>
        <v>52.04</v>
      </c>
      <c r="J860" s="23"/>
      <c r="K860" s="23"/>
      <c r="L860" s="23">
        <f t="shared" si="76"/>
        <v>0</v>
      </c>
      <c r="M860" s="15">
        <f t="shared" si="78"/>
        <v>2</v>
      </c>
      <c r="N860" s="15">
        <f t="shared" si="74"/>
        <v>26.02</v>
      </c>
      <c r="O860" s="15">
        <f t="shared" si="77"/>
        <v>52.04</v>
      </c>
      <c r="P860" s="1">
        <v>6.76</v>
      </c>
      <c r="R860" s="90">
        <v>35</v>
      </c>
    </row>
    <row r="861" spans="1:16">
      <c r="A861" s="1" t="s">
        <v>999</v>
      </c>
      <c r="B861" s="1">
        <v>725</v>
      </c>
      <c r="C861" s="1" t="s">
        <v>25</v>
      </c>
      <c r="G861" s="1">
        <v>1</v>
      </c>
      <c r="H861" s="1">
        <v>74.33</v>
      </c>
      <c r="I861" s="30">
        <f t="shared" si="75"/>
        <v>74.33</v>
      </c>
      <c r="J861" s="36"/>
      <c r="K861" s="36"/>
      <c r="L861" s="36">
        <f t="shared" si="76"/>
        <v>0</v>
      </c>
      <c r="M861" s="30">
        <f t="shared" si="78"/>
        <v>1</v>
      </c>
      <c r="N861" s="30">
        <f t="shared" si="74"/>
        <v>74.33</v>
      </c>
      <c r="O861" s="30">
        <f t="shared" si="77"/>
        <v>74.33</v>
      </c>
      <c r="P861" s="1">
        <v>9.66</v>
      </c>
    </row>
    <row r="862" spans="1:16">
      <c r="A862" s="15" t="s">
        <v>1013</v>
      </c>
      <c r="B862" s="15" t="s">
        <v>967</v>
      </c>
      <c r="C862" s="15" t="s">
        <v>25</v>
      </c>
      <c r="D862" s="15"/>
      <c r="E862" s="15"/>
      <c r="F862" s="15"/>
      <c r="G862" s="15">
        <v>3</v>
      </c>
      <c r="H862" s="15">
        <v>193.8</v>
      </c>
      <c r="I862" s="15">
        <f t="shared" si="75"/>
        <v>581.4</v>
      </c>
      <c r="J862" s="23"/>
      <c r="K862" s="23"/>
      <c r="L862" s="23">
        <f t="shared" si="76"/>
        <v>0</v>
      </c>
      <c r="M862" s="15">
        <f t="shared" si="78"/>
        <v>3</v>
      </c>
      <c r="N862" s="15">
        <f t="shared" si="74"/>
        <v>193.8</v>
      </c>
      <c r="O862" s="15">
        <f t="shared" si="77"/>
        <v>581.4</v>
      </c>
      <c r="P862" s="1">
        <v>75.59</v>
      </c>
    </row>
    <row r="863" spans="1:16">
      <c r="A863" s="1" t="s">
        <v>1014</v>
      </c>
      <c r="B863" s="1" t="s">
        <v>1015</v>
      </c>
      <c r="C863" s="1" t="s">
        <v>37</v>
      </c>
      <c r="G863" s="1">
        <v>1</v>
      </c>
      <c r="H863" s="1">
        <v>176.1</v>
      </c>
      <c r="I863" s="80">
        <f t="shared" si="75"/>
        <v>176.1</v>
      </c>
      <c r="J863" s="81"/>
      <c r="K863" s="81"/>
      <c r="L863" s="81">
        <f t="shared" si="76"/>
        <v>0</v>
      </c>
      <c r="M863" s="32">
        <f t="shared" si="78"/>
        <v>1</v>
      </c>
      <c r="N863" s="32">
        <f t="shared" si="74"/>
        <v>176.1</v>
      </c>
      <c r="O863" s="32">
        <f t="shared" si="77"/>
        <v>176.1</v>
      </c>
      <c r="P863" s="1">
        <v>22.89</v>
      </c>
    </row>
    <row r="864" spans="1:16">
      <c r="A864" s="29" t="s">
        <v>1016</v>
      </c>
      <c r="B864" s="15" t="s">
        <v>1017</v>
      </c>
      <c r="C864" s="15" t="s">
        <v>45</v>
      </c>
      <c r="D864" s="15"/>
      <c r="E864" s="15"/>
      <c r="F864" s="15"/>
      <c r="G864" s="15">
        <v>2</v>
      </c>
      <c r="H864" s="15">
        <v>57.515</v>
      </c>
      <c r="I864" s="15">
        <f t="shared" si="75"/>
        <v>115.03</v>
      </c>
      <c r="J864" s="23"/>
      <c r="K864" s="23"/>
      <c r="L864" s="23">
        <f t="shared" si="76"/>
        <v>0</v>
      </c>
      <c r="M864" s="15">
        <f t="shared" si="78"/>
        <v>2</v>
      </c>
      <c r="N864" s="15">
        <f t="shared" si="74"/>
        <v>57.515</v>
      </c>
      <c r="O864" s="15">
        <f t="shared" si="77"/>
        <v>115.03</v>
      </c>
      <c r="P864" s="1">
        <v>14.96</v>
      </c>
    </row>
    <row r="865" spans="1:18">
      <c r="A865" s="92" t="s">
        <v>1018</v>
      </c>
      <c r="B865" s="92" t="s">
        <v>1019</v>
      </c>
      <c r="C865" s="1" t="s">
        <v>25</v>
      </c>
      <c r="G865" s="1">
        <v>3</v>
      </c>
      <c r="H865" s="1">
        <v>25.6566666666667</v>
      </c>
      <c r="I865" s="32">
        <f t="shared" si="75"/>
        <v>76.9700000000001</v>
      </c>
      <c r="J865" s="38"/>
      <c r="K865" s="38"/>
      <c r="L865" s="38">
        <f t="shared" si="76"/>
        <v>0</v>
      </c>
      <c r="M865" s="15">
        <f t="shared" si="78"/>
        <v>3</v>
      </c>
      <c r="N865" s="15">
        <f t="shared" si="74"/>
        <v>25.6566666666667</v>
      </c>
      <c r="O865" s="15">
        <f t="shared" si="77"/>
        <v>76.9700000000001</v>
      </c>
      <c r="P865" s="1">
        <v>10.01</v>
      </c>
      <c r="R865" s="90">
        <v>35</v>
      </c>
    </row>
    <row r="866" spans="1:16">
      <c r="A866" s="1" t="s">
        <v>1020</v>
      </c>
      <c r="B866" s="1" t="s">
        <v>1021</v>
      </c>
      <c r="C866" s="1" t="s">
        <v>68</v>
      </c>
      <c r="G866" s="1">
        <v>1</v>
      </c>
      <c r="H866" s="1">
        <v>22.04</v>
      </c>
      <c r="I866" s="15">
        <f t="shared" si="75"/>
        <v>22.04</v>
      </c>
      <c r="J866" s="23"/>
      <c r="K866" s="23"/>
      <c r="L866" s="23">
        <f t="shared" si="76"/>
        <v>0</v>
      </c>
      <c r="M866" s="15">
        <f t="shared" si="78"/>
        <v>1</v>
      </c>
      <c r="N866" s="15">
        <f t="shared" si="74"/>
        <v>22.04</v>
      </c>
      <c r="O866" s="15">
        <f t="shared" si="77"/>
        <v>22.04</v>
      </c>
      <c r="P866" s="1">
        <v>2.86</v>
      </c>
    </row>
    <row r="867" spans="1:16">
      <c r="A867" s="1" t="s">
        <v>1022</v>
      </c>
      <c r="B867" s="1" t="s">
        <v>787</v>
      </c>
      <c r="C867" s="1" t="s">
        <v>37</v>
      </c>
      <c r="G867" s="1">
        <v>1</v>
      </c>
      <c r="H867" s="1">
        <v>44.6</v>
      </c>
      <c r="I867" s="15">
        <f t="shared" si="75"/>
        <v>44.6</v>
      </c>
      <c r="J867" s="23"/>
      <c r="K867" s="23"/>
      <c r="L867" s="23">
        <f t="shared" si="76"/>
        <v>0</v>
      </c>
      <c r="M867" s="15">
        <f t="shared" si="78"/>
        <v>1</v>
      </c>
      <c r="N867" s="15">
        <f t="shared" si="74"/>
        <v>44.6</v>
      </c>
      <c r="O867" s="15">
        <f t="shared" si="77"/>
        <v>44.6</v>
      </c>
      <c r="P867" s="1">
        <v>5.8</v>
      </c>
    </row>
    <row r="868" spans="1:16">
      <c r="A868" s="1" t="s">
        <v>1023</v>
      </c>
      <c r="B868" s="1" t="s">
        <v>1024</v>
      </c>
      <c r="C868" s="1" t="s">
        <v>37</v>
      </c>
      <c r="G868" s="1">
        <v>1</v>
      </c>
      <c r="H868" s="1">
        <v>28.23</v>
      </c>
      <c r="I868" s="15">
        <f t="shared" si="75"/>
        <v>28.23</v>
      </c>
      <c r="J868" s="23"/>
      <c r="K868" s="23"/>
      <c r="L868" s="23">
        <f t="shared" si="76"/>
        <v>0</v>
      </c>
      <c r="M868" s="15">
        <f t="shared" si="78"/>
        <v>1</v>
      </c>
      <c r="N868" s="15">
        <f t="shared" si="74"/>
        <v>28.23</v>
      </c>
      <c r="O868" s="15">
        <f t="shared" si="77"/>
        <v>28.23</v>
      </c>
      <c r="P868" s="1">
        <v>3.67</v>
      </c>
    </row>
    <row r="869" spans="1:16">
      <c r="A869" s="92" t="s">
        <v>1025</v>
      </c>
      <c r="B869" s="1" t="s">
        <v>179</v>
      </c>
      <c r="C869" s="1" t="s">
        <v>80</v>
      </c>
      <c r="G869" s="1">
        <v>2</v>
      </c>
      <c r="H869" s="1">
        <v>25.215</v>
      </c>
      <c r="I869" s="15">
        <f t="shared" si="75"/>
        <v>50.43</v>
      </c>
      <c r="J869" s="23"/>
      <c r="K869" s="23"/>
      <c r="L869" s="23">
        <f t="shared" si="76"/>
        <v>0</v>
      </c>
      <c r="M869" s="15">
        <f t="shared" si="78"/>
        <v>2</v>
      </c>
      <c r="N869" s="15">
        <f t="shared" si="74"/>
        <v>25.215</v>
      </c>
      <c r="O869" s="15">
        <f t="shared" si="77"/>
        <v>50.43</v>
      </c>
      <c r="P869" s="1">
        <v>6.56</v>
      </c>
    </row>
    <row r="870" spans="1:16">
      <c r="A870" s="1" t="s">
        <v>1026</v>
      </c>
      <c r="B870" s="1" t="s">
        <v>1027</v>
      </c>
      <c r="C870" s="1" t="s">
        <v>25</v>
      </c>
      <c r="G870" s="1">
        <v>1</v>
      </c>
      <c r="H870" s="1">
        <v>39.73</v>
      </c>
      <c r="I870" s="15">
        <f t="shared" si="75"/>
        <v>39.73</v>
      </c>
      <c r="J870" s="23"/>
      <c r="K870" s="23"/>
      <c r="L870" s="23">
        <f t="shared" si="76"/>
        <v>0</v>
      </c>
      <c r="M870" s="15">
        <f t="shared" si="78"/>
        <v>1</v>
      </c>
      <c r="N870" s="15">
        <f t="shared" si="74"/>
        <v>39.73</v>
      </c>
      <c r="O870" s="15">
        <f t="shared" si="77"/>
        <v>39.73</v>
      </c>
      <c r="P870" s="1">
        <v>5.17</v>
      </c>
    </row>
    <row r="871" spans="1:16">
      <c r="A871" s="1" t="s">
        <v>1028</v>
      </c>
      <c r="B871" s="1" t="s">
        <v>1029</v>
      </c>
      <c r="C871" s="1" t="s">
        <v>308</v>
      </c>
      <c r="G871" s="1">
        <v>1</v>
      </c>
      <c r="H871" s="1">
        <v>14.07</v>
      </c>
      <c r="I871" s="15">
        <f t="shared" si="75"/>
        <v>14.07</v>
      </c>
      <c r="J871" s="23"/>
      <c r="K871" s="23"/>
      <c r="L871" s="23">
        <f t="shared" si="76"/>
        <v>0</v>
      </c>
      <c r="M871" s="15">
        <f t="shared" si="78"/>
        <v>1</v>
      </c>
      <c r="N871" s="15">
        <f t="shared" si="74"/>
        <v>14.07</v>
      </c>
      <c r="O871" s="15">
        <f t="shared" si="77"/>
        <v>14.07</v>
      </c>
      <c r="P871" s="1">
        <v>1.83</v>
      </c>
    </row>
    <row r="872" spans="1:18">
      <c r="A872" s="92" t="s">
        <v>1030</v>
      </c>
      <c r="B872" s="92" t="s">
        <v>1031</v>
      </c>
      <c r="C872" s="1" t="s">
        <v>45</v>
      </c>
      <c r="G872" s="1">
        <v>1</v>
      </c>
      <c r="H872" s="1">
        <v>919.47</v>
      </c>
      <c r="I872" s="30">
        <f t="shared" si="75"/>
        <v>919.47</v>
      </c>
      <c r="J872" s="36"/>
      <c r="K872" s="36"/>
      <c r="L872" s="36">
        <f t="shared" si="76"/>
        <v>0</v>
      </c>
      <c r="M872" s="30">
        <f t="shared" si="78"/>
        <v>1</v>
      </c>
      <c r="N872" s="30">
        <f t="shared" si="74"/>
        <v>919.47</v>
      </c>
      <c r="O872" s="30">
        <f t="shared" si="77"/>
        <v>919.47</v>
      </c>
      <c r="P872" s="1">
        <v>119.53</v>
      </c>
      <c r="R872" s="90">
        <v>980</v>
      </c>
    </row>
    <row r="873" spans="1:16">
      <c r="A873" s="15" t="s">
        <v>1032</v>
      </c>
      <c r="B873" s="15" t="s">
        <v>1033</v>
      </c>
      <c r="C873" s="15" t="s">
        <v>25</v>
      </c>
      <c r="D873" s="15"/>
      <c r="E873" s="15"/>
      <c r="F873" s="15"/>
      <c r="G873" s="15">
        <v>1</v>
      </c>
      <c r="H873" s="15">
        <v>67.26</v>
      </c>
      <c r="I873" s="15">
        <f t="shared" si="75"/>
        <v>67.26</v>
      </c>
      <c r="J873" s="23"/>
      <c r="K873" s="23"/>
      <c r="L873" s="23">
        <f t="shared" si="76"/>
        <v>0</v>
      </c>
      <c r="M873" s="15">
        <f t="shared" si="78"/>
        <v>1</v>
      </c>
      <c r="N873" s="15">
        <f t="shared" si="74"/>
        <v>67.26</v>
      </c>
      <c r="O873" s="15">
        <f t="shared" si="77"/>
        <v>67.26</v>
      </c>
      <c r="P873" s="1">
        <v>8.74</v>
      </c>
    </row>
    <row r="874" spans="1:16">
      <c r="A874" s="1" t="s">
        <v>1034</v>
      </c>
      <c r="B874" s="1" t="s">
        <v>1035</v>
      </c>
      <c r="C874" s="1" t="s">
        <v>45</v>
      </c>
      <c r="G874" s="1">
        <v>1</v>
      </c>
      <c r="H874" s="94">
        <v>488.5</v>
      </c>
      <c r="I874" s="80">
        <f t="shared" si="75"/>
        <v>488.5</v>
      </c>
      <c r="J874" s="81"/>
      <c r="K874" s="81"/>
      <c r="L874" s="81">
        <f t="shared" si="76"/>
        <v>0</v>
      </c>
      <c r="M874" s="80">
        <f t="shared" si="78"/>
        <v>1</v>
      </c>
      <c r="N874" s="80">
        <f t="shared" si="74"/>
        <v>488.5</v>
      </c>
      <c r="O874" s="80">
        <f t="shared" si="77"/>
        <v>488.5</v>
      </c>
      <c r="P874" s="1">
        <v>63.5</v>
      </c>
    </row>
    <row r="875" spans="1:16">
      <c r="A875" s="15" t="s">
        <v>182</v>
      </c>
      <c r="B875" s="15" t="s">
        <v>183</v>
      </c>
      <c r="C875" s="15" t="s">
        <v>40</v>
      </c>
      <c r="D875" s="15"/>
      <c r="E875" s="15"/>
      <c r="F875" s="15"/>
      <c r="G875" s="15">
        <v>1</v>
      </c>
      <c r="H875" s="15">
        <v>62.74</v>
      </c>
      <c r="I875" s="15">
        <f t="shared" si="75"/>
        <v>62.74</v>
      </c>
      <c r="J875" s="23"/>
      <c r="K875" s="23"/>
      <c r="L875" s="23">
        <f t="shared" si="76"/>
        <v>0</v>
      </c>
      <c r="M875" s="15">
        <f t="shared" si="78"/>
        <v>1</v>
      </c>
      <c r="N875" s="15">
        <f t="shared" si="74"/>
        <v>62.74</v>
      </c>
      <c r="O875" s="15">
        <f t="shared" si="77"/>
        <v>62.74</v>
      </c>
      <c r="P875" s="1">
        <v>8.16</v>
      </c>
    </row>
    <row r="876" spans="1:18">
      <c r="A876" s="29" t="s">
        <v>1036</v>
      </c>
      <c r="B876" s="29" t="s">
        <v>185</v>
      </c>
      <c r="C876" s="15" t="s">
        <v>40</v>
      </c>
      <c r="D876" s="15"/>
      <c r="E876" s="15"/>
      <c r="F876" s="15"/>
      <c r="G876" s="15">
        <v>2</v>
      </c>
      <c r="H876" s="15">
        <v>62.215</v>
      </c>
      <c r="I876" s="15">
        <f t="shared" si="75"/>
        <v>124.43</v>
      </c>
      <c r="J876" s="23"/>
      <c r="K876" s="23"/>
      <c r="L876" s="23">
        <f t="shared" si="76"/>
        <v>0</v>
      </c>
      <c r="M876" s="15">
        <f t="shared" si="78"/>
        <v>2</v>
      </c>
      <c r="N876" s="15">
        <f t="shared" si="74"/>
        <v>62.215</v>
      </c>
      <c r="O876" s="15">
        <f t="shared" si="77"/>
        <v>124.43</v>
      </c>
      <c r="P876" s="1">
        <v>16.17</v>
      </c>
      <c r="R876" s="90">
        <v>88</v>
      </c>
    </row>
    <row r="877" spans="1:16">
      <c r="A877" s="1" t="s">
        <v>594</v>
      </c>
      <c r="B877" s="1" t="s">
        <v>595</v>
      </c>
      <c r="C877" s="1" t="s">
        <v>207</v>
      </c>
      <c r="G877" s="1">
        <v>10</v>
      </c>
      <c r="H877" s="1">
        <f>29.106-3.089</f>
        <v>26.017</v>
      </c>
      <c r="I877" s="32">
        <f t="shared" si="75"/>
        <v>260.17</v>
      </c>
      <c r="J877" s="38"/>
      <c r="K877" s="38"/>
      <c r="L877" s="38">
        <f t="shared" si="76"/>
        <v>0</v>
      </c>
      <c r="M877" s="32">
        <f t="shared" si="78"/>
        <v>10</v>
      </c>
      <c r="N877" s="32">
        <f t="shared" si="74"/>
        <v>26.017</v>
      </c>
      <c r="O877" s="32">
        <f t="shared" si="77"/>
        <v>260.17</v>
      </c>
      <c r="P877" s="1">
        <v>33.82</v>
      </c>
    </row>
    <row r="878" spans="1:16">
      <c r="A878" s="1" t="s">
        <v>973</v>
      </c>
      <c r="B878" s="1" t="s">
        <v>974</v>
      </c>
      <c r="C878" s="1" t="s">
        <v>37</v>
      </c>
      <c r="G878" s="1">
        <v>8</v>
      </c>
      <c r="H878" s="1">
        <f>65.04375-110.31/8</f>
        <v>51.255</v>
      </c>
      <c r="I878" s="15">
        <f t="shared" si="75"/>
        <v>410.04</v>
      </c>
      <c r="J878" s="23"/>
      <c r="K878" s="23"/>
      <c r="L878" s="23">
        <f t="shared" si="76"/>
        <v>0</v>
      </c>
      <c r="M878" s="15">
        <f t="shared" si="78"/>
        <v>8</v>
      </c>
      <c r="N878" s="15">
        <f t="shared" si="74"/>
        <v>51.255</v>
      </c>
      <c r="O878" s="15">
        <f t="shared" si="77"/>
        <v>410.04</v>
      </c>
      <c r="P878" s="1">
        <v>53.31</v>
      </c>
    </row>
    <row r="879" spans="1:16">
      <c r="A879" s="1" t="s">
        <v>870</v>
      </c>
      <c r="B879" s="1" t="s">
        <v>787</v>
      </c>
      <c r="C879" s="1" t="s">
        <v>37</v>
      </c>
      <c r="G879" s="1">
        <v>2</v>
      </c>
      <c r="H879" s="1">
        <f>61.86-41.155</f>
        <v>20.705</v>
      </c>
      <c r="I879" s="15">
        <f t="shared" si="75"/>
        <v>41.41</v>
      </c>
      <c r="J879" s="23"/>
      <c r="K879" s="23"/>
      <c r="L879" s="23">
        <f t="shared" si="76"/>
        <v>0</v>
      </c>
      <c r="M879" s="15">
        <f t="shared" si="78"/>
        <v>2</v>
      </c>
      <c r="N879" s="15">
        <f t="shared" si="74"/>
        <v>20.705</v>
      </c>
      <c r="O879" s="15">
        <f t="shared" si="77"/>
        <v>41.41</v>
      </c>
      <c r="P879" s="1">
        <v>5.38</v>
      </c>
    </row>
    <row r="880" spans="1:16">
      <c r="A880" s="1" t="s">
        <v>610</v>
      </c>
      <c r="B880" s="1" t="s">
        <v>611</v>
      </c>
      <c r="C880" s="1" t="s">
        <v>37</v>
      </c>
      <c r="G880" s="1">
        <v>3</v>
      </c>
      <c r="H880" s="1">
        <f>130.97333333-46.03/3</f>
        <v>115.629999996667</v>
      </c>
      <c r="I880" s="15">
        <f t="shared" si="75"/>
        <v>346.88999999</v>
      </c>
      <c r="J880" s="23"/>
      <c r="K880" s="23"/>
      <c r="L880" s="23">
        <f t="shared" si="76"/>
        <v>0</v>
      </c>
      <c r="M880" s="15">
        <f t="shared" si="78"/>
        <v>3</v>
      </c>
      <c r="N880" s="15">
        <f t="shared" si="74"/>
        <v>115.629999996667</v>
      </c>
      <c r="O880" s="15">
        <f t="shared" si="77"/>
        <v>346.88999999</v>
      </c>
      <c r="P880" s="1">
        <v>45.1</v>
      </c>
    </row>
    <row r="881" spans="1:16">
      <c r="A881" s="92" t="s">
        <v>178</v>
      </c>
      <c r="B881" s="1" t="s">
        <v>179</v>
      </c>
      <c r="C881" s="1" t="s">
        <v>80</v>
      </c>
      <c r="G881" s="1">
        <v>2</v>
      </c>
      <c r="H881" s="1">
        <v>63.015</v>
      </c>
      <c r="I881" s="15">
        <f t="shared" si="75"/>
        <v>126.03</v>
      </c>
      <c r="J881" s="23"/>
      <c r="K881" s="23"/>
      <c r="L881" s="23">
        <f t="shared" si="76"/>
        <v>0</v>
      </c>
      <c r="M881" s="15">
        <f t="shared" si="78"/>
        <v>2</v>
      </c>
      <c r="N881" s="15">
        <f t="shared" ref="N881:N935" si="79">O881/M881</f>
        <v>63.015</v>
      </c>
      <c r="O881" s="15">
        <f t="shared" si="77"/>
        <v>126.03</v>
      </c>
      <c r="P881" s="1">
        <v>16.39</v>
      </c>
    </row>
    <row r="882" spans="1:18">
      <c r="A882" s="1" t="s">
        <v>997</v>
      </c>
      <c r="B882" s="1" t="s">
        <v>998</v>
      </c>
      <c r="C882" s="1" t="s">
        <v>45</v>
      </c>
      <c r="G882" s="1">
        <v>3</v>
      </c>
      <c r="H882" s="1">
        <v>366.39666666667</v>
      </c>
      <c r="I882" s="30">
        <f t="shared" si="75"/>
        <v>1099.19000000001</v>
      </c>
      <c r="J882" s="36"/>
      <c r="K882" s="36"/>
      <c r="L882" s="36">
        <f t="shared" si="76"/>
        <v>0</v>
      </c>
      <c r="M882" s="30">
        <f t="shared" si="78"/>
        <v>3</v>
      </c>
      <c r="N882" s="30">
        <f t="shared" si="79"/>
        <v>366.39666666667</v>
      </c>
      <c r="O882" s="30">
        <f t="shared" si="77"/>
        <v>1099.19000000001</v>
      </c>
      <c r="P882" s="1">
        <v>142.89</v>
      </c>
      <c r="R882" s="90">
        <v>499</v>
      </c>
    </row>
    <row r="883" spans="1:18">
      <c r="A883" s="29" t="s">
        <v>182</v>
      </c>
      <c r="B883" s="29" t="s">
        <v>183</v>
      </c>
      <c r="C883" s="15" t="s">
        <v>40</v>
      </c>
      <c r="D883" s="15"/>
      <c r="E883" s="15"/>
      <c r="F883" s="15"/>
      <c r="G883" s="15">
        <v>3</v>
      </c>
      <c r="H883" s="15">
        <f>78.673333333-50.46/3</f>
        <v>61.853333333</v>
      </c>
      <c r="I883" s="15">
        <f t="shared" si="75"/>
        <v>185.559999999</v>
      </c>
      <c r="J883" s="23"/>
      <c r="K883" s="23"/>
      <c r="L883" s="23">
        <f t="shared" si="76"/>
        <v>0</v>
      </c>
      <c r="M883" s="15">
        <f t="shared" si="78"/>
        <v>3</v>
      </c>
      <c r="N883" s="15">
        <f t="shared" si="79"/>
        <v>61.853333333</v>
      </c>
      <c r="O883" s="15">
        <f t="shared" si="77"/>
        <v>185.559999999</v>
      </c>
      <c r="P883" s="1">
        <v>24.12</v>
      </c>
      <c r="R883" s="90">
        <v>88</v>
      </c>
    </row>
    <row r="884" spans="1:16">
      <c r="A884" s="15" t="s">
        <v>1003</v>
      </c>
      <c r="B884" s="15" t="s">
        <v>185</v>
      </c>
      <c r="C884" s="15" t="s">
        <v>40</v>
      </c>
      <c r="D884" s="15"/>
      <c r="E884" s="15"/>
      <c r="F884" s="15"/>
      <c r="G884" s="15">
        <v>2</v>
      </c>
      <c r="H884" s="15">
        <f>78.675-33.63/2</f>
        <v>61.86</v>
      </c>
      <c r="I884" s="15">
        <f t="shared" si="75"/>
        <v>123.72</v>
      </c>
      <c r="J884" s="23"/>
      <c r="K884" s="23"/>
      <c r="L884" s="23">
        <f t="shared" si="76"/>
        <v>0</v>
      </c>
      <c r="M884" s="15">
        <f t="shared" si="78"/>
        <v>2</v>
      </c>
      <c r="N884" s="15">
        <f t="shared" si="79"/>
        <v>61.86</v>
      </c>
      <c r="O884" s="15">
        <f t="shared" si="77"/>
        <v>123.72</v>
      </c>
      <c r="P884" s="1">
        <v>16.08</v>
      </c>
    </row>
    <row r="885" spans="1:20">
      <c r="A885" s="1" t="s">
        <v>1037</v>
      </c>
      <c r="C885" s="1" t="s">
        <v>308</v>
      </c>
      <c r="G885" s="1">
        <v>1</v>
      </c>
      <c r="H885" s="1">
        <v>303</v>
      </c>
      <c r="I885" s="32">
        <f t="shared" si="75"/>
        <v>303</v>
      </c>
      <c r="J885" s="38"/>
      <c r="K885" s="38"/>
      <c r="L885" s="38">
        <f t="shared" si="76"/>
        <v>0</v>
      </c>
      <c r="M885" s="32">
        <f t="shared" si="78"/>
        <v>1</v>
      </c>
      <c r="N885" s="32">
        <f t="shared" si="79"/>
        <v>303</v>
      </c>
      <c r="O885" s="32">
        <f t="shared" si="77"/>
        <v>303</v>
      </c>
      <c r="P885" s="1">
        <v>0</v>
      </c>
      <c r="T885" s="2" t="s">
        <v>1038</v>
      </c>
    </row>
    <row r="886" spans="1:20">
      <c r="A886" s="1" t="s">
        <v>1039</v>
      </c>
      <c r="G886" s="1">
        <v>3</v>
      </c>
      <c r="H886" s="1">
        <f>34.45/3</f>
        <v>11.4833333333333</v>
      </c>
      <c r="I886" s="30">
        <f t="shared" si="75"/>
        <v>34.45</v>
      </c>
      <c r="J886" s="36"/>
      <c r="K886" s="36"/>
      <c r="L886" s="36">
        <f t="shared" si="76"/>
        <v>0</v>
      </c>
      <c r="M886" s="15">
        <f t="shared" si="78"/>
        <v>3</v>
      </c>
      <c r="N886" s="15">
        <f t="shared" si="79"/>
        <v>11.4833333333333</v>
      </c>
      <c r="O886" s="15">
        <f t="shared" si="77"/>
        <v>34.45</v>
      </c>
      <c r="P886" s="1">
        <v>4.48</v>
      </c>
      <c r="T886" s="97">
        <v>0.13</v>
      </c>
    </row>
    <row r="887" spans="1:16">
      <c r="A887" s="30" t="s">
        <v>700</v>
      </c>
      <c r="B887" s="30"/>
      <c r="C887" s="30" t="s">
        <v>57</v>
      </c>
      <c r="D887" s="30"/>
      <c r="E887" s="30"/>
      <c r="F887" s="30"/>
      <c r="G887" s="30">
        <v>10</v>
      </c>
      <c r="H887" s="30">
        <v>6.2831858407</v>
      </c>
      <c r="I887" s="30">
        <f t="shared" si="75"/>
        <v>62.831858407</v>
      </c>
      <c r="J887" s="36"/>
      <c r="K887" s="36"/>
      <c r="L887" s="36">
        <f t="shared" si="76"/>
        <v>0</v>
      </c>
      <c r="M887" s="30">
        <f t="shared" si="78"/>
        <v>10</v>
      </c>
      <c r="N887" s="30">
        <f t="shared" si="79"/>
        <v>6.2831858407</v>
      </c>
      <c r="O887" s="30">
        <f t="shared" si="77"/>
        <v>62.831858407</v>
      </c>
      <c r="P887" s="1">
        <v>8.17</v>
      </c>
    </row>
    <row r="888" spans="1:18">
      <c r="A888" s="29" t="s">
        <v>1040</v>
      </c>
      <c r="B888" s="29" t="s">
        <v>1041</v>
      </c>
      <c r="C888" s="15" t="s">
        <v>40</v>
      </c>
      <c r="D888" s="15"/>
      <c r="E888" s="15"/>
      <c r="F888" s="15"/>
      <c r="G888" s="15">
        <v>1</v>
      </c>
      <c r="H888" s="15">
        <v>61.86</v>
      </c>
      <c r="I888" s="15">
        <f t="shared" ref="I888:I951" si="80">H888*G888</f>
        <v>61.86</v>
      </c>
      <c r="J888" s="23"/>
      <c r="K888" s="23"/>
      <c r="L888" s="23">
        <f t="shared" ref="L888:L951" si="81">K888*J888</f>
        <v>0</v>
      </c>
      <c r="M888" s="15">
        <f t="shared" si="78"/>
        <v>1</v>
      </c>
      <c r="N888" s="15">
        <f t="shared" si="79"/>
        <v>61.86</v>
      </c>
      <c r="O888" s="15">
        <f t="shared" ref="O888:O951" si="82">F888+I888-L888</f>
        <v>61.86</v>
      </c>
      <c r="P888" s="1">
        <v>8.04</v>
      </c>
      <c r="R888" s="90">
        <v>88</v>
      </c>
    </row>
    <row r="889" spans="1:18">
      <c r="A889" s="29" t="s">
        <v>1042</v>
      </c>
      <c r="B889" s="29" t="s">
        <v>185</v>
      </c>
      <c r="C889" s="15" t="s">
        <v>40</v>
      </c>
      <c r="D889" s="15"/>
      <c r="E889" s="15"/>
      <c r="F889" s="15"/>
      <c r="G889" s="15">
        <v>4</v>
      </c>
      <c r="H889" s="15">
        <v>61.855</v>
      </c>
      <c r="I889" s="15">
        <f t="shared" si="80"/>
        <v>247.42</v>
      </c>
      <c r="J889" s="23"/>
      <c r="K889" s="23"/>
      <c r="L889" s="23">
        <f t="shared" si="81"/>
        <v>0</v>
      </c>
      <c r="M889" s="15">
        <f t="shared" si="78"/>
        <v>4</v>
      </c>
      <c r="N889" s="15">
        <f t="shared" si="79"/>
        <v>61.855</v>
      </c>
      <c r="O889" s="15">
        <f t="shared" si="82"/>
        <v>247.42</v>
      </c>
      <c r="P889" s="1">
        <v>32.16</v>
      </c>
      <c r="R889" s="90">
        <v>88</v>
      </c>
    </row>
    <row r="890" spans="1:16">
      <c r="A890" s="1" t="s">
        <v>1043</v>
      </c>
      <c r="B890" s="1" t="s">
        <v>1044</v>
      </c>
      <c r="C890" s="1" t="s">
        <v>40</v>
      </c>
      <c r="G890" s="1">
        <v>2</v>
      </c>
      <c r="H890" s="1">
        <v>1166.3274336</v>
      </c>
      <c r="I890" s="32">
        <f t="shared" si="80"/>
        <v>2332.6548672</v>
      </c>
      <c r="J890" s="38"/>
      <c r="K890" s="38"/>
      <c r="L890" s="38">
        <f t="shared" si="81"/>
        <v>0</v>
      </c>
      <c r="M890" s="32">
        <f t="shared" si="78"/>
        <v>2</v>
      </c>
      <c r="N890" s="32">
        <f t="shared" si="79"/>
        <v>1166.3274336</v>
      </c>
      <c r="O890" s="32">
        <f t="shared" si="82"/>
        <v>2332.6548672</v>
      </c>
      <c r="P890" s="1">
        <v>303.25</v>
      </c>
    </row>
    <row r="891" spans="1:18">
      <c r="A891" s="92" t="s">
        <v>1045</v>
      </c>
      <c r="B891" s="92" t="s">
        <v>1046</v>
      </c>
      <c r="C891" s="1" t="s">
        <v>25</v>
      </c>
      <c r="G891" s="1">
        <v>1</v>
      </c>
      <c r="H891" s="1">
        <v>20.33</v>
      </c>
      <c r="I891" s="30">
        <f t="shared" si="80"/>
        <v>20.33</v>
      </c>
      <c r="J891" s="36"/>
      <c r="K891" s="36"/>
      <c r="L891" s="36">
        <f t="shared" si="81"/>
        <v>0</v>
      </c>
      <c r="M891" s="30">
        <f t="shared" si="78"/>
        <v>1</v>
      </c>
      <c r="N891" s="30">
        <f t="shared" si="79"/>
        <v>20.33</v>
      </c>
      <c r="O891" s="30">
        <f t="shared" si="82"/>
        <v>20.33</v>
      </c>
      <c r="P891" s="1">
        <v>2.65</v>
      </c>
      <c r="R891" s="90">
        <v>23</v>
      </c>
    </row>
    <row r="892" ht="17.25" spans="1:18">
      <c r="A892" s="27" t="s">
        <v>1047</v>
      </c>
      <c r="B892" s="27" t="s">
        <v>240</v>
      </c>
      <c r="C892" s="27" t="s">
        <v>25</v>
      </c>
      <c r="D892" s="15"/>
      <c r="E892" s="15"/>
      <c r="F892" s="15"/>
      <c r="G892" s="61">
        <v>3</v>
      </c>
      <c r="H892" s="61">
        <v>51.62</v>
      </c>
      <c r="I892" s="15">
        <f t="shared" si="80"/>
        <v>154.86</v>
      </c>
      <c r="J892" s="23"/>
      <c r="K892" s="23"/>
      <c r="L892" s="23">
        <f t="shared" si="81"/>
        <v>0</v>
      </c>
      <c r="M892" s="15">
        <f t="shared" si="78"/>
        <v>3</v>
      </c>
      <c r="N892" s="15">
        <f t="shared" si="79"/>
        <v>51.62</v>
      </c>
      <c r="O892" s="15">
        <f t="shared" si="82"/>
        <v>154.86</v>
      </c>
      <c r="P892">
        <v>20.14</v>
      </c>
      <c r="R892" s="90">
        <v>70.4</v>
      </c>
    </row>
    <row r="893" ht="17.25" spans="1:18">
      <c r="A893" s="95" t="s">
        <v>1048</v>
      </c>
      <c r="B893" s="95" t="s">
        <v>20</v>
      </c>
      <c r="C893" s="95" t="s">
        <v>21</v>
      </c>
      <c r="G893" s="96">
        <v>3</v>
      </c>
      <c r="H893" s="96">
        <v>24.6933333366667</v>
      </c>
      <c r="I893" s="32">
        <f t="shared" si="80"/>
        <v>74.0800000100001</v>
      </c>
      <c r="J893" s="38"/>
      <c r="K893" s="38"/>
      <c r="L893" s="38">
        <f t="shared" si="81"/>
        <v>0</v>
      </c>
      <c r="M893" s="32">
        <f t="shared" si="78"/>
        <v>3</v>
      </c>
      <c r="N893" s="32">
        <f t="shared" si="79"/>
        <v>24.6933333366667</v>
      </c>
      <c r="O893" s="32">
        <f t="shared" si="82"/>
        <v>74.0800000100001</v>
      </c>
      <c r="P893">
        <v>9.62</v>
      </c>
      <c r="R893" s="90">
        <v>27</v>
      </c>
    </row>
    <row r="894" ht="17.25" spans="1:18">
      <c r="A894" s="95" t="s">
        <v>1049</v>
      </c>
      <c r="B894" s="95" t="s">
        <v>20</v>
      </c>
      <c r="C894" s="95" t="s">
        <v>21</v>
      </c>
      <c r="G894" s="96">
        <v>3</v>
      </c>
      <c r="H894" s="96">
        <v>42.3866666666667</v>
      </c>
      <c r="I894" s="15">
        <f t="shared" si="80"/>
        <v>127.16</v>
      </c>
      <c r="J894" s="23"/>
      <c r="K894" s="23"/>
      <c r="L894" s="23">
        <f t="shared" si="81"/>
        <v>0</v>
      </c>
      <c r="M894" s="15">
        <f t="shared" si="78"/>
        <v>3</v>
      </c>
      <c r="N894" s="15">
        <f t="shared" si="79"/>
        <v>42.3866666666667</v>
      </c>
      <c r="O894" s="15">
        <f t="shared" si="82"/>
        <v>127.16</v>
      </c>
      <c r="P894">
        <v>16.53</v>
      </c>
      <c r="R894" s="90">
        <v>53.1</v>
      </c>
    </row>
    <row r="895" ht="17.25" spans="1:18">
      <c r="A895" s="95" t="s">
        <v>1050</v>
      </c>
      <c r="B895" s="95" t="s">
        <v>1051</v>
      </c>
      <c r="C895" s="95" t="s">
        <v>21</v>
      </c>
      <c r="G895" s="96">
        <v>1</v>
      </c>
      <c r="H895" s="96">
        <v>23.81</v>
      </c>
      <c r="I895" s="30">
        <f t="shared" si="80"/>
        <v>23.81</v>
      </c>
      <c r="J895" s="36"/>
      <c r="K895" s="36"/>
      <c r="L895" s="36">
        <f t="shared" si="81"/>
        <v>0</v>
      </c>
      <c r="M895" s="30">
        <f t="shared" si="78"/>
        <v>1</v>
      </c>
      <c r="N895" s="30">
        <f t="shared" si="79"/>
        <v>23.81</v>
      </c>
      <c r="O895" s="30">
        <f t="shared" si="82"/>
        <v>23.81</v>
      </c>
      <c r="P895">
        <v>3.09</v>
      </c>
      <c r="R895" s="90">
        <v>27.9</v>
      </c>
    </row>
    <row r="896" ht="17.25" spans="1:19">
      <c r="A896" s="27" t="s">
        <v>1052</v>
      </c>
      <c r="B896" s="27" t="s">
        <v>1053</v>
      </c>
      <c r="C896" s="27" t="s">
        <v>25</v>
      </c>
      <c r="D896" s="15"/>
      <c r="E896" s="15"/>
      <c r="F896" s="15"/>
      <c r="G896" s="61">
        <v>1</v>
      </c>
      <c r="H896" s="61">
        <v>23.8</v>
      </c>
      <c r="I896" s="15">
        <f t="shared" si="80"/>
        <v>23.8</v>
      </c>
      <c r="J896" s="23"/>
      <c r="K896" s="23"/>
      <c r="L896" s="23">
        <f t="shared" si="81"/>
        <v>0</v>
      </c>
      <c r="M896" s="15">
        <f t="shared" si="78"/>
        <v>1</v>
      </c>
      <c r="N896" s="15">
        <f t="shared" si="79"/>
        <v>23.8</v>
      </c>
      <c r="O896" s="15">
        <f t="shared" si="82"/>
        <v>23.8</v>
      </c>
      <c r="P896" s="77">
        <v>3.1</v>
      </c>
      <c r="Q896" s="23"/>
      <c r="R896" s="23"/>
      <c r="S896" s="23"/>
    </row>
    <row r="897" ht="17.25" spans="1:18">
      <c r="A897" s="95" t="s">
        <v>1054</v>
      </c>
      <c r="B897" s="95" t="s">
        <v>1055</v>
      </c>
      <c r="C897" s="95" t="s">
        <v>45</v>
      </c>
      <c r="G897" s="96">
        <v>1</v>
      </c>
      <c r="H897" s="96">
        <v>84.07</v>
      </c>
      <c r="I897" s="32">
        <f t="shared" si="80"/>
        <v>84.07</v>
      </c>
      <c r="J897" s="38"/>
      <c r="K897" s="38"/>
      <c r="L897" s="38">
        <f t="shared" si="81"/>
        <v>0</v>
      </c>
      <c r="M897" s="32">
        <f t="shared" si="78"/>
        <v>1</v>
      </c>
      <c r="N897" s="32">
        <f t="shared" si="79"/>
        <v>84.07</v>
      </c>
      <c r="O897" s="32">
        <f t="shared" si="82"/>
        <v>84.07</v>
      </c>
      <c r="P897">
        <v>10.93</v>
      </c>
      <c r="R897" s="90">
        <v>99</v>
      </c>
    </row>
    <row r="898" spans="1:16">
      <c r="A898" s="1" t="s">
        <v>1056</v>
      </c>
      <c r="B898" s="1" t="s">
        <v>1057</v>
      </c>
      <c r="C898" s="1" t="s">
        <v>80</v>
      </c>
      <c r="G898" s="1">
        <v>2</v>
      </c>
      <c r="H898" s="1">
        <v>6.37</v>
      </c>
      <c r="I898" s="15">
        <f t="shared" si="80"/>
        <v>12.74</v>
      </c>
      <c r="J898" s="23"/>
      <c r="K898" s="23"/>
      <c r="L898" s="23">
        <f t="shared" si="81"/>
        <v>0</v>
      </c>
      <c r="M898" s="15">
        <f t="shared" si="78"/>
        <v>2</v>
      </c>
      <c r="N898" s="15">
        <f t="shared" si="79"/>
        <v>6.37</v>
      </c>
      <c r="O898" s="15">
        <f t="shared" si="82"/>
        <v>12.74</v>
      </c>
      <c r="P898" s="1">
        <v>1.66</v>
      </c>
    </row>
    <row r="899" spans="1:18">
      <c r="A899" s="92" t="s">
        <v>1058</v>
      </c>
      <c r="B899" s="92" t="s">
        <v>1059</v>
      </c>
      <c r="C899" s="1" t="s">
        <v>131</v>
      </c>
      <c r="G899" s="1">
        <v>8</v>
      </c>
      <c r="H899" s="1">
        <v>232.52</v>
      </c>
      <c r="I899" s="15">
        <f t="shared" si="80"/>
        <v>1860.16</v>
      </c>
      <c r="J899" s="23"/>
      <c r="K899" s="23"/>
      <c r="L899" s="23">
        <f t="shared" si="81"/>
        <v>0</v>
      </c>
      <c r="M899" s="15">
        <f t="shared" si="78"/>
        <v>8</v>
      </c>
      <c r="N899" s="15">
        <f t="shared" si="79"/>
        <v>232.52</v>
      </c>
      <c r="O899" s="15">
        <f t="shared" si="82"/>
        <v>1860.16</v>
      </c>
      <c r="P899" s="1">
        <v>241.82</v>
      </c>
      <c r="R899" s="90">
        <v>299</v>
      </c>
    </row>
    <row r="900" spans="1:16">
      <c r="A900" s="1" t="s">
        <v>1060</v>
      </c>
      <c r="B900" s="1" t="s">
        <v>1061</v>
      </c>
      <c r="C900" s="1" t="s">
        <v>45</v>
      </c>
      <c r="G900" s="1">
        <v>1</v>
      </c>
      <c r="H900" s="1">
        <v>476.99</v>
      </c>
      <c r="I900" s="15">
        <f t="shared" si="80"/>
        <v>476.99</v>
      </c>
      <c r="J900" s="23"/>
      <c r="K900" s="23"/>
      <c r="L900" s="23">
        <f t="shared" si="81"/>
        <v>0</v>
      </c>
      <c r="M900" s="15">
        <f t="shared" si="78"/>
        <v>1</v>
      </c>
      <c r="N900" s="15">
        <f t="shared" si="79"/>
        <v>476.99</v>
      </c>
      <c r="O900" s="15">
        <f t="shared" si="82"/>
        <v>476.99</v>
      </c>
      <c r="P900" s="1">
        <v>62.01</v>
      </c>
    </row>
    <row r="901" spans="1:18">
      <c r="A901" s="92" t="s">
        <v>1062</v>
      </c>
      <c r="B901" s="1">
        <v>40752</v>
      </c>
      <c r="C901" s="1" t="s">
        <v>25</v>
      </c>
      <c r="G901" s="1">
        <v>1</v>
      </c>
      <c r="H901" s="1">
        <v>25.58</v>
      </c>
      <c r="I901" s="15">
        <f t="shared" si="80"/>
        <v>25.58</v>
      </c>
      <c r="J901" s="23"/>
      <c r="K901" s="23"/>
      <c r="L901" s="23">
        <f t="shared" si="81"/>
        <v>0</v>
      </c>
      <c r="M901" s="15">
        <f t="shared" si="78"/>
        <v>1</v>
      </c>
      <c r="N901" s="15">
        <f t="shared" si="79"/>
        <v>25.58</v>
      </c>
      <c r="O901" s="15">
        <f t="shared" si="82"/>
        <v>25.58</v>
      </c>
      <c r="P901" s="1">
        <v>3.32</v>
      </c>
      <c r="R901" s="90">
        <v>29.9</v>
      </c>
    </row>
    <row r="902" spans="1:18">
      <c r="A902" s="92" t="s">
        <v>1063</v>
      </c>
      <c r="B902" s="92" t="s">
        <v>1064</v>
      </c>
      <c r="C902" s="1" t="s">
        <v>25</v>
      </c>
      <c r="G902" s="1">
        <v>1</v>
      </c>
      <c r="H902" s="1">
        <v>39.42</v>
      </c>
      <c r="I902" s="15">
        <f t="shared" si="80"/>
        <v>39.42</v>
      </c>
      <c r="J902" s="23"/>
      <c r="K902" s="23"/>
      <c r="L902" s="23">
        <f t="shared" si="81"/>
        <v>0</v>
      </c>
      <c r="M902" s="15">
        <f t="shared" si="78"/>
        <v>1</v>
      </c>
      <c r="N902" s="15">
        <f t="shared" si="79"/>
        <v>39.42</v>
      </c>
      <c r="O902" s="15">
        <f t="shared" si="82"/>
        <v>39.42</v>
      </c>
      <c r="P902" s="1">
        <v>5.13</v>
      </c>
      <c r="R902" s="90">
        <v>59</v>
      </c>
    </row>
    <row r="903" spans="1:16">
      <c r="A903" s="1" t="s">
        <v>1065</v>
      </c>
      <c r="B903" s="1" t="s">
        <v>244</v>
      </c>
      <c r="C903" s="1" t="s">
        <v>245</v>
      </c>
      <c r="G903" s="1">
        <v>2</v>
      </c>
      <c r="H903" s="1">
        <v>11.405</v>
      </c>
      <c r="I903" s="15">
        <f t="shared" si="80"/>
        <v>22.81</v>
      </c>
      <c r="J903" s="23"/>
      <c r="K903" s="23"/>
      <c r="L903" s="23">
        <f t="shared" si="81"/>
        <v>0</v>
      </c>
      <c r="M903" s="15">
        <f t="shared" si="78"/>
        <v>2</v>
      </c>
      <c r="N903" s="15">
        <f t="shared" si="79"/>
        <v>11.405</v>
      </c>
      <c r="O903" s="15">
        <f t="shared" si="82"/>
        <v>22.81</v>
      </c>
      <c r="P903" s="1">
        <v>2.97</v>
      </c>
    </row>
    <row r="904" spans="1:18">
      <c r="A904" s="92" t="s">
        <v>1066</v>
      </c>
      <c r="B904" s="92" t="s">
        <v>1067</v>
      </c>
      <c r="C904" s="1" t="s">
        <v>40</v>
      </c>
      <c r="G904" s="1">
        <v>1</v>
      </c>
      <c r="H904" s="1">
        <v>21.24</v>
      </c>
      <c r="I904" s="15">
        <f t="shared" si="80"/>
        <v>21.24</v>
      </c>
      <c r="J904" s="23"/>
      <c r="K904" s="23"/>
      <c r="L904" s="23">
        <f t="shared" si="81"/>
        <v>0</v>
      </c>
      <c r="M904" s="15">
        <f t="shared" si="78"/>
        <v>1</v>
      </c>
      <c r="N904" s="15">
        <f t="shared" si="79"/>
        <v>21.24</v>
      </c>
      <c r="O904" s="15">
        <f t="shared" si="82"/>
        <v>21.24</v>
      </c>
      <c r="P904" s="1">
        <v>2.76</v>
      </c>
      <c r="R904" s="90">
        <v>24</v>
      </c>
    </row>
    <row r="905" spans="1:16">
      <c r="A905" s="1" t="s">
        <v>1068</v>
      </c>
      <c r="B905" s="1" t="s">
        <v>1069</v>
      </c>
      <c r="C905" s="1" t="s">
        <v>40</v>
      </c>
      <c r="G905" s="1">
        <v>1</v>
      </c>
      <c r="H905" s="1">
        <v>13.28</v>
      </c>
      <c r="I905" s="15">
        <f t="shared" si="80"/>
        <v>13.28</v>
      </c>
      <c r="J905" s="23"/>
      <c r="K905" s="23"/>
      <c r="L905" s="23">
        <f t="shared" si="81"/>
        <v>0</v>
      </c>
      <c r="M905" s="15">
        <f t="shared" si="78"/>
        <v>1</v>
      </c>
      <c r="N905" s="15">
        <f t="shared" si="79"/>
        <v>13.28</v>
      </c>
      <c r="O905" s="15">
        <f t="shared" si="82"/>
        <v>13.28</v>
      </c>
      <c r="P905" s="1">
        <v>1.72</v>
      </c>
    </row>
    <row r="906" spans="1:16">
      <c r="A906" s="1" t="s">
        <v>1070</v>
      </c>
      <c r="B906" s="1" t="s">
        <v>1071</v>
      </c>
      <c r="C906" s="1" t="s">
        <v>40</v>
      </c>
      <c r="G906" s="1">
        <v>12</v>
      </c>
      <c r="H906" s="1">
        <f>32.02666667-127.82/12</f>
        <v>21.3750000033333</v>
      </c>
      <c r="I906" s="15">
        <f t="shared" si="80"/>
        <v>256.50000004</v>
      </c>
      <c r="J906" s="23"/>
      <c r="K906" s="23"/>
      <c r="L906" s="23">
        <f t="shared" si="81"/>
        <v>0</v>
      </c>
      <c r="M906" s="15">
        <f t="shared" ref="M906:M969" si="83">D906+G906-J906</f>
        <v>12</v>
      </c>
      <c r="N906" s="15">
        <f t="shared" si="79"/>
        <v>21.3750000033333</v>
      </c>
      <c r="O906" s="15">
        <f t="shared" si="82"/>
        <v>256.50000004</v>
      </c>
      <c r="P906" s="1">
        <v>33.34</v>
      </c>
    </row>
    <row r="907" spans="1:18">
      <c r="A907" s="92" t="s">
        <v>1058</v>
      </c>
      <c r="B907" s="92" t="s">
        <v>1059</v>
      </c>
      <c r="C907" s="1" t="s">
        <v>131</v>
      </c>
      <c r="G907" s="1">
        <v>1</v>
      </c>
      <c r="H907" s="1">
        <v>229.2</v>
      </c>
      <c r="I907" s="15">
        <f t="shared" si="80"/>
        <v>229.2</v>
      </c>
      <c r="J907" s="23"/>
      <c r="K907" s="23"/>
      <c r="L907" s="23">
        <f t="shared" si="81"/>
        <v>0</v>
      </c>
      <c r="M907" s="15">
        <f t="shared" si="83"/>
        <v>1</v>
      </c>
      <c r="N907" s="15">
        <f t="shared" si="79"/>
        <v>229.2</v>
      </c>
      <c r="O907" s="15">
        <f t="shared" si="82"/>
        <v>229.2</v>
      </c>
      <c r="P907" s="1">
        <v>29.8</v>
      </c>
      <c r="R907" s="90">
        <v>299</v>
      </c>
    </row>
    <row r="908" spans="1:16">
      <c r="A908" s="1" t="s">
        <v>1072</v>
      </c>
      <c r="B908" s="1" t="s">
        <v>1073</v>
      </c>
      <c r="C908" s="1" t="s">
        <v>37</v>
      </c>
      <c r="G908" s="1">
        <v>12</v>
      </c>
      <c r="H908" s="1">
        <f>30.885-37.08/12</f>
        <v>27.795</v>
      </c>
      <c r="I908" s="15">
        <f t="shared" si="80"/>
        <v>333.54</v>
      </c>
      <c r="J908" s="23"/>
      <c r="K908" s="23"/>
      <c r="L908" s="23">
        <f t="shared" si="81"/>
        <v>0</v>
      </c>
      <c r="M908" s="15">
        <f t="shared" si="83"/>
        <v>12</v>
      </c>
      <c r="N908" s="15">
        <f t="shared" si="79"/>
        <v>27.795</v>
      </c>
      <c r="O908" s="15">
        <f t="shared" si="82"/>
        <v>333.54</v>
      </c>
      <c r="P908" s="1">
        <v>43.36</v>
      </c>
    </row>
    <row r="909" spans="1:18">
      <c r="A909" s="92" t="s">
        <v>1074</v>
      </c>
      <c r="B909" s="92" t="s">
        <v>1031</v>
      </c>
      <c r="C909" s="1" t="s">
        <v>45</v>
      </c>
      <c r="G909" s="1">
        <v>1</v>
      </c>
      <c r="H909" s="1">
        <v>339.94</v>
      </c>
      <c r="I909" s="15">
        <f t="shared" si="80"/>
        <v>339.94</v>
      </c>
      <c r="J909" s="23"/>
      <c r="K909" s="23"/>
      <c r="L909" s="23">
        <f t="shared" si="81"/>
        <v>0</v>
      </c>
      <c r="M909" s="15">
        <f t="shared" si="83"/>
        <v>1</v>
      </c>
      <c r="N909" s="15">
        <f t="shared" si="79"/>
        <v>339.94</v>
      </c>
      <c r="O909" s="15">
        <f t="shared" si="82"/>
        <v>339.94</v>
      </c>
      <c r="P909" s="1">
        <v>44.19</v>
      </c>
      <c r="R909" s="90">
        <v>499</v>
      </c>
    </row>
    <row r="910" spans="1:16">
      <c r="A910" s="1" t="s">
        <v>1075</v>
      </c>
      <c r="B910" s="1" t="s">
        <v>1076</v>
      </c>
      <c r="C910" s="1" t="s">
        <v>40</v>
      </c>
      <c r="G910" s="1">
        <v>12</v>
      </c>
      <c r="H910" s="1">
        <f>29.20333333-80.55/12</f>
        <v>22.49083333</v>
      </c>
      <c r="I910" s="30">
        <f t="shared" si="80"/>
        <v>269.88999996</v>
      </c>
      <c r="J910" s="36"/>
      <c r="K910" s="36"/>
      <c r="L910" s="36">
        <f t="shared" si="81"/>
        <v>0</v>
      </c>
      <c r="M910" s="30">
        <f t="shared" si="83"/>
        <v>12</v>
      </c>
      <c r="N910" s="30">
        <f t="shared" si="79"/>
        <v>22.49083333</v>
      </c>
      <c r="O910" s="30">
        <f t="shared" si="82"/>
        <v>269.88999996</v>
      </c>
      <c r="P910" s="1">
        <v>35.09</v>
      </c>
    </row>
    <row r="911" spans="1:19">
      <c r="A911" s="29" t="s">
        <v>1077</v>
      </c>
      <c r="B911" s="15">
        <v>30221</v>
      </c>
      <c r="C911" s="15" t="s">
        <v>25</v>
      </c>
      <c r="D911" s="15"/>
      <c r="E911" s="15"/>
      <c r="F911" s="15"/>
      <c r="G911" s="15">
        <v>1</v>
      </c>
      <c r="H911" s="15">
        <v>47.77</v>
      </c>
      <c r="I911" s="15">
        <f t="shared" si="80"/>
        <v>47.77</v>
      </c>
      <c r="J911" s="23"/>
      <c r="K911" s="23"/>
      <c r="L911" s="23">
        <f t="shared" si="81"/>
        <v>0</v>
      </c>
      <c r="M911" s="15">
        <f t="shared" si="83"/>
        <v>1</v>
      </c>
      <c r="N911" s="15">
        <f t="shared" si="79"/>
        <v>47.77</v>
      </c>
      <c r="O911" s="15">
        <f t="shared" si="82"/>
        <v>47.77</v>
      </c>
      <c r="P911" s="15">
        <v>6.21</v>
      </c>
      <c r="Q911" s="23"/>
      <c r="R911" s="25">
        <v>53.68</v>
      </c>
      <c r="S911" s="23"/>
    </row>
    <row r="912" spans="1:16">
      <c r="A912" s="1" t="s">
        <v>1078</v>
      </c>
      <c r="B912" s="1" t="s">
        <v>346</v>
      </c>
      <c r="C912" s="1" t="s">
        <v>115</v>
      </c>
      <c r="G912" s="1">
        <v>10</v>
      </c>
      <c r="H912" s="1">
        <v>23.804</v>
      </c>
      <c r="I912" s="32">
        <f t="shared" si="80"/>
        <v>238.04</v>
      </c>
      <c r="J912" s="38"/>
      <c r="K912" s="38"/>
      <c r="L912" s="38">
        <f t="shared" si="81"/>
        <v>0</v>
      </c>
      <c r="M912" s="32">
        <f t="shared" si="83"/>
        <v>10</v>
      </c>
      <c r="N912" s="32">
        <f t="shared" si="79"/>
        <v>23.804</v>
      </c>
      <c r="O912" s="32">
        <f t="shared" si="82"/>
        <v>238.04</v>
      </c>
      <c r="P912" s="1">
        <v>30.94</v>
      </c>
    </row>
    <row r="913" spans="1:16">
      <c r="A913" s="1" t="s">
        <v>1079</v>
      </c>
      <c r="B913" s="1">
        <v>7003</v>
      </c>
      <c r="C913" s="1" t="s">
        <v>83</v>
      </c>
      <c r="G913" s="1">
        <v>1</v>
      </c>
      <c r="H913" s="1">
        <v>17.24</v>
      </c>
      <c r="I913" s="15">
        <f t="shared" si="80"/>
        <v>17.24</v>
      </c>
      <c r="J913" s="23"/>
      <c r="K913" s="23"/>
      <c r="L913" s="23">
        <f t="shared" si="81"/>
        <v>0</v>
      </c>
      <c r="M913" s="15">
        <f t="shared" si="83"/>
        <v>1</v>
      </c>
      <c r="N913" s="15">
        <f t="shared" si="79"/>
        <v>17.24</v>
      </c>
      <c r="O913" s="15">
        <f t="shared" si="82"/>
        <v>17.24</v>
      </c>
      <c r="P913" s="1">
        <v>2.25</v>
      </c>
    </row>
    <row r="914" spans="1:16">
      <c r="A914" s="1" t="s">
        <v>1080</v>
      </c>
      <c r="B914" s="1" t="s">
        <v>1081</v>
      </c>
      <c r="C914" s="1" t="s">
        <v>45</v>
      </c>
      <c r="G914" s="1">
        <v>5</v>
      </c>
      <c r="H914" s="1">
        <v>165.482</v>
      </c>
      <c r="I914" s="15">
        <f t="shared" si="80"/>
        <v>827.41</v>
      </c>
      <c r="J914" s="23"/>
      <c r="K914" s="23"/>
      <c r="L914" s="23">
        <f t="shared" si="81"/>
        <v>0</v>
      </c>
      <c r="M914" s="15">
        <f t="shared" si="83"/>
        <v>5</v>
      </c>
      <c r="N914" s="15">
        <f t="shared" si="79"/>
        <v>165.482</v>
      </c>
      <c r="O914" s="15">
        <f t="shared" si="82"/>
        <v>827.41</v>
      </c>
      <c r="P914" s="1">
        <v>107.57</v>
      </c>
    </row>
    <row r="915" spans="1:16">
      <c r="A915" s="1" t="s">
        <v>1082</v>
      </c>
      <c r="B915" s="1" t="s">
        <v>1083</v>
      </c>
      <c r="C915" s="1" t="s">
        <v>83</v>
      </c>
      <c r="G915" s="1">
        <v>1</v>
      </c>
      <c r="H915" s="1">
        <v>24.78</v>
      </c>
      <c r="I915" s="15">
        <f t="shared" si="80"/>
        <v>24.78</v>
      </c>
      <c r="J915" s="23"/>
      <c r="K915" s="23"/>
      <c r="L915" s="23">
        <f t="shared" si="81"/>
        <v>0</v>
      </c>
      <c r="M915" s="15">
        <f t="shared" si="83"/>
        <v>1</v>
      </c>
      <c r="N915" s="15">
        <f t="shared" si="79"/>
        <v>24.78</v>
      </c>
      <c r="O915" s="15">
        <f t="shared" si="82"/>
        <v>24.78</v>
      </c>
      <c r="P915" s="1">
        <v>3.22</v>
      </c>
    </row>
    <row r="916" spans="1:16">
      <c r="A916" s="1" t="s">
        <v>1084</v>
      </c>
      <c r="B916" s="1" t="s">
        <v>1085</v>
      </c>
      <c r="C916" s="1" t="s">
        <v>83</v>
      </c>
      <c r="G916" s="1">
        <v>1</v>
      </c>
      <c r="H916" s="1">
        <v>26.35</v>
      </c>
      <c r="I916" s="15">
        <f t="shared" si="80"/>
        <v>26.35</v>
      </c>
      <c r="J916" s="23"/>
      <c r="K916" s="23"/>
      <c r="L916" s="23">
        <f t="shared" si="81"/>
        <v>0</v>
      </c>
      <c r="M916" s="15">
        <f t="shared" si="83"/>
        <v>1</v>
      </c>
      <c r="N916" s="15">
        <f t="shared" si="79"/>
        <v>26.35</v>
      </c>
      <c r="O916" s="15">
        <f t="shared" si="82"/>
        <v>26.35</v>
      </c>
      <c r="P916" s="1">
        <v>3.43</v>
      </c>
    </row>
    <row r="917" spans="1:16">
      <c r="A917" s="1" t="s">
        <v>1086</v>
      </c>
      <c r="B917" s="1" t="s">
        <v>1087</v>
      </c>
      <c r="C917" s="1" t="s">
        <v>68</v>
      </c>
      <c r="G917" s="1">
        <v>1</v>
      </c>
      <c r="H917" s="1">
        <v>44.25</v>
      </c>
      <c r="I917" s="15">
        <f t="shared" si="80"/>
        <v>44.25</v>
      </c>
      <c r="J917" s="23"/>
      <c r="K917" s="23"/>
      <c r="L917" s="23">
        <f t="shared" si="81"/>
        <v>0</v>
      </c>
      <c r="M917" s="15">
        <f t="shared" si="83"/>
        <v>1</v>
      </c>
      <c r="N917" s="15">
        <f t="shared" si="79"/>
        <v>44.25</v>
      </c>
      <c r="O917" s="15">
        <f t="shared" si="82"/>
        <v>44.25</v>
      </c>
      <c r="P917" s="1">
        <v>5.75</v>
      </c>
    </row>
    <row r="918" spans="1:16">
      <c r="A918" s="1" t="s">
        <v>1088</v>
      </c>
      <c r="B918" s="1" t="s">
        <v>1089</v>
      </c>
      <c r="C918" s="1" t="s">
        <v>68</v>
      </c>
      <c r="G918" s="1">
        <v>3</v>
      </c>
      <c r="H918" s="1">
        <v>8.46666666666667</v>
      </c>
      <c r="I918" s="15">
        <f t="shared" si="80"/>
        <v>25.4</v>
      </c>
      <c r="J918" s="23"/>
      <c r="K918" s="23"/>
      <c r="L918" s="23">
        <f t="shared" si="81"/>
        <v>0</v>
      </c>
      <c r="M918" s="15">
        <f t="shared" si="83"/>
        <v>3</v>
      </c>
      <c r="N918" s="15">
        <f t="shared" si="79"/>
        <v>8.46666666666667</v>
      </c>
      <c r="O918" s="15">
        <f t="shared" si="82"/>
        <v>25.4</v>
      </c>
      <c r="P918" s="1">
        <v>3.3</v>
      </c>
    </row>
    <row r="919" spans="1:16">
      <c r="A919" s="1" t="s">
        <v>994</v>
      </c>
      <c r="B919" s="1" t="s">
        <v>20</v>
      </c>
      <c r="C919" s="1" t="s">
        <v>21</v>
      </c>
      <c r="G919" s="1">
        <v>2</v>
      </c>
      <c r="H919" s="1">
        <v>42.835</v>
      </c>
      <c r="I919" s="15">
        <f t="shared" si="80"/>
        <v>85.67</v>
      </c>
      <c r="J919" s="23"/>
      <c r="K919" s="23"/>
      <c r="L919" s="23">
        <f t="shared" si="81"/>
        <v>0</v>
      </c>
      <c r="M919" s="15">
        <f t="shared" si="83"/>
        <v>2</v>
      </c>
      <c r="N919" s="15">
        <f t="shared" si="79"/>
        <v>42.835</v>
      </c>
      <c r="O919" s="15">
        <f t="shared" si="82"/>
        <v>85.67</v>
      </c>
      <c r="P919" s="1">
        <v>11.13</v>
      </c>
    </row>
    <row r="920" spans="1:16">
      <c r="A920" s="1" t="s">
        <v>1090</v>
      </c>
      <c r="B920" s="1" t="s">
        <v>1091</v>
      </c>
      <c r="C920" s="1" t="s">
        <v>25</v>
      </c>
      <c r="G920" s="1">
        <v>1</v>
      </c>
      <c r="H920" s="1">
        <v>84.96</v>
      </c>
      <c r="I920" s="15">
        <f t="shared" si="80"/>
        <v>84.96</v>
      </c>
      <c r="J920" s="23"/>
      <c r="K920" s="23"/>
      <c r="L920" s="23">
        <f t="shared" si="81"/>
        <v>0</v>
      </c>
      <c r="M920" s="15">
        <f t="shared" si="83"/>
        <v>1</v>
      </c>
      <c r="N920" s="15">
        <f t="shared" si="79"/>
        <v>84.96</v>
      </c>
      <c r="O920" s="15">
        <f t="shared" si="82"/>
        <v>84.96</v>
      </c>
      <c r="P920" s="1">
        <v>11.04</v>
      </c>
    </row>
    <row r="921" spans="1:16">
      <c r="A921" s="1" t="s">
        <v>1092</v>
      </c>
      <c r="B921" s="1" t="s">
        <v>1093</v>
      </c>
      <c r="C921" s="1" t="s">
        <v>89</v>
      </c>
      <c r="G921" s="1">
        <v>10</v>
      </c>
      <c r="H921" s="1">
        <v>82.3</v>
      </c>
      <c r="I921" s="15">
        <f t="shared" si="80"/>
        <v>823</v>
      </c>
      <c r="J921" s="23"/>
      <c r="K921" s="23"/>
      <c r="L921" s="23">
        <f t="shared" si="81"/>
        <v>0</v>
      </c>
      <c r="M921" s="15">
        <f t="shared" si="83"/>
        <v>10</v>
      </c>
      <c r="N921" s="15">
        <f t="shared" si="79"/>
        <v>82.3</v>
      </c>
      <c r="O921" s="15">
        <f t="shared" si="82"/>
        <v>823</v>
      </c>
      <c r="P921" s="1">
        <v>107</v>
      </c>
    </row>
    <row r="922" spans="1:16">
      <c r="A922" s="1" t="s">
        <v>1094</v>
      </c>
      <c r="B922" s="1" t="s">
        <v>1095</v>
      </c>
      <c r="C922" s="1" t="s">
        <v>89</v>
      </c>
      <c r="G922" s="1">
        <v>10</v>
      </c>
      <c r="H922" s="1">
        <v>52.213</v>
      </c>
      <c r="I922" s="15">
        <f t="shared" si="80"/>
        <v>522.13</v>
      </c>
      <c r="J922" s="23"/>
      <c r="K922" s="23"/>
      <c r="L922" s="23">
        <f t="shared" si="81"/>
        <v>0</v>
      </c>
      <c r="M922" s="15">
        <f t="shared" si="83"/>
        <v>10</v>
      </c>
      <c r="N922" s="15">
        <f t="shared" si="79"/>
        <v>52.213</v>
      </c>
      <c r="O922" s="15">
        <f t="shared" si="82"/>
        <v>522.13</v>
      </c>
      <c r="P922" s="1">
        <v>67.87</v>
      </c>
    </row>
    <row r="923" spans="1:16">
      <c r="A923" s="92" t="s">
        <v>1096</v>
      </c>
      <c r="B923" s="1">
        <v>2230</v>
      </c>
      <c r="C923" s="1" t="s">
        <v>40</v>
      </c>
      <c r="G923" s="1">
        <v>1</v>
      </c>
      <c r="H923" s="1">
        <v>6.19</v>
      </c>
      <c r="I923" s="15">
        <f t="shared" si="80"/>
        <v>6.19</v>
      </c>
      <c r="J923" s="23"/>
      <c r="K923" s="23"/>
      <c r="L923" s="23">
        <f t="shared" si="81"/>
        <v>0</v>
      </c>
      <c r="M923" s="15">
        <f t="shared" si="83"/>
        <v>1</v>
      </c>
      <c r="N923" s="15">
        <f t="shared" si="79"/>
        <v>6.19</v>
      </c>
      <c r="O923" s="15">
        <f t="shared" si="82"/>
        <v>6.19</v>
      </c>
      <c r="P923" s="1">
        <v>0.81</v>
      </c>
    </row>
    <row r="924" spans="1:16">
      <c r="A924" s="1" t="s">
        <v>132</v>
      </c>
      <c r="B924" s="1" t="s">
        <v>133</v>
      </c>
      <c r="C924" s="1" t="s">
        <v>61</v>
      </c>
      <c r="G924" s="1">
        <v>30</v>
      </c>
      <c r="H924" s="1">
        <v>31.0793333333333</v>
      </c>
      <c r="I924" s="15">
        <f t="shared" si="80"/>
        <v>932.379999999999</v>
      </c>
      <c r="J924" s="23"/>
      <c r="K924" s="23"/>
      <c r="L924" s="23">
        <f t="shared" si="81"/>
        <v>0</v>
      </c>
      <c r="M924" s="15">
        <f t="shared" si="83"/>
        <v>30</v>
      </c>
      <c r="N924" s="15">
        <f t="shared" si="79"/>
        <v>31.0793333333333</v>
      </c>
      <c r="O924" s="15">
        <f t="shared" si="82"/>
        <v>932.379999999999</v>
      </c>
      <c r="P924" s="1">
        <v>121.21</v>
      </c>
    </row>
    <row r="925" spans="1:16">
      <c r="A925" s="1" t="s">
        <v>1097</v>
      </c>
      <c r="B925" s="1" t="s">
        <v>1098</v>
      </c>
      <c r="C925" s="1" t="s">
        <v>1099</v>
      </c>
      <c r="G925" s="1">
        <v>2</v>
      </c>
      <c r="H925" s="1">
        <f>22.035-2.745</f>
        <v>19.29</v>
      </c>
      <c r="I925" s="15">
        <f t="shared" si="80"/>
        <v>38.58</v>
      </c>
      <c r="J925" s="23"/>
      <c r="K925" s="23"/>
      <c r="L925" s="23">
        <f t="shared" si="81"/>
        <v>0</v>
      </c>
      <c r="M925" s="15">
        <f t="shared" si="83"/>
        <v>2</v>
      </c>
      <c r="N925" s="15">
        <f t="shared" si="79"/>
        <v>19.29</v>
      </c>
      <c r="O925" s="15">
        <f t="shared" si="82"/>
        <v>38.58</v>
      </c>
      <c r="P925" s="1">
        <v>5.02</v>
      </c>
    </row>
    <row r="926" spans="1:16">
      <c r="A926" s="1" t="s">
        <v>1100</v>
      </c>
      <c r="B926" s="1" t="s">
        <v>369</v>
      </c>
      <c r="C926" s="1" t="s">
        <v>1099</v>
      </c>
      <c r="G926" s="1">
        <v>1</v>
      </c>
      <c r="H926" s="1">
        <v>26.46</v>
      </c>
      <c r="I926" s="15">
        <f t="shared" si="80"/>
        <v>26.46</v>
      </c>
      <c r="J926" s="23"/>
      <c r="K926" s="23"/>
      <c r="L926" s="23">
        <f t="shared" si="81"/>
        <v>0</v>
      </c>
      <c r="M926" s="15">
        <f t="shared" si="83"/>
        <v>1</v>
      </c>
      <c r="N926" s="15">
        <f t="shared" si="79"/>
        <v>26.46</v>
      </c>
      <c r="O926" s="15">
        <f t="shared" si="82"/>
        <v>26.46</v>
      </c>
      <c r="P926" s="1">
        <v>3.44</v>
      </c>
    </row>
    <row r="927" spans="1:16">
      <c r="A927" s="1" t="s">
        <v>510</v>
      </c>
      <c r="B927" s="1" t="s">
        <v>511</v>
      </c>
      <c r="C927" s="1" t="s">
        <v>25</v>
      </c>
      <c r="G927" s="1">
        <v>2</v>
      </c>
      <c r="H927" s="1">
        <f>105.31-31.645</f>
        <v>73.665</v>
      </c>
      <c r="I927" s="30">
        <f t="shared" si="80"/>
        <v>147.33</v>
      </c>
      <c r="J927" s="36"/>
      <c r="K927" s="36"/>
      <c r="L927" s="36">
        <f t="shared" si="81"/>
        <v>0</v>
      </c>
      <c r="M927" s="15">
        <f t="shared" si="83"/>
        <v>2</v>
      </c>
      <c r="N927" s="15">
        <f t="shared" si="79"/>
        <v>73.665</v>
      </c>
      <c r="O927" s="15">
        <f t="shared" si="82"/>
        <v>147.33</v>
      </c>
      <c r="P927" s="1">
        <v>19.15</v>
      </c>
    </row>
    <row r="928" spans="1:16">
      <c r="A928" s="15" t="s">
        <v>1101</v>
      </c>
      <c r="B928" s="15" t="s">
        <v>1102</v>
      </c>
      <c r="C928" s="15" t="s">
        <v>25</v>
      </c>
      <c r="D928" s="15"/>
      <c r="E928" s="15"/>
      <c r="F928" s="15"/>
      <c r="G928" s="15">
        <v>1</v>
      </c>
      <c r="H928" s="15">
        <v>296.13</v>
      </c>
      <c r="I928" s="15">
        <f t="shared" si="80"/>
        <v>296.13</v>
      </c>
      <c r="J928" s="23"/>
      <c r="K928" s="23"/>
      <c r="L928" s="23">
        <f t="shared" si="81"/>
        <v>0</v>
      </c>
      <c r="M928" s="15">
        <f t="shared" si="83"/>
        <v>1</v>
      </c>
      <c r="N928" s="15">
        <f t="shared" si="79"/>
        <v>296.13</v>
      </c>
      <c r="O928" s="15">
        <f t="shared" si="82"/>
        <v>296.13</v>
      </c>
      <c r="P928" s="1">
        <v>38.49</v>
      </c>
    </row>
    <row r="929" spans="1:16">
      <c r="A929" s="1" t="s">
        <v>1103</v>
      </c>
      <c r="B929" s="1" t="s">
        <v>1104</v>
      </c>
      <c r="C929" s="1" t="s">
        <v>68</v>
      </c>
      <c r="G929" s="1">
        <v>3</v>
      </c>
      <c r="H929" s="1">
        <f>16.72666666667-8.85/3</f>
        <v>13.77666666667</v>
      </c>
      <c r="I929" s="32">
        <f t="shared" si="80"/>
        <v>41.33000000001</v>
      </c>
      <c r="J929" s="38"/>
      <c r="K929" s="38"/>
      <c r="L929" s="38">
        <f t="shared" si="81"/>
        <v>0</v>
      </c>
      <c r="M929" s="15">
        <f t="shared" si="83"/>
        <v>3</v>
      </c>
      <c r="N929" s="15">
        <f t="shared" si="79"/>
        <v>13.77666666667</v>
      </c>
      <c r="O929" s="15">
        <f t="shared" si="82"/>
        <v>41.33000000001</v>
      </c>
      <c r="P929" s="1">
        <v>5.37</v>
      </c>
    </row>
    <row r="930" spans="1:16">
      <c r="A930" s="1" t="s">
        <v>1105</v>
      </c>
      <c r="B930" s="1" t="s">
        <v>1106</v>
      </c>
      <c r="C930" s="1" t="s">
        <v>68</v>
      </c>
      <c r="G930" s="1">
        <v>2</v>
      </c>
      <c r="H930" s="1">
        <f>5.31-0.09</f>
        <v>5.22</v>
      </c>
      <c r="I930" s="15">
        <f t="shared" si="80"/>
        <v>10.44</v>
      </c>
      <c r="J930" s="23"/>
      <c r="K930" s="23"/>
      <c r="L930" s="23">
        <f t="shared" si="81"/>
        <v>0</v>
      </c>
      <c r="M930" s="15">
        <f t="shared" si="83"/>
        <v>2</v>
      </c>
      <c r="N930" s="15">
        <f t="shared" si="79"/>
        <v>5.22</v>
      </c>
      <c r="O930" s="15">
        <f t="shared" si="82"/>
        <v>10.44</v>
      </c>
      <c r="P930" s="1">
        <v>1.36</v>
      </c>
    </row>
    <row r="931" spans="1:16">
      <c r="A931" s="1" t="s">
        <v>1107</v>
      </c>
      <c r="B931" s="1" t="s">
        <v>1108</v>
      </c>
      <c r="C931" s="1" t="s">
        <v>45</v>
      </c>
      <c r="G931" s="1">
        <v>1</v>
      </c>
      <c r="H931" s="1">
        <f>4689.38-1504.35</f>
        <v>3185.03</v>
      </c>
      <c r="I931" s="15">
        <f t="shared" si="80"/>
        <v>3185.03</v>
      </c>
      <c r="J931" s="23"/>
      <c r="K931" s="23"/>
      <c r="L931" s="23">
        <f t="shared" si="81"/>
        <v>0</v>
      </c>
      <c r="M931" s="15">
        <f t="shared" si="83"/>
        <v>1</v>
      </c>
      <c r="N931" s="15">
        <f t="shared" si="79"/>
        <v>3185.03</v>
      </c>
      <c r="O931" s="15">
        <f t="shared" si="82"/>
        <v>3185.03</v>
      </c>
      <c r="P931" s="1">
        <v>414.06</v>
      </c>
    </row>
    <row r="932" spans="1:16">
      <c r="A932" s="1" t="s">
        <v>1109</v>
      </c>
      <c r="B932" s="1" t="s">
        <v>998</v>
      </c>
      <c r="C932" s="1" t="s">
        <v>45</v>
      </c>
      <c r="G932" s="1">
        <v>1</v>
      </c>
      <c r="H932" s="1">
        <v>441.59</v>
      </c>
      <c r="I932" s="15">
        <f t="shared" si="80"/>
        <v>441.59</v>
      </c>
      <c r="J932" s="23"/>
      <c r="K932" s="23"/>
      <c r="L932" s="23">
        <f t="shared" si="81"/>
        <v>0</v>
      </c>
      <c r="M932" s="15">
        <f t="shared" si="83"/>
        <v>1</v>
      </c>
      <c r="N932" s="15">
        <f t="shared" si="79"/>
        <v>441.59</v>
      </c>
      <c r="O932" s="15">
        <f t="shared" si="82"/>
        <v>441.59</v>
      </c>
      <c r="P932" s="1">
        <v>57.41</v>
      </c>
    </row>
    <row r="933" spans="1:16">
      <c r="A933" s="1" t="s">
        <v>1110</v>
      </c>
      <c r="B933" s="1" t="s">
        <v>1111</v>
      </c>
      <c r="C933" s="1" t="s">
        <v>37</v>
      </c>
      <c r="G933" s="1">
        <v>3</v>
      </c>
      <c r="H933" s="1">
        <f>105.31-94.79/3</f>
        <v>73.7133333333333</v>
      </c>
      <c r="I933" s="15">
        <f t="shared" si="80"/>
        <v>221.14</v>
      </c>
      <c r="J933" s="23"/>
      <c r="K933" s="23"/>
      <c r="L933" s="23">
        <f t="shared" si="81"/>
        <v>0</v>
      </c>
      <c r="M933" s="15">
        <f t="shared" si="83"/>
        <v>3</v>
      </c>
      <c r="N933" s="15">
        <f t="shared" si="79"/>
        <v>73.7133333333333</v>
      </c>
      <c r="O933" s="15">
        <f t="shared" si="82"/>
        <v>221.14</v>
      </c>
      <c r="P933" s="1">
        <v>28.75</v>
      </c>
    </row>
    <row r="934" spans="1:16">
      <c r="A934" s="1" t="s">
        <v>1112</v>
      </c>
      <c r="B934" s="1" t="s">
        <v>1113</v>
      </c>
      <c r="C934" s="1" t="s">
        <v>37</v>
      </c>
      <c r="G934" s="1">
        <v>2</v>
      </c>
      <c r="H934" s="1">
        <f>72.565-12.91</f>
        <v>59.655</v>
      </c>
      <c r="I934" s="15">
        <f t="shared" si="80"/>
        <v>119.31</v>
      </c>
      <c r="J934" s="23"/>
      <c r="K934" s="23"/>
      <c r="L934" s="23">
        <f t="shared" si="81"/>
        <v>0</v>
      </c>
      <c r="M934" s="15">
        <f t="shared" si="83"/>
        <v>2</v>
      </c>
      <c r="N934" s="15">
        <f t="shared" si="79"/>
        <v>59.655</v>
      </c>
      <c r="O934" s="15">
        <f t="shared" si="82"/>
        <v>119.31</v>
      </c>
      <c r="P934" s="1">
        <v>15.51</v>
      </c>
    </row>
    <row r="935" spans="1:16">
      <c r="A935" s="1" t="s">
        <v>1114</v>
      </c>
      <c r="B935" s="1" t="s">
        <v>1115</v>
      </c>
      <c r="C935" s="1" t="s">
        <v>37</v>
      </c>
      <c r="G935" s="1">
        <v>1</v>
      </c>
      <c r="H935" s="1">
        <v>52.11</v>
      </c>
      <c r="I935" s="15">
        <f t="shared" si="80"/>
        <v>52.11</v>
      </c>
      <c r="J935" s="23"/>
      <c r="K935" s="23"/>
      <c r="L935" s="23">
        <f t="shared" si="81"/>
        <v>0</v>
      </c>
      <c r="M935" s="15">
        <f t="shared" si="83"/>
        <v>1</v>
      </c>
      <c r="N935" s="15">
        <f t="shared" si="79"/>
        <v>52.11</v>
      </c>
      <c r="O935" s="15">
        <f t="shared" si="82"/>
        <v>52.11</v>
      </c>
      <c r="P935" s="1">
        <v>6.78</v>
      </c>
    </row>
    <row r="936" spans="1:18">
      <c r="A936" s="92" t="s">
        <v>1116</v>
      </c>
      <c r="B936" s="92" t="s">
        <v>1117</v>
      </c>
      <c r="C936" s="1" t="s">
        <v>45</v>
      </c>
      <c r="G936" s="1">
        <v>2</v>
      </c>
      <c r="H936" s="1">
        <v>95.565</v>
      </c>
      <c r="I936" s="15">
        <f t="shared" si="80"/>
        <v>191.13</v>
      </c>
      <c r="J936" s="23"/>
      <c r="K936" s="23"/>
      <c r="L936" s="23">
        <f t="shared" si="81"/>
        <v>0</v>
      </c>
      <c r="M936" s="15">
        <f t="shared" si="83"/>
        <v>2</v>
      </c>
      <c r="N936" s="15">
        <f t="shared" ref="N936:N999" si="84">O936/M936</f>
        <v>95.565</v>
      </c>
      <c r="O936" s="15">
        <f t="shared" si="82"/>
        <v>191.13</v>
      </c>
      <c r="P936" s="1">
        <v>24.85</v>
      </c>
      <c r="R936" s="90">
        <v>89</v>
      </c>
    </row>
    <row r="937" spans="1:16">
      <c r="A937" s="1" t="s">
        <v>614</v>
      </c>
      <c r="B937" s="1" t="s">
        <v>899</v>
      </c>
      <c r="C937" s="1" t="s">
        <v>37</v>
      </c>
      <c r="G937" s="1">
        <v>10</v>
      </c>
      <c r="H937" s="1">
        <v>28.23</v>
      </c>
      <c r="I937" s="15">
        <f t="shared" si="80"/>
        <v>282.3</v>
      </c>
      <c r="J937" s="23"/>
      <c r="K937" s="23"/>
      <c r="L937" s="23">
        <f t="shared" si="81"/>
        <v>0</v>
      </c>
      <c r="M937" s="15">
        <f t="shared" si="83"/>
        <v>10</v>
      </c>
      <c r="N937" s="15">
        <f t="shared" si="84"/>
        <v>28.23</v>
      </c>
      <c r="O937" s="15">
        <f t="shared" si="82"/>
        <v>282.3</v>
      </c>
      <c r="P937" s="1">
        <v>36.7</v>
      </c>
    </row>
    <row r="938" spans="1:16">
      <c r="A938" s="1" t="s">
        <v>1118</v>
      </c>
      <c r="B938" s="1" t="s">
        <v>1119</v>
      </c>
      <c r="C938" s="1" t="s">
        <v>25</v>
      </c>
      <c r="G938" s="1">
        <v>2</v>
      </c>
      <c r="H938" s="1">
        <f>57.52-10.53</f>
        <v>46.99</v>
      </c>
      <c r="I938" s="15">
        <f t="shared" si="80"/>
        <v>93.98</v>
      </c>
      <c r="J938" s="23"/>
      <c r="K938" s="23"/>
      <c r="L938" s="23">
        <f t="shared" si="81"/>
        <v>0</v>
      </c>
      <c r="M938" s="15">
        <f t="shared" si="83"/>
        <v>2</v>
      </c>
      <c r="N938" s="15">
        <f t="shared" si="84"/>
        <v>46.99</v>
      </c>
      <c r="O938" s="15">
        <f t="shared" si="82"/>
        <v>93.98</v>
      </c>
      <c r="P938" s="1">
        <v>12.22</v>
      </c>
    </row>
    <row r="939" spans="1:16">
      <c r="A939" s="1" t="s">
        <v>1120</v>
      </c>
      <c r="B939" s="1" t="s">
        <v>1121</v>
      </c>
      <c r="C939" s="1" t="s">
        <v>45</v>
      </c>
      <c r="G939" s="1">
        <v>1</v>
      </c>
      <c r="H939" s="1">
        <f>884.07-61.95</f>
        <v>822.12</v>
      </c>
      <c r="I939" s="15">
        <f t="shared" si="80"/>
        <v>822.12</v>
      </c>
      <c r="J939" s="23"/>
      <c r="K939" s="23"/>
      <c r="L939" s="23">
        <f t="shared" si="81"/>
        <v>0</v>
      </c>
      <c r="M939" s="15">
        <f t="shared" si="83"/>
        <v>1</v>
      </c>
      <c r="N939" s="15">
        <f t="shared" si="84"/>
        <v>822.12</v>
      </c>
      <c r="O939" s="15">
        <f t="shared" si="82"/>
        <v>822.12</v>
      </c>
      <c r="P939" s="1">
        <v>106.88</v>
      </c>
    </row>
    <row r="940" spans="1:16">
      <c r="A940" s="1" t="s">
        <v>1120</v>
      </c>
      <c r="B940" s="1" t="s">
        <v>1121</v>
      </c>
      <c r="C940" s="1" t="s">
        <v>45</v>
      </c>
      <c r="G940" s="1">
        <v>1</v>
      </c>
      <c r="H940" s="1">
        <v>854.87</v>
      </c>
      <c r="I940" s="15">
        <f t="shared" si="80"/>
        <v>854.87</v>
      </c>
      <c r="J940" s="23"/>
      <c r="K940" s="23"/>
      <c r="L940" s="23">
        <f t="shared" si="81"/>
        <v>0</v>
      </c>
      <c r="M940" s="15">
        <f t="shared" si="83"/>
        <v>1</v>
      </c>
      <c r="N940" s="15">
        <f t="shared" si="84"/>
        <v>854.87</v>
      </c>
      <c r="O940" s="15">
        <f t="shared" si="82"/>
        <v>854.87</v>
      </c>
      <c r="P940" s="1">
        <v>111.13</v>
      </c>
    </row>
    <row r="941" spans="1:16">
      <c r="A941" s="92" t="s">
        <v>648</v>
      </c>
      <c r="B941" s="1" t="s">
        <v>20</v>
      </c>
      <c r="C941" s="1" t="s">
        <v>21</v>
      </c>
      <c r="G941" s="1">
        <v>10</v>
      </c>
      <c r="H941" s="1">
        <v>25.573</v>
      </c>
      <c r="I941" s="15">
        <f t="shared" si="80"/>
        <v>255.73</v>
      </c>
      <c r="J941" s="23"/>
      <c r="K941" s="23"/>
      <c r="L941" s="23">
        <f t="shared" si="81"/>
        <v>0</v>
      </c>
      <c r="M941" s="15">
        <f t="shared" si="83"/>
        <v>10</v>
      </c>
      <c r="N941" s="15">
        <f t="shared" si="84"/>
        <v>25.573</v>
      </c>
      <c r="O941" s="15">
        <f t="shared" si="82"/>
        <v>255.73</v>
      </c>
      <c r="P941" s="1">
        <v>33.25</v>
      </c>
    </row>
    <row r="942" spans="1:16">
      <c r="A942" s="1" t="s">
        <v>997</v>
      </c>
      <c r="B942" s="1" t="s">
        <v>998</v>
      </c>
      <c r="C942" s="1" t="s">
        <v>45</v>
      </c>
      <c r="G942" s="1">
        <v>1</v>
      </c>
      <c r="H942" s="1">
        <v>441.58</v>
      </c>
      <c r="I942" s="15">
        <f t="shared" si="80"/>
        <v>441.58</v>
      </c>
      <c r="J942" s="23"/>
      <c r="K942" s="23"/>
      <c r="L942" s="23">
        <f t="shared" si="81"/>
        <v>0</v>
      </c>
      <c r="M942" s="15">
        <f t="shared" si="83"/>
        <v>1</v>
      </c>
      <c r="N942" s="15">
        <f t="shared" si="84"/>
        <v>441.58</v>
      </c>
      <c r="O942" s="15">
        <f t="shared" si="82"/>
        <v>441.58</v>
      </c>
      <c r="P942" s="1">
        <v>57.41</v>
      </c>
    </row>
    <row r="943" spans="1:16">
      <c r="A943" s="1" t="s">
        <v>1122</v>
      </c>
      <c r="B943" s="1">
        <v>64803</v>
      </c>
      <c r="C943" s="1" t="s">
        <v>25</v>
      </c>
      <c r="G943" s="1">
        <v>2</v>
      </c>
      <c r="H943" s="1">
        <v>6.99</v>
      </c>
      <c r="I943" s="15">
        <f t="shared" si="80"/>
        <v>13.98</v>
      </c>
      <c r="J943" s="23"/>
      <c r="K943" s="23"/>
      <c r="L943" s="23">
        <f t="shared" si="81"/>
        <v>0</v>
      </c>
      <c r="M943" s="15">
        <f t="shared" si="83"/>
        <v>2</v>
      </c>
      <c r="N943" s="15">
        <f t="shared" si="84"/>
        <v>6.99</v>
      </c>
      <c r="O943" s="15">
        <f t="shared" si="82"/>
        <v>13.98</v>
      </c>
      <c r="P943" s="1">
        <v>1.82</v>
      </c>
    </row>
    <row r="944" spans="1:16">
      <c r="A944" s="1" t="s">
        <v>1123</v>
      </c>
      <c r="B944" s="1">
        <v>6808</v>
      </c>
      <c r="C944" s="1" t="s">
        <v>68</v>
      </c>
      <c r="G944" s="1">
        <v>2</v>
      </c>
      <c r="H944" s="1">
        <f>8.85-1.77</f>
        <v>7.08</v>
      </c>
      <c r="I944" s="15">
        <f t="shared" si="80"/>
        <v>14.16</v>
      </c>
      <c r="J944" s="23"/>
      <c r="K944" s="23"/>
      <c r="L944" s="23">
        <f t="shared" si="81"/>
        <v>0</v>
      </c>
      <c r="M944" s="15">
        <f t="shared" si="83"/>
        <v>2</v>
      </c>
      <c r="N944" s="15">
        <f t="shared" si="84"/>
        <v>7.08</v>
      </c>
      <c r="O944" s="15">
        <f t="shared" si="82"/>
        <v>14.16</v>
      </c>
      <c r="P944" s="1">
        <v>1.84</v>
      </c>
    </row>
    <row r="945" spans="1:16">
      <c r="A945" s="1" t="s">
        <v>1124</v>
      </c>
      <c r="B945" s="1" t="s">
        <v>1125</v>
      </c>
      <c r="C945" s="1" t="s">
        <v>45</v>
      </c>
      <c r="G945" s="1">
        <v>2</v>
      </c>
      <c r="H945" s="1">
        <f>264.6-26.56</f>
        <v>238.04</v>
      </c>
      <c r="I945" s="15">
        <f t="shared" si="80"/>
        <v>476.08</v>
      </c>
      <c r="J945" s="23"/>
      <c r="K945" s="23"/>
      <c r="L945" s="23">
        <f t="shared" si="81"/>
        <v>0</v>
      </c>
      <c r="M945" s="15">
        <f t="shared" si="83"/>
        <v>2</v>
      </c>
      <c r="N945" s="15">
        <f t="shared" si="84"/>
        <v>238.04</v>
      </c>
      <c r="O945" s="15">
        <f t="shared" si="82"/>
        <v>476.08</v>
      </c>
      <c r="P945" s="1">
        <v>61.9</v>
      </c>
    </row>
    <row r="946" spans="1:18">
      <c r="A946" s="92" t="s">
        <v>546</v>
      </c>
      <c r="B946" s="1">
        <v>30127</v>
      </c>
      <c r="C946" s="1" t="s">
        <v>131</v>
      </c>
      <c r="G946" s="1">
        <v>1</v>
      </c>
      <c r="H946" s="1">
        <v>29.03</v>
      </c>
      <c r="I946" s="15">
        <f t="shared" si="80"/>
        <v>29.03</v>
      </c>
      <c r="J946" s="23"/>
      <c r="K946" s="23"/>
      <c r="L946" s="23">
        <f t="shared" si="81"/>
        <v>0</v>
      </c>
      <c r="M946" s="15">
        <f t="shared" si="83"/>
        <v>1</v>
      </c>
      <c r="N946" s="15">
        <f t="shared" si="84"/>
        <v>29.03</v>
      </c>
      <c r="O946" s="15">
        <f t="shared" si="82"/>
        <v>29.03</v>
      </c>
      <c r="P946" s="1">
        <v>3.77</v>
      </c>
      <c r="R946" s="90">
        <v>35</v>
      </c>
    </row>
    <row r="947" spans="1:16">
      <c r="A947" s="92" t="s">
        <v>1126</v>
      </c>
      <c r="B947" s="1" t="s">
        <v>801</v>
      </c>
      <c r="C947" s="1" t="s">
        <v>25</v>
      </c>
      <c r="G947" s="1">
        <v>1</v>
      </c>
      <c r="H947" s="1">
        <v>153.99</v>
      </c>
      <c r="I947" s="15">
        <f t="shared" si="80"/>
        <v>153.99</v>
      </c>
      <c r="J947" s="23"/>
      <c r="K947" s="23"/>
      <c r="L947" s="23">
        <f t="shared" si="81"/>
        <v>0</v>
      </c>
      <c r="M947" s="15">
        <f t="shared" si="83"/>
        <v>1</v>
      </c>
      <c r="N947" s="15">
        <f t="shared" si="84"/>
        <v>153.99</v>
      </c>
      <c r="O947" s="15">
        <f t="shared" si="82"/>
        <v>153.99</v>
      </c>
      <c r="P947" s="1">
        <v>20.01</v>
      </c>
    </row>
    <row r="948" spans="1:16">
      <c r="A948" s="1" t="s">
        <v>1127</v>
      </c>
      <c r="B948" s="1" t="s">
        <v>1128</v>
      </c>
      <c r="C948" s="1" t="s">
        <v>25</v>
      </c>
      <c r="G948" s="1">
        <v>2</v>
      </c>
      <c r="H948" s="1">
        <f>61.06-17.965</f>
        <v>43.095</v>
      </c>
      <c r="I948" s="15">
        <f t="shared" si="80"/>
        <v>86.19</v>
      </c>
      <c r="J948" s="23"/>
      <c r="K948" s="23"/>
      <c r="L948" s="23">
        <f t="shared" si="81"/>
        <v>0</v>
      </c>
      <c r="M948" s="15">
        <f t="shared" si="83"/>
        <v>2</v>
      </c>
      <c r="N948" s="15">
        <f t="shared" si="84"/>
        <v>43.095</v>
      </c>
      <c r="O948" s="15">
        <f t="shared" si="82"/>
        <v>86.19</v>
      </c>
      <c r="P948" s="1">
        <v>11.21</v>
      </c>
    </row>
    <row r="949" spans="1:16">
      <c r="A949" s="1" t="s">
        <v>1129</v>
      </c>
      <c r="B949" s="1" t="s">
        <v>1130</v>
      </c>
      <c r="C949" s="1" t="s">
        <v>25</v>
      </c>
      <c r="G949" s="1">
        <v>2</v>
      </c>
      <c r="H949" s="1">
        <f>58.405-11.68</f>
        <v>46.725</v>
      </c>
      <c r="I949" s="15">
        <f t="shared" si="80"/>
        <v>93.45</v>
      </c>
      <c r="J949" s="23"/>
      <c r="K949" s="23"/>
      <c r="L949" s="23">
        <f t="shared" si="81"/>
        <v>0</v>
      </c>
      <c r="M949" s="15">
        <f t="shared" si="83"/>
        <v>2</v>
      </c>
      <c r="N949" s="15">
        <f t="shared" si="84"/>
        <v>46.725</v>
      </c>
      <c r="O949" s="15">
        <f t="shared" si="82"/>
        <v>93.45</v>
      </c>
      <c r="P949" s="1">
        <v>12.15</v>
      </c>
    </row>
    <row r="950" spans="1:16">
      <c r="A950" s="1" t="s">
        <v>1131</v>
      </c>
      <c r="B950" s="1" t="s">
        <v>1132</v>
      </c>
      <c r="C950" s="1" t="s">
        <v>308</v>
      </c>
      <c r="G950" s="1">
        <v>2</v>
      </c>
      <c r="H950" s="1">
        <f>109.645-0.895</f>
        <v>108.75</v>
      </c>
      <c r="I950" s="15">
        <f t="shared" si="80"/>
        <v>217.5</v>
      </c>
      <c r="J950" s="23"/>
      <c r="K950" s="23"/>
      <c r="L950" s="23">
        <f t="shared" si="81"/>
        <v>0</v>
      </c>
      <c r="M950" s="15">
        <f t="shared" si="83"/>
        <v>2</v>
      </c>
      <c r="N950" s="15">
        <f t="shared" si="84"/>
        <v>108.75</v>
      </c>
      <c r="O950" s="15">
        <f t="shared" si="82"/>
        <v>217.5</v>
      </c>
      <c r="P950" s="1">
        <v>28.28</v>
      </c>
    </row>
    <row r="951" spans="1:16">
      <c r="A951" s="1" t="s">
        <v>1133</v>
      </c>
      <c r="B951" s="1" t="s">
        <v>1134</v>
      </c>
      <c r="C951" s="1" t="s">
        <v>37</v>
      </c>
      <c r="G951" s="1">
        <v>2</v>
      </c>
      <c r="H951" s="1">
        <v>512.385</v>
      </c>
      <c r="I951" s="15">
        <f t="shared" si="80"/>
        <v>1024.77</v>
      </c>
      <c r="J951" s="23"/>
      <c r="K951" s="23"/>
      <c r="L951" s="23">
        <f t="shared" si="81"/>
        <v>0</v>
      </c>
      <c r="M951" s="15">
        <f t="shared" si="83"/>
        <v>2</v>
      </c>
      <c r="N951" s="15">
        <f t="shared" si="84"/>
        <v>512.385</v>
      </c>
      <c r="O951" s="15">
        <f t="shared" si="82"/>
        <v>1024.77</v>
      </c>
      <c r="P951" s="1">
        <f>66.61*2</f>
        <v>133.22</v>
      </c>
    </row>
    <row r="952" spans="1:18">
      <c r="A952" s="92" t="s">
        <v>1135</v>
      </c>
      <c r="C952" s="1" t="s">
        <v>61</v>
      </c>
      <c r="G952" s="1">
        <v>4</v>
      </c>
      <c r="H952" s="1">
        <v>97.3451327433</v>
      </c>
      <c r="I952" s="15">
        <f t="shared" ref="I952:I1015" si="85">H952*G952</f>
        <v>389.3805309732</v>
      </c>
      <c r="J952" s="23"/>
      <c r="K952" s="23"/>
      <c r="L952" s="23">
        <f t="shared" ref="L952:L1015" si="86">K952*J952</f>
        <v>0</v>
      </c>
      <c r="M952" s="15">
        <f t="shared" si="83"/>
        <v>4</v>
      </c>
      <c r="N952" s="15">
        <f t="shared" si="84"/>
        <v>97.3451327433</v>
      </c>
      <c r="O952" s="15">
        <f t="shared" ref="O952:O1015" si="87">F952+I952-L952</f>
        <v>389.3805309732</v>
      </c>
      <c r="P952" s="1">
        <v>50.62</v>
      </c>
      <c r="R952" s="90">
        <v>1100</v>
      </c>
    </row>
    <row r="953" spans="1:18">
      <c r="A953" s="92" t="s">
        <v>1136</v>
      </c>
      <c r="C953" s="1" t="s">
        <v>709</v>
      </c>
      <c r="G953" s="1">
        <v>9</v>
      </c>
      <c r="H953" s="1">
        <v>1061.94690265</v>
      </c>
      <c r="I953" s="15">
        <f t="shared" si="85"/>
        <v>9557.52212385</v>
      </c>
      <c r="J953" s="23"/>
      <c r="K953" s="23"/>
      <c r="L953" s="23">
        <f t="shared" si="86"/>
        <v>0</v>
      </c>
      <c r="M953" s="15">
        <f t="shared" si="83"/>
        <v>9</v>
      </c>
      <c r="N953" s="15">
        <f t="shared" si="84"/>
        <v>1061.94690265</v>
      </c>
      <c r="O953" s="15">
        <f t="shared" si="87"/>
        <v>9557.52212385</v>
      </c>
      <c r="P953" s="1">
        <v>1242.48</v>
      </c>
      <c r="R953" s="90">
        <v>1200</v>
      </c>
    </row>
    <row r="954" spans="1:18">
      <c r="A954" s="92" t="s">
        <v>1137</v>
      </c>
      <c r="C954" s="1" t="s">
        <v>25</v>
      </c>
      <c r="G954" s="1">
        <v>8</v>
      </c>
      <c r="H954" s="1">
        <v>867.256637168</v>
      </c>
      <c r="I954" s="15">
        <f t="shared" si="85"/>
        <v>6938.053097344</v>
      </c>
      <c r="J954" s="23"/>
      <c r="K954" s="23"/>
      <c r="L954" s="23">
        <f t="shared" si="86"/>
        <v>0</v>
      </c>
      <c r="M954" s="15">
        <f t="shared" si="83"/>
        <v>8</v>
      </c>
      <c r="N954" s="15">
        <f t="shared" si="84"/>
        <v>867.256637168</v>
      </c>
      <c r="O954" s="15">
        <f t="shared" si="87"/>
        <v>6938.053097344</v>
      </c>
      <c r="P954" s="1">
        <v>901.95</v>
      </c>
      <c r="R954" s="90">
        <v>980</v>
      </c>
    </row>
    <row r="955" spans="1:18">
      <c r="A955" s="1" t="s">
        <v>1138</v>
      </c>
      <c r="C955" s="1" t="s">
        <v>25</v>
      </c>
      <c r="G955" s="1">
        <v>8</v>
      </c>
      <c r="H955" s="1">
        <v>583.185840707</v>
      </c>
      <c r="I955" s="15">
        <f t="shared" si="85"/>
        <v>4665.486725656</v>
      </c>
      <c r="J955" s="23"/>
      <c r="K955" s="23"/>
      <c r="L955" s="23">
        <f t="shared" si="86"/>
        <v>0</v>
      </c>
      <c r="M955" s="15">
        <f t="shared" si="83"/>
        <v>8</v>
      </c>
      <c r="N955" s="15">
        <f t="shared" si="84"/>
        <v>583.185840707</v>
      </c>
      <c r="O955" s="15">
        <f t="shared" si="87"/>
        <v>4665.486725656</v>
      </c>
      <c r="P955" s="1">
        <v>606.51</v>
      </c>
      <c r="R955" s="90">
        <v>659</v>
      </c>
    </row>
    <row r="956" spans="1:16">
      <c r="A956" s="92" t="s">
        <v>1139</v>
      </c>
      <c r="C956" s="1" t="s">
        <v>25</v>
      </c>
      <c r="G956" s="1">
        <v>11</v>
      </c>
      <c r="H956" s="1">
        <v>681.415929203</v>
      </c>
      <c r="I956" s="15">
        <f t="shared" si="85"/>
        <v>7495.575221233</v>
      </c>
      <c r="J956" s="23"/>
      <c r="K956" s="23"/>
      <c r="L956" s="23">
        <f t="shared" si="86"/>
        <v>0</v>
      </c>
      <c r="M956" s="15">
        <f t="shared" si="83"/>
        <v>11</v>
      </c>
      <c r="N956" s="15">
        <f t="shared" si="84"/>
        <v>681.415929203</v>
      </c>
      <c r="O956" s="15">
        <f t="shared" si="87"/>
        <v>7495.575221233</v>
      </c>
      <c r="P956" s="1">
        <v>974.42</v>
      </c>
    </row>
    <row r="957" spans="1:18">
      <c r="A957" s="1" t="s">
        <v>1140</v>
      </c>
      <c r="B957" s="1" t="s">
        <v>1141</v>
      </c>
      <c r="C957" s="1" t="s">
        <v>25</v>
      </c>
      <c r="G957" s="1">
        <v>4</v>
      </c>
      <c r="H957" s="1">
        <v>548.672566371</v>
      </c>
      <c r="I957" s="15">
        <f t="shared" si="85"/>
        <v>2194.690265484</v>
      </c>
      <c r="J957" s="23"/>
      <c r="K957" s="23"/>
      <c r="L957" s="23">
        <f t="shared" si="86"/>
        <v>0</v>
      </c>
      <c r="M957" s="15">
        <f t="shared" si="83"/>
        <v>4</v>
      </c>
      <c r="N957" s="15">
        <f t="shared" si="84"/>
        <v>548.672566371</v>
      </c>
      <c r="O957" s="15">
        <f t="shared" si="87"/>
        <v>2194.690265484</v>
      </c>
      <c r="P957" s="1">
        <v>285.31</v>
      </c>
      <c r="R957" s="90">
        <v>620</v>
      </c>
    </row>
    <row r="958" spans="1:16">
      <c r="A958" s="1" t="s">
        <v>1142</v>
      </c>
      <c r="B958" s="1" t="s">
        <v>899</v>
      </c>
      <c r="C958" s="1" t="s">
        <v>37</v>
      </c>
      <c r="G958" s="1">
        <v>15</v>
      </c>
      <c r="H958" s="1">
        <f>30.8846666667-44.25/15</f>
        <v>27.9346666667</v>
      </c>
      <c r="I958" s="15">
        <f t="shared" si="85"/>
        <v>419.0200000005</v>
      </c>
      <c r="J958" s="23"/>
      <c r="K958" s="23"/>
      <c r="L958" s="23">
        <f t="shared" si="86"/>
        <v>0</v>
      </c>
      <c r="M958" s="15">
        <f t="shared" si="83"/>
        <v>15</v>
      </c>
      <c r="N958" s="15">
        <f t="shared" si="84"/>
        <v>27.9346666667</v>
      </c>
      <c r="O958" s="15">
        <f t="shared" si="87"/>
        <v>419.0200000005</v>
      </c>
      <c r="P958" s="1">
        <v>54.48</v>
      </c>
    </row>
    <row r="959" spans="1:16">
      <c r="A959" s="1" t="s">
        <v>1143</v>
      </c>
      <c r="B959" s="1" t="s">
        <v>1144</v>
      </c>
      <c r="C959" s="1" t="s">
        <v>83</v>
      </c>
      <c r="G959" s="1">
        <v>4</v>
      </c>
      <c r="H959" s="1">
        <f>22.8325-9.14/4</f>
        <v>20.5475</v>
      </c>
      <c r="I959" s="15">
        <f t="shared" si="85"/>
        <v>82.19</v>
      </c>
      <c r="J959" s="23"/>
      <c r="K959" s="23"/>
      <c r="L959" s="23">
        <f t="shared" si="86"/>
        <v>0</v>
      </c>
      <c r="M959" s="15">
        <f t="shared" si="83"/>
        <v>4</v>
      </c>
      <c r="N959" s="15">
        <f t="shared" si="84"/>
        <v>20.5475</v>
      </c>
      <c r="O959" s="15">
        <f t="shared" si="87"/>
        <v>82.19</v>
      </c>
      <c r="P959" s="1">
        <v>10.68</v>
      </c>
    </row>
    <row r="960" spans="1:16">
      <c r="A960" s="1" t="s">
        <v>1145</v>
      </c>
      <c r="B960" s="1" t="s">
        <v>1146</v>
      </c>
      <c r="C960" s="1" t="s">
        <v>45</v>
      </c>
      <c r="G960" s="1">
        <v>1</v>
      </c>
      <c r="H960" s="1">
        <v>167.25</v>
      </c>
      <c r="I960" s="30">
        <f t="shared" si="85"/>
        <v>167.25</v>
      </c>
      <c r="J960" s="36"/>
      <c r="K960" s="36"/>
      <c r="L960" s="36">
        <f t="shared" si="86"/>
        <v>0</v>
      </c>
      <c r="M960" s="15">
        <f t="shared" si="83"/>
        <v>1</v>
      </c>
      <c r="N960" s="15">
        <f t="shared" si="84"/>
        <v>167.25</v>
      </c>
      <c r="O960" s="15">
        <f t="shared" si="87"/>
        <v>167.25</v>
      </c>
      <c r="P960" s="1">
        <v>21.74</v>
      </c>
    </row>
    <row r="961" spans="1:16">
      <c r="A961" s="15" t="s">
        <v>1147</v>
      </c>
      <c r="B961" s="15" t="s">
        <v>1148</v>
      </c>
      <c r="C961" s="15" t="s">
        <v>25</v>
      </c>
      <c r="D961" s="15"/>
      <c r="E961" s="15"/>
      <c r="F961" s="15"/>
      <c r="G961" s="15">
        <v>1</v>
      </c>
      <c r="H961" s="15">
        <f>273.45-44.38</f>
        <v>229.07</v>
      </c>
      <c r="I961" s="15">
        <f t="shared" si="85"/>
        <v>229.07</v>
      </c>
      <c r="J961" s="23"/>
      <c r="K961" s="23"/>
      <c r="L961" s="23">
        <f t="shared" si="86"/>
        <v>0</v>
      </c>
      <c r="M961" s="15">
        <f t="shared" si="83"/>
        <v>1</v>
      </c>
      <c r="N961" s="15">
        <f t="shared" si="84"/>
        <v>229.07</v>
      </c>
      <c r="O961" s="15">
        <f t="shared" si="87"/>
        <v>229.07</v>
      </c>
      <c r="P961" s="1">
        <f>35.55-5.77</f>
        <v>29.78</v>
      </c>
    </row>
    <row r="962" spans="1:16">
      <c r="A962" s="15" t="s">
        <v>1101</v>
      </c>
      <c r="B962" s="15" t="s">
        <v>1102</v>
      </c>
      <c r="C962" s="15" t="s">
        <v>25</v>
      </c>
      <c r="D962" s="15"/>
      <c r="E962" s="15"/>
      <c r="F962" s="15"/>
      <c r="G962" s="15">
        <v>1</v>
      </c>
      <c r="H962" s="15">
        <f>370.8-61.42</f>
        <v>309.38</v>
      </c>
      <c r="I962" s="15">
        <f t="shared" si="85"/>
        <v>309.38</v>
      </c>
      <c r="J962" s="23"/>
      <c r="K962" s="23"/>
      <c r="L962" s="23">
        <f t="shared" si="86"/>
        <v>0</v>
      </c>
      <c r="M962" s="15">
        <f t="shared" si="83"/>
        <v>1</v>
      </c>
      <c r="N962" s="15">
        <f t="shared" si="84"/>
        <v>309.38</v>
      </c>
      <c r="O962" s="15">
        <f t="shared" si="87"/>
        <v>309.38</v>
      </c>
      <c r="P962" s="1">
        <f>48.2-7.98</f>
        <v>40.22</v>
      </c>
    </row>
    <row r="963" spans="1:16">
      <c r="A963" s="1" t="s">
        <v>1149</v>
      </c>
      <c r="B963" s="1" t="s">
        <v>1150</v>
      </c>
      <c r="C963" s="1" t="s">
        <v>25</v>
      </c>
      <c r="G963" s="1">
        <v>1</v>
      </c>
      <c r="H963" s="1">
        <v>141.57</v>
      </c>
      <c r="I963" s="32">
        <f t="shared" si="85"/>
        <v>141.57</v>
      </c>
      <c r="J963" s="38"/>
      <c r="K963" s="38"/>
      <c r="L963" s="38">
        <f t="shared" si="86"/>
        <v>0</v>
      </c>
      <c r="M963" s="15">
        <f t="shared" si="83"/>
        <v>1</v>
      </c>
      <c r="N963" s="15">
        <f t="shared" si="84"/>
        <v>141.57</v>
      </c>
      <c r="O963" s="15">
        <f t="shared" si="87"/>
        <v>141.57</v>
      </c>
      <c r="P963" s="1">
        <f>19.33-0.92</f>
        <v>18.41</v>
      </c>
    </row>
    <row r="964" spans="1:16">
      <c r="A964" s="1" t="s">
        <v>994</v>
      </c>
      <c r="B964" s="1" t="s">
        <v>20</v>
      </c>
      <c r="C964" s="1" t="s">
        <v>21</v>
      </c>
      <c r="G964" s="1">
        <v>1</v>
      </c>
      <c r="H964" s="1">
        <v>42.39</v>
      </c>
      <c r="I964" s="15">
        <f t="shared" si="85"/>
        <v>42.39</v>
      </c>
      <c r="J964" s="23"/>
      <c r="K964" s="23"/>
      <c r="L964" s="23">
        <f t="shared" si="86"/>
        <v>0</v>
      </c>
      <c r="M964" s="15">
        <f t="shared" si="83"/>
        <v>1</v>
      </c>
      <c r="N964" s="15">
        <f t="shared" si="84"/>
        <v>42.39</v>
      </c>
      <c r="O964" s="15">
        <f t="shared" si="87"/>
        <v>42.39</v>
      </c>
      <c r="P964" s="1">
        <v>5.51</v>
      </c>
    </row>
    <row r="965" spans="1:16">
      <c r="A965" s="1" t="s">
        <v>1151</v>
      </c>
      <c r="B965" s="1" t="s">
        <v>1089</v>
      </c>
      <c r="C965" s="1" t="s">
        <v>68</v>
      </c>
      <c r="G965" s="1">
        <v>5</v>
      </c>
      <c r="H965" s="1">
        <v>43.81</v>
      </c>
      <c r="I965" s="30">
        <f t="shared" si="85"/>
        <v>219.05</v>
      </c>
      <c r="J965" s="36"/>
      <c r="K965" s="36"/>
      <c r="L965" s="36">
        <f t="shared" si="86"/>
        <v>0</v>
      </c>
      <c r="M965" s="15">
        <f t="shared" si="83"/>
        <v>5</v>
      </c>
      <c r="N965" s="15">
        <f t="shared" si="84"/>
        <v>43.81</v>
      </c>
      <c r="O965" s="15">
        <f t="shared" si="87"/>
        <v>219.05</v>
      </c>
      <c r="P965" s="1">
        <v>5.69</v>
      </c>
    </row>
    <row r="966" spans="1:16">
      <c r="A966" s="15" t="s">
        <v>1152</v>
      </c>
      <c r="B966" s="15" t="s">
        <v>1153</v>
      </c>
      <c r="C966" s="15" t="s">
        <v>25</v>
      </c>
      <c r="D966" s="15"/>
      <c r="E966" s="15"/>
      <c r="F966" s="15"/>
      <c r="G966" s="15">
        <v>2</v>
      </c>
      <c r="H966" s="15">
        <v>11.065</v>
      </c>
      <c r="I966" s="15">
        <f t="shared" si="85"/>
        <v>22.13</v>
      </c>
      <c r="J966" s="23"/>
      <c r="K966" s="23"/>
      <c r="L966" s="23">
        <f t="shared" si="86"/>
        <v>0</v>
      </c>
      <c r="M966" s="15">
        <f t="shared" si="83"/>
        <v>2</v>
      </c>
      <c r="N966" s="15">
        <f t="shared" si="84"/>
        <v>11.065</v>
      </c>
      <c r="O966" s="15">
        <f t="shared" si="87"/>
        <v>22.13</v>
      </c>
      <c r="P966" s="1">
        <v>2.87</v>
      </c>
    </row>
    <row r="967" spans="1:18">
      <c r="A967" s="92" t="s">
        <v>356</v>
      </c>
      <c r="B967" s="92" t="s">
        <v>229</v>
      </c>
      <c r="C967" s="1" t="s">
        <v>25</v>
      </c>
      <c r="G967" s="1">
        <v>1</v>
      </c>
      <c r="H967" s="1">
        <v>275.22</v>
      </c>
      <c r="I967" s="80">
        <f t="shared" si="85"/>
        <v>275.22</v>
      </c>
      <c r="J967" s="81"/>
      <c r="K967" s="81"/>
      <c r="L967" s="81">
        <f t="shared" si="86"/>
        <v>0</v>
      </c>
      <c r="M967" s="30">
        <f t="shared" si="83"/>
        <v>1</v>
      </c>
      <c r="N967" s="30">
        <f t="shared" si="84"/>
        <v>275.22</v>
      </c>
      <c r="O967" s="30">
        <f t="shared" si="87"/>
        <v>275.22</v>
      </c>
      <c r="P967" s="1">
        <v>35.78</v>
      </c>
      <c r="R967" s="90">
        <v>349</v>
      </c>
    </row>
    <row r="968" spans="1:19">
      <c r="A968" s="15" t="s">
        <v>1154</v>
      </c>
      <c r="B968" s="15">
        <v>30221</v>
      </c>
      <c r="C968" s="15" t="s">
        <v>25</v>
      </c>
      <c r="D968" s="15"/>
      <c r="E968" s="15"/>
      <c r="F968" s="15"/>
      <c r="G968" s="15">
        <v>1</v>
      </c>
      <c r="H968" s="15">
        <v>50.44</v>
      </c>
      <c r="I968" s="15">
        <f t="shared" si="85"/>
        <v>50.44</v>
      </c>
      <c r="J968" s="23"/>
      <c r="K968" s="23"/>
      <c r="L968" s="23">
        <f t="shared" si="86"/>
        <v>0</v>
      </c>
      <c r="M968" s="15">
        <f t="shared" si="83"/>
        <v>1</v>
      </c>
      <c r="N968" s="15">
        <f t="shared" si="84"/>
        <v>50.44</v>
      </c>
      <c r="O968" s="15">
        <f t="shared" si="87"/>
        <v>50.44</v>
      </c>
      <c r="P968" s="15">
        <v>6.56</v>
      </c>
      <c r="Q968" s="23"/>
      <c r="R968" s="25">
        <v>53.68</v>
      </c>
      <c r="S968" s="23"/>
    </row>
    <row r="969" spans="1:16">
      <c r="A969" s="92" t="s">
        <v>1155</v>
      </c>
      <c r="B969" s="1" t="s">
        <v>250</v>
      </c>
      <c r="C969" s="1" t="s">
        <v>40</v>
      </c>
      <c r="G969" s="1">
        <v>3</v>
      </c>
      <c r="H969" s="1">
        <f>15.04333333333-4.69/3</f>
        <v>13.4799999999967</v>
      </c>
      <c r="I969" s="32">
        <f t="shared" si="85"/>
        <v>40.43999999999</v>
      </c>
      <c r="J969" s="38"/>
      <c r="K969" s="38"/>
      <c r="L969" s="38">
        <f t="shared" si="86"/>
        <v>0</v>
      </c>
      <c r="M969" s="32">
        <f t="shared" si="83"/>
        <v>3</v>
      </c>
      <c r="N969" s="32">
        <f t="shared" si="84"/>
        <v>13.4799999999967</v>
      </c>
      <c r="O969" s="32">
        <f t="shared" si="87"/>
        <v>40.43999999999</v>
      </c>
      <c r="P969" s="1">
        <v>5.26</v>
      </c>
    </row>
    <row r="970" spans="1:16">
      <c r="A970" s="1" t="s">
        <v>1156</v>
      </c>
      <c r="B970" s="1" t="s">
        <v>1157</v>
      </c>
      <c r="C970" s="1" t="s">
        <v>308</v>
      </c>
      <c r="G970" s="1">
        <v>1</v>
      </c>
      <c r="H970" s="1">
        <v>155.75</v>
      </c>
      <c r="I970" s="30">
        <f t="shared" si="85"/>
        <v>155.75</v>
      </c>
      <c r="J970" s="36"/>
      <c r="K970" s="36"/>
      <c r="L970" s="36">
        <f t="shared" si="86"/>
        <v>0</v>
      </c>
      <c r="M970" s="30">
        <f t="shared" ref="M970:M1033" si="88">D970+G970-J970</f>
        <v>1</v>
      </c>
      <c r="N970" s="30">
        <f t="shared" si="84"/>
        <v>155.75</v>
      </c>
      <c r="O970" s="30">
        <f t="shared" si="87"/>
        <v>155.75</v>
      </c>
      <c r="P970" s="1">
        <v>20.25</v>
      </c>
    </row>
    <row r="971" spans="1:19">
      <c r="A971" s="15" t="s">
        <v>1158</v>
      </c>
      <c r="B971" s="15">
        <v>40572</v>
      </c>
      <c r="C971" s="15" t="s">
        <v>25</v>
      </c>
      <c r="D971" s="15"/>
      <c r="E971" s="15"/>
      <c r="F971" s="15"/>
      <c r="G971" s="15">
        <v>1</v>
      </c>
      <c r="H971" s="15">
        <v>336.29</v>
      </c>
      <c r="I971" s="15">
        <f t="shared" si="85"/>
        <v>336.29</v>
      </c>
      <c r="J971" s="23"/>
      <c r="K971" s="23"/>
      <c r="L971" s="23">
        <f t="shared" si="86"/>
        <v>0</v>
      </c>
      <c r="M971" s="15">
        <f t="shared" si="88"/>
        <v>1</v>
      </c>
      <c r="N971" s="15">
        <f t="shared" si="84"/>
        <v>336.29</v>
      </c>
      <c r="O971" s="15">
        <f t="shared" si="87"/>
        <v>336.29</v>
      </c>
      <c r="P971" s="15">
        <v>43.71</v>
      </c>
      <c r="Q971" s="23"/>
      <c r="R971" s="23"/>
      <c r="S971" s="23"/>
    </row>
    <row r="972" spans="1:16">
      <c r="A972" s="1" t="s">
        <v>1159</v>
      </c>
      <c r="B972" s="1" t="s">
        <v>1146</v>
      </c>
      <c r="C972" s="1" t="s">
        <v>45</v>
      </c>
      <c r="G972" s="1">
        <v>1</v>
      </c>
      <c r="H972" s="1">
        <v>153.97</v>
      </c>
      <c r="I972" s="32">
        <f t="shared" si="85"/>
        <v>153.97</v>
      </c>
      <c r="J972" s="38"/>
      <c r="K972" s="38"/>
      <c r="L972" s="38">
        <f t="shared" si="86"/>
        <v>0</v>
      </c>
      <c r="M972" s="32">
        <f t="shared" si="88"/>
        <v>1</v>
      </c>
      <c r="N972" s="32">
        <f t="shared" si="84"/>
        <v>153.97</v>
      </c>
      <c r="O972" s="32">
        <f t="shared" si="87"/>
        <v>153.97</v>
      </c>
      <c r="P972" s="1">
        <v>20.01</v>
      </c>
    </row>
    <row r="973" spans="1:16">
      <c r="A973" s="92" t="s">
        <v>1160</v>
      </c>
      <c r="B973" s="1" t="s">
        <v>1161</v>
      </c>
      <c r="C973" s="1" t="s">
        <v>25</v>
      </c>
      <c r="G973" s="1">
        <v>1</v>
      </c>
      <c r="H973" s="1">
        <v>130.98</v>
      </c>
      <c r="I973" s="15">
        <f t="shared" si="85"/>
        <v>130.98</v>
      </c>
      <c r="J973" s="23"/>
      <c r="K973" s="23"/>
      <c r="L973" s="23">
        <f t="shared" si="86"/>
        <v>0</v>
      </c>
      <c r="M973" s="15">
        <f t="shared" si="88"/>
        <v>1</v>
      </c>
      <c r="N973" s="15">
        <f t="shared" si="84"/>
        <v>130.98</v>
      </c>
      <c r="O973" s="15">
        <f t="shared" si="87"/>
        <v>130.98</v>
      </c>
      <c r="P973" s="1">
        <v>17.02</v>
      </c>
    </row>
    <row r="974" spans="1:17">
      <c r="A974" s="89" t="s">
        <v>374</v>
      </c>
      <c r="B974" s="89" t="s">
        <v>375</v>
      </c>
      <c r="C974" s="89" t="s">
        <v>83</v>
      </c>
      <c r="D974" s="89"/>
      <c r="E974" s="89"/>
      <c r="F974" s="89"/>
      <c r="G974" s="89">
        <v>1</v>
      </c>
      <c r="H974" s="89">
        <v>36.99</v>
      </c>
      <c r="I974" s="103">
        <f t="shared" si="85"/>
        <v>36.99</v>
      </c>
      <c r="J974" s="25"/>
      <c r="K974" s="25"/>
      <c r="L974" s="25">
        <f t="shared" si="86"/>
        <v>0</v>
      </c>
      <c r="M974" s="103">
        <f t="shared" si="88"/>
        <v>1</v>
      </c>
      <c r="N974" s="103">
        <f t="shared" si="84"/>
        <v>36.99</v>
      </c>
      <c r="O974" s="103">
        <f t="shared" si="87"/>
        <v>36.99</v>
      </c>
      <c r="P974" s="89">
        <v>4.81</v>
      </c>
      <c r="Q974" s="90" t="s">
        <v>1162</v>
      </c>
    </row>
    <row r="975" spans="1:17">
      <c r="A975" t="s">
        <v>1163</v>
      </c>
      <c r="B975" t="s">
        <v>231</v>
      </c>
      <c r="C975" t="s">
        <v>25</v>
      </c>
      <c r="D975"/>
      <c r="E975"/>
      <c r="F975"/>
      <c r="G975">
        <v>1</v>
      </c>
      <c r="H975">
        <v>127.44</v>
      </c>
      <c r="I975" s="77">
        <f t="shared" si="85"/>
        <v>127.44</v>
      </c>
      <c r="J975" s="104"/>
      <c r="K975" s="104"/>
      <c r="L975" s="104">
        <f t="shared" si="86"/>
        <v>0</v>
      </c>
      <c r="M975" s="77">
        <f t="shared" si="88"/>
        <v>1</v>
      </c>
      <c r="N975" s="77">
        <f t="shared" si="84"/>
        <v>127.44</v>
      </c>
      <c r="O975" s="77">
        <f t="shared" si="87"/>
        <v>127.44</v>
      </c>
      <c r="P975">
        <v>16.56</v>
      </c>
      <c r="Q975" s="109"/>
    </row>
    <row r="976" spans="1:17">
      <c r="A976" t="s">
        <v>1040</v>
      </c>
      <c r="B976" t="s">
        <v>183</v>
      </c>
      <c r="C976" t="s">
        <v>40</v>
      </c>
      <c r="D976"/>
      <c r="E976"/>
      <c r="F976"/>
      <c r="G976">
        <v>3</v>
      </c>
      <c r="H976">
        <f>78.673333333-34.51/3</f>
        <v>67.1699999996667</v>
      </c>
      <c r="I976" s="77">
        <f t="shared" si="85"/>
        <v>201.509999999</v>
      </c>
      <c r="J976" s="104"/>
      <c r="K976" s="104"/>
      <c r="L976" s="104">
        <f t="shared" si="86"/>
        <v>0</v>
      </c>
      <c r="M976" s="77">
        <f t="shared" si="88"/>
        <v>3</v>
      </c>
      <c r="N976" s="77">
        <f t="shared" si="84"/>
        <v>67.1699999996667</v>
      </c>
      <c r="O976" s="77">
        <f t="shared" si="87"/>
        <v>201.509999999</v>
      </c>
      <c r="P976">
        <v>26.19</v>
      </c>
      <c r="Q976" s="109"/>
    </row>
    <row r="977" spans="1:17">
      <c r="A977" t="s">
        <v>1042</v>
      </c>
      <c r="B977" t="s">
        <v>185</v>
      </c>
      <c r="C977" t="s">
        <v>40</v>
      </c>
      <c r="D977"/>
      <c r="E977"/>
      <c r="F977"/>
      <c r="G977">
        <v>3</v>
      </c>
      <c r="H977">
        <f>78.673333333-34.51/3</f>
        <v>67.1699999996667</v>
      </c>
      <c r="I977" s="77">
        <f t="shared" si="85"/>
        <v>201.509999999</v>
      </c>
      <c r="J977" s="104"/>
      <c r="K977" s="104"/>
      <c r="L977" s="104">
        <f t="shared" si="86"/>
        <v>0</v>
      </c>
      <c r="M977" s="77">
        <f t="shared" si="88"/>
        <v>3</v>
      </c>
      <c r="N977" s="77">
        <f t="shared" si="84"/>
        <v>67.1699999996667</v>
      </c>
      <c r="O977" s="77">
        <f t="shared" si="87"/>
        <v>201.509999999</v>
      </c>
      <c r="P977">
        <v>26.19</v>
      </c>
      <c r="Q977" s="109"/>
    </row>
    <row r="978" spans="1:17">
      <c r="A978" t="s">
        <v>1164</v>
      </c>
      <c r="B978" t="s">
        <v>1165</v>
      </c>
      <c r="C978" t="s">
        <v>68</v>
      </c>
      <c r="D978"/>
      <c r="E978"/>
      <c r="F978"/>
      <c r="G978">
        <v>10</v>
      </c>
      <c r="H978">
        <f>7.611-0.619</f>
        <v>6.992</v>
      </c>
      <c r="I978" s="77">
        <f t="shared" si="85"/>
        <v>69.92</v>
      </c>
      <c r="J978" s="104"/>
      <c r="K978" s="104"/>
      <c r="L978" s="104">
        <f t="shared" si="86"/>
        <v>0</v>
      </c>
      <c r="M978" s="77">
        <f t="shared" si="88"/>
        <v>10</v>
      </c>
      <c r="N978" s="77">
        <f t="shared" si="84"/>
        <v>6.992</v>
      </c>
      <c r="O978" s="77">
        <f t="shared" si="87"/>
        <v>69.92</v>
      </c>
      <c r="P978">
        <v>9.08</v>
      </c>
      <c r="Q978" s="109"/>
    </row>
    <row r="979" spans="1:17">
      <c r="A979" t="s">
        <v>979</v>
      </c>
      <c r="B979" t="s">
        <v>980</v>
      </c>
      <c r="C979" t="s">
        <v>25</v>
      </c>
      <c r="D979"/>
      <c r="E979"/>
      <c r="F979"/>
      <c r="G979">
        <v>1</v>
      </c>
      <c r="H979">
        <v>38.94</v>
      </c>
      <c r="I979" s="77">
        <f t="shared" si="85"/>
        <v>38.94</v>
      </c>
      <c r="J979" s="104"/>
      <c r="K979" s="104"/>
      <c r="L979" s="104">
        <f t="shared" si="86"/>
        <v>0</v>
      </c>
      <c r="M979" s="77">
        <f t="shared" si="88"/>
        <v>1</v>
      </c>
      <c r="N979" s="77">
        <f t="shared" si="84"/>
        <v>38.94</v>
      </c>
      <c r="O979" s="77">
        <f t="shared" si="87"/>
        <v>38.94</v>
      </c>
      <c r="P979">
        <v>5.06</v>
      </c>
      <c r="Q979" s="109"/>
    </row>
    <row r="980" spans="1:17">
      <c r="A980" t="s">
        <v>512</v>
      </c>
      <c r="B980" t="s">
        <v>355</v>
      </c>
      <c r="C980" t="s">
        <v>25</v>
      </c>
      <c r="D980"/>
      <c r="E980"/>
      <c r="F980"/>
      <c r="G980">
        <v>1</v>
      </c>
      <c r="H980">
        <v>131.86</v>
      </c>
      <c r="I980" s="77">
        <f t="shared" si="85"/>
        <v>131.86</v>
      </c>
      <c r="J980" s="104"/>
      <c r="K980" s="104"/>
      <c r="L980" s="104">
        <f t="shared" si="86"/>
        <v>0</v>
      </c>
      <c r="M980" s="77">
        <f t="shared" si="88"/>
        <v>1</v>
      </c>
      <c r="N980" s="77">
        <f t="shared" si="84"/>
        <v>131.86</v>
      </c>
      <c r="O980" s="77">
        <f t="shared" si="87"/>
        <v>131.86</v>
      </c>
      <c r="P980">
        <v>17.14</v>
      </c>
      <c r="Q980" s="109"/>
    </row>
    <row r="981" spans="1:17">
      <c r="A981" t="s">
        <v>981</v>
      </c>
      <c r="B981" t="s">
        <v>283</v>
      </c>
      <c r="C981" t="s">
        <v>25</v>
      </c>
      <c r="D981"/>
      <c r="E981"/>
      <c r="F981"/>
      <c r="G981">
        <v>3</v>
      </c>
      <c r="H981">
        <f>30.62-4.51/3</f>
        <v>29.1166666666667</v>
      </c>
      <c r="I981" s="77">
        <f t="shared" si="85"/>
        <v>87.35</v>
      </c>
      <c r="J981" s="104"/>
      <c r="K981" s="104"/>
      <c r="L981" s="104">
        <f t="shared" si="86"/>
        <v>0</v>
      </c>
      <c r="M981" s="77">
        <f t="shared" si="88"/>
        <v>3</v>
      </c>
      <c r="N981" s="77">
        <f t="shared" si="84"/>
        <v>29.1166666666667</v>
      </c>
      <c r="O981" s="77">
        <f t="shared" si="87"/>
        <v>87.35</v>
      </c>
      <c r="P981">
        <v>11.35</v>
      </c>
      <c r="Q981" s="109"/>
    </row>
    <row r="982" spans="1:17">
      <c r="A982" t="s">
        <v>1166</v>
      </c>
      <c r="B982" t="s">
        <v>1167</v>
      </c>
      <c r="C982" t="s">
        <v>308</v>
      </c>
      <c r="D982"/>
      <c r="E982"/>
      <c r="F982"/>
      <c r="G982">
        <v>1</v>
      </c>
      <c r="H982">
        <v>8.41</v>
      </c>
      <c r="I982" s="77">
        <f t="shared" si="85"/>
        <v>8.41</v>
      </c>
      <c r="J982" s="104"/>
      <c r="K982" s="104"/>
      <c r="L982" s="104">
        <f t="shared" si="86"/>
        <v>0</v>
      </c>
      <c r="M982" s="77">
        <f t="shared" si="88"/>
        <v>1</v>
      </c>
      <c r="N982" s="77">
        <f t="shared" si="84"/>
        <v>8.41</v>
      </c>
      <c r="O982" s="77">
        <f t="shared" si="87"/>
        <v>8.41</v>
      </c>
      <c r="P982">
        <v>1.09</v>
      </c>
      <c r="Q982" s="109"/>
    </row>
    <row r="983" spans="1:17">
      <c r="A983" t="s">
        <v>1168</v>
      </c>
      <c r="B983" t="s">
        <v>511</v>
      </c>
      <c r="C983" t="s">
        <v>37</v>
      </c>
      <c r="D983"/>
      <c r="E983"/>
      <c r="F983"/>
      <c r="G983">
        <v>1</v>
      </c>
      <c r="H983">
        <v>69.37</v>
      </c>
      <c r="I983" s="77">
        <f t="shared" si="85"/>
        <v>69.37</v>
      </c>
      <c r="J983" s="104"/>
      <c r="K983" s="104"/>
      <c r="L983" s="104">
        <f t="shared" si="86"/>
        <v>0</v>
      </c>
      <c r="M983" s="77">
        <f t="shared" si="88"/>
        <v>1</v>
      </c>
      <c r="N983" s="77">
        <f t="shared" si="84"/>
        <v>69.37</v>
      </c>
      <c r="O983" s="77">
        <f t="shared" si="87"/>
        <v>69.37</v>
      </c>
      <c r="P983">
        <v>9.02</v>
      </c>
      <c r="Q983" s="109"/>
    </row>
    <row r="984" spans="1:17">
      <c r="A984" t="s">
        <v>1151</v>
      </c>
      <c r="B984" t="s">
        <v>1089</v>
      </c>
      <c r="C984" t="s">
        <v>68</v>
      </c>
      <c r="D984"/>
      <c r="E984"/>
      <c r="F984"/>
      <c r="G984">
        <v>10</v>
      </c>
      <c r="H984">
        <v>8.761</v>
      </c>
      <c r="I984" s="77">
        <f t="shared" si="85"/>
        <v>87.61</v>
      </c>
      <c r="J984" s="104"/>
      <c r="K984" s="104"/>
      <c r="L984" s="104">
        <f t="shared" si="86"/>
        <v>0</v>
      </c>
      <c r="M984" s="77">
        <f t="shared" si="88"/>
        <v>10</v>
      </c>
      <c r="N984" s="77">
        <f t="shared" si="84"/>
        <v>8.761</v>
      </c>
      <c r="O984" s="77">
        <f t="shared" si="87"/>
        <v>87.61</v>
      </c>
      <c r="P984">
        <v>11.39</v>
      </c>
      <c r="Q984" s="109"/>
    </row>
    <row r="985" ht="17.25" spans="1:17">
      <c r="A985" s="98" t="s">
        <v>667</v>
      </c>
      <c r="B985" s="98" t="s">
        <v>668</v>
      </c>
      <c r="C985" s="98" t="s">
        <v>31</v>
      </c>
      <c r="D985"/>
      <c r="E985"/>
      <c r="F985"/>
      <c r="G985" s="99">
        <v>608</v>
      </c>
      <c r="H985" s="99">
        <v>1.129177632</v>
      </c>
      <c r="I985" s="77">
        <f t="shared" si="85"/>
        <v>686.540000256</v>
      </c>
      <c r="J985" s="104"/>
      <c r="K985" s="104"/>
      <c r="L985" s="104">
        <f t="shared" si="86"/>
        <v>0</v>
      </c>
      <c r="M985" s="77">
        <f t="shared" si="88"/>
        <v>608</v>
      </c>
      <c r="N985" s="77">
        <f t="shared" si="84"/>
        <v>1.129177632</v>
      </c>
      <c r="O985" s="77">
        <f t="shared" si="87"/>
        <v>686.540000256</v>
      </c>
      <c r="P985" s="99">
        <v>89.25</v>
      </c>
      <c r="Q985" s="109"/>
    </row>
    <row r="986" ht="17.25" spans="1:17">
      <c r="A986" s="95" t="s">
        <v>26</v>
      </c>
      <c r="B986" s="95" t="s">
        <v>27</v>
      </c>
      <c r="C986" s="95" t="s">
        <v>28</v>
      </c>
      <c r="D986"/>
      <c r="E986"/>
      <c r="F986"/>
      <c r="G986" s="96">
        <v>58</v>
      </c>
      <c r="H986" s="96">
        <v>4.772413793</v>
      </c>
      <c r="I986" s="77">
        <f t="shared" si="85"/>
        <v>276.799999994</v>
      </c>
      <c r="J986" s="104"/>
      <c r="K986" s="104"/>
      <c r="L986" s="104">
        <f t="shared" si="86"/>
        <v>0</v>
      </c>
      <c r="M986" s="77">
        <f t="shared" si="88"/>
        <v>58</v>
      </c>
      <c r="N986" s="77">
        <f t="shared" si="84"/>
        <v>4.772413793</v>
      </c>
      <c r="O986" s="77">
        <f t="shared" si="87"/>
        <v>276.799999994</v>
      </c>
      <c r="P986" s="96">
        <v>35.98</v>
      </c>
      <c r="Q986" s="109"/>
    </row>
    <row r="987" ht="17.25" spans="1:18">
      <c r="A987" s="95" t="s">
        <v>1169</v>
      </c>
      <c r="B987" s="95" t="s">
        <v>1170</v>
      </c>
      <c r="C987" s="95" t="s">
        <v>31</v>
      </c>
      <c r="D987"/>
      <c r="E987"/>
      <c r="F987"/>
      <c r="G987" s="96">
        <v>144</v>
      </c>
      <c r="H987" s="96">
        <v>1.789722222</v>
      </c>
      <c r="I987" s="77">
        <f t="shared" si="85"/>
        <v>257.719999968</v>
      </c>
      <c r="J987" s="104"/>
      <c r="K987" s="104"/>
      <c r="L987" s="104">
        <f t="shared" si="86"/>
        <v>0</v>
      </c>
      <c r="M987" s="77">
        <f t="shared" si="88"/>
        <v>144</v>
      </c>
      <c r="N987" s="77">
        <f t="shared" si="84"/>
        <v>1.789722222</v>
      </c>
      <c r="O987" s="77">
        <f t="shared" si="87"/>
        <v>257.719999968</v>
      </c>
      <c r="P987" s="96">
        <v>33.5</v>
      </c>
      <c r="Q987" s="109"/>
      <c r="R987" s="90">
        <v>3.38</v>
      </c>
    </row>
    <row r="988" ht="17.25" spans="1:17">
      <c r="A988" s="95" t="s">
        <v>670</v>
      </c>
      <c r="B988" s="95" t="s">
        <v>672</v>
      </c>
      <c r="C988" s="95" t="s">
        <v>31</v>
      </c>
      <c r="D988"/>
      <c r="E988"/>
      <c r="F988"/>
      <c r="G988" s="96">
        <v>210</v>
      </c>
      <c r="H988" s="96">
        <v>1.129190476</v>
      </c>
      <c r="I988" s="77">
        <f t="shared" si="85"/>
        <v>237.12999996</v>
      </c>
      <c r="J988" s="104"/>
      <c r="K988" s="104"/>
      <c r="L988" s="104">
        <f t="shared" si="86"/>
        <v>0</v>
      </c>
      <c r="M988" s="77">
        <f t="shared" si="88"/>
        <v>210</v>
      </c>
      <c r="N988" s="77">
        <f t="shared" si="84"/>
        <v>1.129190476</v>
      </c>
      <c r="O988" s="77">
        <f t="shared" si="87"/>
        <v>237.12999996</v>
      </c>
      <c r="P988" s="96">
        <v>30.83</v>
      </c>
      <c r="Q988" s="109"/>
    </row>
    <row r="989" ht="17.25" spans="1:17">
      <c r="A989" s="95" t="s">
        <v>620</v>
      </c>
      <c r="B989" s="95" t="s">
        <v>1171</v>
      </c>
      <c r="C989" s="95" t="s">
        <v>31</v>
      </c>
      <c r="D989"/>
      <c r="E989"/>
      <c r="F989"/>
      <c r="G989" s="96">
        <v>76</v>
      </c>
      <c r="H989" s="96">
        <v>2.854868421</v>
      </c>
      <c r="I989" s="77">
        <f t="shared" si="85"/>
        <v>216.969999996</v>
      </c>
      <c r="J989" s="104"/>
      <c r="K989" s="104"/>
      <c r="L989" s="104">
        <f t="shared" si="86"/>
        <v>0</v>
      </c>
      <c r="M989" s="77">
        <f t="shared" si="88"/>
        <v>76</v>
      </c>
      <c r="N989" s="77">
        <f t="shared" si="84"/>
        <v>2.854868421</v>
      </c>
      <c r="O989" s="77">
        <f t="shared" si="87"/>
        <v>216.969999996</v>
      </c>
      <c r="P989" s="96">
        <v>28.21</v>
      </c>
      <c r="Q989" s="109"/>
    </row>
    <row r="990" ht="17.25" spans="1:17">
      <c r="A990" s="95" t="s">
        <v>146</v>
      </c>
      <c r="B990" s="95" t="s">
        <v>147</v>
      </c>
      <c r="C990" s="95" t="s">
        <v>31</v>
      </c>
      <c r="D990"/>
      <c r="E990"/>
      <c r="F990"/>
      <c r="G990" s="96">
        <v>350</v>
      </c>
      <c r="H990" s="96">
        <v>0.4602</v>
      </c>
      <c r="I990" s="77">
        <f t="shared" si="85"/>
        <v>161.07</v>
      </c>
      <c r="J990" s="104"/>
      <c r="K990" s="104"/>
      <c r="L990" s="104">
        <f t="shared" si="86"/>
        <v>0</v>
      </c>
      <c r="M990" s="77">
        <f t="shared" si="88"/>
        <v>350</v>
      </c>
      <c r="N990" s="77">
        <f t="shared" si="84"/>
        <v>0.4602</v>
      </c>
      <c r="O990" s="77">
        <f t="shared" si="87"/>
        <v>161.07</v>
      </c>
      <c r="P990" s="96">
        <v>20.94</v>
      </c>
      <c r="Q990" s="109"/>
    </row>
    <row r="991" ht="17.25" spans="1:18">
      <c r="A991" s="95" t="s">
        <v>1172</v>
      </c>
      <c r="B991" s="95" t="s">
        <v>1173</v>
      </c>
      <c r="C991" s="95" t="s">
        <v>31</v>
      </c>
      <c r="D991"/>
      <c r="E991"/>
      <c r="F991"/>
      <c r="G991" s="96">
        <v>8</v>
      </c>
      <c r="H991" s="96">
        <v>17.90125</v>
      </c>
      <c r="I991" s="77">
        <f t="shared" si="85"/>
        <v>143.21</v>
      </c>
      <c r="J991" s="104"/>
      <c r="K991" s="104"/>
      <c r="L991" s="104">
        <f t="shared" si="86"/>
        <v>0</v>
      </c>
      <c r="M991" s="77">
        <f t="shared" si="88"/>
        <v>8</v>
      </c>
      <c r="N991" s="77">
        <f t="shared" si="84"/>
        <v>17.90125</v>
      </c>
      <c r="O991" s="77">
        <f t="shared" si="87"/>
        <v>143.21</v>
      </c>
      <c r="P991" s="96">
        <v>18.62</v>
      </c>
      <c r="Q991" s="109"/>
      <c r="R991" s="90">
        <v>35</v>
      </c>
    </row>
    <row r="992" ht="17.25" spans="1:17">
      <c r="A992" s="95" t="s">
        <v>1174</v>
      </c>
      <c r="B992" s="95" t="s">
        <v>705</v>
      </c>
      <c r="C992" s="95" t="s">
        <v>28</v>
      </c>
      <c r="D992"/>
      <c r="E992"/>
      <c r="F992"/>
      <c r="G992" s="96">
        <v>15</v>
      </c>
      <c r="H992" s="96">
        <v>6.856</v>
      </c>
      <c r="I992" s="77">
        <f t="shared" si="85"/>
        <v>102.84</v>
      </c>
      <c r="J992" s="104"/>
      <c r="K992" s="104"/>
      <c r="L992" s="104">
        <f t="shared" si="86"/>
        <v>0</v>
      </c>
      <c r="M992" s="77">
        <f t="shared" si="88"/>
        <v>15</v>
      </c>
      <c r="N992" s="77">
        <f t="shared" si="84"/>
        <v>6.856</v>
      </c>
      <c r="O992" s="77">
        <f t="shared" si="87"/>
        <v>102.84</v>
      </c>
      <c r="P992" s="96">
        <v>13.37</v>
      </c>
      <c r="Q992" s="109"/>
    </row>
    <row r="993" ht="17.25" spans="1:17">
      <c r="A993" s="95" t="s">
        <v>32</v>
      </c>
      <c r="B993" s="95" t="s">
        <v>33</v>
      </c>
      <c r="C993" s="95" t="s">
        <v>28</v>
      </c>
      <c r="D993"/>
      <c r="E993"/>
      <c r="F993"/>
      <c r="G993" s="96">
        <v>21</v>
      </c>
      <c r="H993" s="96">
        <v>3.600476191</v>
      </c>
      <c r="I993" s="77">
        <f t="shared" si="85"/>
        <v>75.610000011</v>
      </c>
      <c r="J993" s="104"/>
      <c r="K993" s="104"/>
      <c r="L993" s="104">
        <f t="shared" si="86"/>
        <v>0</v>
      </c>
      <c r="M993" s="77">
        <f t="shared" si="88"/>
        <v>21</v>
      </c>
      <c r="N993" s="77">
        <f t="shared" si="84"/>
        <v>3.600476191</v>
      </c>
      <c r="O993" s="77">
        <f t="shared" si="87"/>
        <v>75.610000011</v>
      </c>
      <c r="P993" s="96">
        <v>9.83</v>
      </c>
      <c r="Q993" s="109"/>
    </row>
    <row r="994" ht="17.25" spans="1:18">
      <c r="A994" s="95" t="s">
        <v>389</v>
      </c>
      <c r="B994" s="95" t="s">
        <v>390</v>
      </c>
      <c r="C994" s="95" t="s">
        <v>31</v>
      </c>
      <c r="D994"/>
      <c r="E994"/>
      <c r="F994"/>
      <c r="G994" s="96">
        <v>38</v>
      </c>
      <c r="H994" s="96">
        <v>2.130526316</v>
      </c>
      <c r="I994" s="77">
        <f t="shared" si="85"/>
        <v>80.960000008</v>
      </c>
      <c r="J994" s="104"/>
      <c r="K994" s="104"/>
      <c r="L994" s="104">
        <f t="shared" si="86"/>
        <v>0</v>
      </c>
      <c r="M994" s="77">
        <f t="shared" si="88"/>
        <v>38</v>
      </c>
      <c r="N994" s="77">
        <f t="shared" si="84"/>
        <v>2.130526316</v>
      </c>
      <c r="O994" s="77">
        <f t="shared" si="87"/>
        <v>80.960000008</v>
      </c>
      <c r="P994" s="96">
        <v>10.52</v>
      </c>
      <c r="Q994" s="109"/>
      <c r="R994" s="90">
        <v>4.9</v>
      </c>
    </row>
    <row r="995" ht="17.25" spans="1:18">
      <c r="A995" s="95" t="s">
        <v>676</v>
      </c>
      <c r="B995" s="95" t="s">
        <v>677</v>
      </c>
      <c r="C995" s="95" t="s">
        <v>31</v>
      </c>
      <c r="D995"/>
      <c r="E995"/>
      <c r="F995"/>
      <c r="G995" s="96">
        <v>65</v>
      </c>
      <c r="H995" s="96">
        <v>0.767076923</v>
      </c>
      <c r="I995" s="77">
        <f t="shared" si="85"/>
        <v>49.859999995</v>
      </c>
      <c r="J995" s="104"/>
      <c r="K995" s="104"/>
      <c r="L995" s="104">
        <f t="shared" si="86"/>
        <v>0</v>
      </c>
      <c r="M995" s="77">
        <f t="shared" si="88"/>
        <v>65</v>
      </c>
      <c r="N995" s="77">
        <f t="shared" si="84"/>
        <v>0.767076923</v>
      </c>
      <c r="O995" s="77">
        <f t="shared" si="87"/>
        <v>49.859999995</v>
      </c>
      <c r="P995" s="96">
        <v>6.48</v>
      </c>
      <c r="Q995" s="109"/>
      <c r="R995" s="90">
        <v>2</v>
      </c>
    </row>
    <row r="996" ht="17.25" spans="1:17">
      <c r="A996" s="95" t="s">
        <v>1175</v>
      </c>
      <c r="B996" s="95" t="s">
        <v>1176</v>
      </c>
      <c r="C996" s="95" t="s">
        <v>28</v>
      </c>
      <c r="D996"/>
      <c r="E996"/>
      <c r="F996"/>
      <c r="G996" s="96">
        <v>9</v>
      </c>
      <c r="H996" s="96">
        <v>6.224444444</v>
      </c>
      <c r="I996" s="77">
        <f t="shared" si="85"/>
        <v>56.019999996</v>
      </c>
      <c r="J996" s="104"/>
      <c r="K996" s="104"/>
      <c r="L996" s="104">
        <f t="shared" si="86"/>
        <v>0</v>
      </c>
      <c r="M996" s="77">
        <f t="shared" si="88"/>
        <v>9</v>
      </c>
      <c r="N996" s="77">
        <f t="shared" si="84"/>
        <v>6.224444444</v>
      </c>
      <c r="O996" s="77">
        <f t="shared" si="87"/>
        <v>56.019999996</v>
      </c>
      <c r="P996" s="96">
        <v>7.28</v>
      </c>
      <c r="Q996" s="109"/>
    </row>
    <row r="997" ht="17.25" spans="1:18">
      <c r="A997" s="95" t="s">
        <v>674</v>
      </c>
      <c r="B997" s="95" t="s">
        <v>675</v>
      </c>
      <c r="C997" s="95" t="s">
        <v>31</v>
      </c>
      <c r="D997"/>
      <c r="E997"/>
      <c r="F997"/>
      <c r="G997" s="96">
        <v>84</v>
      </c>
      <c r="H997" s="96">
        <v>0.460238095</v>
      </c>
      <c r="I997" s="77">
        <f t="shared" si="85"/>
        <v>38.65999998</v>
      </c>
      <c r="J997" s="104"/>
      <c r="K997" s="104"/>
      <c r="L997" s="104">
        <f t="shared" si="86"/>
        <v>0</v>
      </c>
      <c r="M997" s="77">
        <f t="shared" si="88"/>
        <v>84</v>
      </c>
      <c r="N997" s="77">
        <f t="shared" si="84"/>
        <v>0.460238095</v>
      </c>
      <c r="O997" s="77">
        <f t="shared" si="87"/>
        <v>38.65999998</v>
      </c>
      <c r="P997" s="96">
        <v>5.03</v>
      </c>
      <c r="Q997" s="109"/>
      <c r="R997" s="90">
        <v>1</v>
      </c>
    </row>
    <row r="998" ht="17.25" spans="1:17">
      <c r="A998" s="95" t="s">
        <v>670</v>
      </c>
      <c r="B998" s="95" t="s">
        <v>671</v>
      </c>
      <c r="C998" s="95" t="s">
        <v>31</v>
      </c>
      <c r="D998"/>
      <c r="E998"/>
      <c r="F998"/>
      <c r="G998" s="96">
        <v>34</v>
      </c>
      <c r="H998" s="96">
        <v>1.129117647</v>
      </c>
      <c r="I998" s="77">
        <f t="shared" si="85"/>
        <v>38.389999998</v>
      </c>
      <c r="J998" s="104"/>
      <c r="K998" s="104"/>
      <c r="L998" s="104">
        <f t="shared" si="86"/>
        <v>0</v>
      </c>
      <c r="M998" s="77">
        <f t="shared" si="88"/>
        <v>34</v>
      </c>
      <c r="N998" s="77">
        <f t="shared" si="84"/>
        <v>1.129117647</v>
      </c>
      <c r="O998" s="77">
        <f t="shared" si="87"/>
        <v>38.389999998</v>
      </c>
      <c r="P998" s="96">
        <v>4.99</v>
      </c>
      <c r="Q998" s="109"/>
    </row>
    <row r="999" ht="17.25" spans="1:17">
      <c r="A999" s="95" t="s">
        <v>1177</v>
      </c>
      <c r="B999" s="95" t="s">
        <v>1178</v>
      </c>
      <c r="C999" s="95" t="s">
        <v>28</v>
      </c>
      <c r="D999"/>
      <c r="E999"/>
      <c r="F999"/>
      <c r="G999" s="96">
        <v>4</v>
      </c>
      <c r="H999" s="96">
        <v>8.2575</v>
      </c>
      <c r="I999" s="77">
        <f t="shared" si="85"/>
        <v>33.03</v>
      </c>
      <c r="J999" s="104"/>
      <c r="K999" s="104"/>
      <c r="L999" s="104">
        <f t="shared" si="86"/>
        <v>0</v>
      </c>
      <c r="M999" s="77">
        <f t="shared" si="88"/>
        <v>4</v>
      </c>
      <c r="N999" s="77">
        <f t="shared" si="84"/>
        <v>8.2575</v>
      </c>
      <c r="O999" s="77">
        <f t="shared" si="87"/>
        <v>33.03</v>
      </c>
      <c r="P999" s="96">
        <v>4.29</v>
      </c>
      <c r="Q999" s="109"/>
    </row>
    <row r="1000" ht="17.25" spans="1:17">
      <c r="A1000" s="95" t="s">
        <v>673</v>
      </c>
      <c r="B1000" s="95" t="s">
        <v>236</v>
      </c>
      <c r="C1000" s="95" t="s">
        <v>31</v>
      </c>
      <c r="D1000"/>
      <c r="E1000"/>
      <c r="F1000"/>
      <c r="G1000" s="96">
        <v>6</v>
      </c>
      <c r="H1000" s="96">
        <v>4.76</v>
      </c>
      <c r="I1000" s="77">
        <f t="shared" si="85"/>
        <v>28.56</v>
      </c>
      <c r="J1000" s="104"/>
      <c r="K1000" s="104"/>
      <c r="L1000" s="104">
        <f t="shared" si="86"/>
        <v>0</v>
      </c>
      <c r="M1000" s="77">
        <f t="shared" si="88"/>
        <v>6</v>
      </c>
      <c r="N1000" s="77">
        <f t="shared" ref="N1000:N1034" si="89">O1000/M1000</f>
        <v>4.76</v>
      </c>
      <c r="O1000" s="77">
        <f t="shared" si="87"/>
        <v>28.56</v>
      </c>
      <c r="P1000" s="96">
        <v>3.71</v>
      </c>
      <c r="Q1000" s="109"/>
    </row>
    <row r="1001" ht="17.25" spans="1:17">
      <c r="A1001" s="95" t="s">
        <v>1179</v>
      </c>
      <c r="B1001" s="95" t="s">
        <v>1180</v>
      </c>
      <c r="C1001" s="95" t="s">
        <v>28</v>
      </c>
      <c r="D1001"/>
      <c r="E1001"/>
      <c r="F1001"/>
      <c r="G1001" s="96">
        <v>4</v>
      </c>
      <c r="H1001" s="96">
        <v>6.53</v>
      </c>
      <c r="I1001" s="77">
        <f t="shared" si="85"/>
        <v>26.12</v>
      </c>
      <c r="J1001" s="104"/>
      <c r="K1001" s="104"/>
      <c r="L1001" s="104">
        <f t="shared" si="86"/>
        <v>0</v>
      </c>
      <c r="M1001" s="77">
        <f t="shared" si="88"/>
        <v>4</v>
      </c>
      <c r="N1001" s="77">
        <f t="shared" si="89"/>
        <v>6.53</v>
      </c>
      <c r="O1001" s="77">
        <f t="shared" si="87"/>
        <v>26.12</v>
      </c>
      <c r="P1001" s="96">
        <v>3.4</v>
      </c>
      <c r="Q1001" s="109"/>
    </row>
    <row r="1002" ht="17.25" spans="1:17">
      <c r="A1002" s="95" t="s">
        <v>681</v>
      </c>
      <c r="B1002" s="95" t="s">
        <v>682</v>
      </c>
      <c r="C1002" s="95" t="s">
        <v>28</v>
      </c>
      <c r="D1002"/>
      <c r="E1002"/>
      <c r="F1002"/>
      <c r="G1002" s="96">
        <v>5</v>
      </c>
      <c r="H1002" s="96">
        <v>4.918</v>
      </c>
      <c r="I1002" s="77">
        <f t="shared" si="85"/>
        <v>24.59</v>
      </c>
      <c r="J1002" s="104"/>
      <c r="K1002" s="104"/>
      <c r="L1002" s="104">
        <f t="shared" si="86"/>
        <v>0</v>
      </c>
      <c r="M1002" s="77">
        <f t="shared" si="88"/>
        <v>5</v>
      </c>
      <c r="N1002" s="77">
        <f t="shared" si="89"/>
        <v>4.918</v>
      </c>
      <c r="O1002" s="77">
        <f t="shared" si="87"/>
        <v>24.59</v>
      </c>
      <c r="P1002" s="96">
        <v>3.2</v>
      </c>
      <c r="Q1002" s="109"/>
    </row>
    <row r="1003" ht="17.25" spans="1:17">
      <c r="A1003" s="95" t="s">
        <v>148</v>
      </c>
      <c r="B1003" s="95" t="s">
        <v>149</v>
      </c>
      <c r="C1003" s="95" t="s">
        <v>31</v>
      </c>
      <c r="D1003"/>
      <c r="E1003"/>
      <c r="F1003"/>
      <c r="G1003" s="96">
        <v>6</v>
      </c>
      <c r="H1003" s="96">
        <v>4.111666667</v>
      </c>
      <c r="I1003" s="77">
        <f t="shared" si="85"/>
        <v>24.670000002</v>
      </c>
      <c r="J1003" s="104"/>
      <c r="K1003" s="104"/>
      <c r="L1003" s="104">
        <f t="shared" si="86"/>
        <v>0</v>
      </c>
      <c r="M1003" s="77">
        <f t="shared" si="88"/>
        <v>6</v>
      </c>
      <c r="N1003" s="77">
        <f t="shared" si="89"/>
        <v>4.111666667</v>
      </c>
      <c r="O1003" s="77">
        <f t="shared" si="87"/>
        <v>24.670000002</v>
      </c>
      <c r="P1003" s="96">
        <v>3.21</v>
      </c>
      <c r="Q1003" s="109"/>
    </row>
    <row r="1004" ht="17.25" spans="1:17">
      <c r="A1004" s="95" t="s">
        <v>1181</v>
      </c>
      <c r="B1004" s="95" t="s">
        <v>1182</v>
      </c>
      <c r="C1004" s="95" t="s">
        <v>31</v>
      </c>
      <c r="D1004"/>
      <c r="E1004"/>
      <c r="F1004"/>
      <c r="G1004" s="96">
        <v>22</v>
      </c>
      <c r="H1004" s="96">
        <v>1.534090909</v>
      </c>
      <c r="I1004" s="77">
        <f t="shared" si="85"/>
        <v>33.749999998</v>
      </c>
      <c r="J1004" s="104"/>
      <c r="K1004" s="104"/>
      <c r="L1004" s="104">
        <f t="shared" si="86"/>
        <v>0</v>
      </c>
      <c r="M1004" s="77">
        <f t="shared" si="88"/>
        <v>22</v>
      </c>
      <c r="N1004" s="77">
        <f t="shared" si="89"/>
        <v>1.534090909</v>
      </c>
      <c r="O1004" s="77">
        <f t="shared" si="87"/>
        <v>33.749999998</v>
      </c>
      <c r="P1004" s="96">
        <v>4.39</v>
      </c>
      <c r="Q1004" s="109"/>
    </row>
    <row r="1005" ht="17.25" spans="1:17">
      <c r="A1005" s="95" t="s">
        <v>1183</v>
      </c>
      <c r="B1005" s="95" t="s">
        <v>1184</v>
      </c>
      <c r="C1005" s="95" t="s">
        <v>28</v>
      </c>
      <c r="D1005"/>
      <c r="E1005"/>
      <c r="F1005"/>
      <c r="G1005" s="96">
        <v>7</v>
      </c>
      <c r="H1005" s="96">
        <v>3.59</v>
      </c>
      <c r="I1005" s="77">
        <f t="shared" si="85"/>
        <v>25.13</v>
      </c>
      <c r="J1005" s="104"/>
      <c r="K1005" s="104"/>
      <c r="L1005" s="104">
        <f t="shared" si="86"/>
        <v>0</v>
      </c>
      <c r="M1005" s="77">
        <f t="shared" si="88"/>
        <v>7</v>
      </c>
      <c r="N1005" s="77">
        <f t="shared" si="89"/>
        <v>3.59</v>
      </c>
      <c r="O1005" s="77">
        <f t="shared" si="87"/>
        <v>25.13</v>
      </c>
      <c r="P1005" s="96">
        <v>3.27</v>
      </c>
      <c r="Q1005" s="109"/>
    </row>
    <row r="1006" ht="17.25" spans="1:17">
      <c r="A1006" s="95" t="s">
        <v>1185</v>
      </c>
      <c r="B1006" s="95" t="s">
        <v>1186</v>
      </c>
      <c r="C1006" s="95" t="s">
        <v>28</v>
      </c>
      <c r="D1006"/>
      <c r="E1006"/>
      <c r="F1006"/>
      <c r="G1006" s="96">
        <v>4</v>
      </c>
      <c r="H1006" s="96">
        <v>5.0675</v>
      </c>
      <c r="I1006" s="77">
        <f t="shared" si="85"/>
        <v>20.27</v>
      </c>
      <c r="J1006" s="104"/>
      <c r="K1006" s="104"/>
      <c r="L1006" s="104">
        <f t="shared" si="86"/>
        <v>0</v>
      </c>
      <c r="M1006" s="77">
        <f t="shared" si="88"/>
        <v>4</v>
      </c>
      <c r="N1006" s="77">
        <f t="shared" si="89"/>
        <v>5.0675</v>
      </c>
      <c r="O1006" s="77">
        <f t="shared" si="87"/>
        <v>20.27</v>
      </c>
      <c r="P1006" s="96">
        <v>2.64</v>
      </c>
      <c r="Q1006" s="109"/>
    </row>
    <row r="1007" ht="17.25" spans="1:17">
      <c r="A1007" s="95" t="s">
        <v>1187</v>
      </c>
      <c r="B1007" s="95" t="s">
        <v>1188</v>
      </c>
      <c r="C1007" s="95" t="s">
        <v>31</v>
      </c>
      <c r="D1007"/>
      <c r="E1007"/>
      <c r="F1007"/>
      <c r="G1007" s="96">
        <v>11</v>
      </c>
      <c r="H1007" s="96">
        <v>1.817272727</v>
      </c>
      <c r="I1007" s="77">
        <f t="shared" si="85"/>
        <v>19.989999997</v>
      </c>
      <c r="J1007" s="104"/>
      <c r="K1007" s="104"/>
      <c r="L1007" s="104">
        <f t="shared" si="86"/>
        <v>0</v>
      </c>
      <c r="M1007" s="77">
        <f t="shared" si="88"/>
        <v>11</v>
      </c>
      <c r="N1007" s="77">
        <f t="shared" si="89"/>
        <v>1.817272727</v>
      </c>
      <c r="O1007" s="77">
        <f t="shared" si="87"/>
        <v>19.989999997</v>
      </c>
      <c r="P1007" s="96">
        <v>2.6</v>
      </c>
      <c r="Q1007" s="109"/>
    </row>
    <row r="1008" ht="17.25" spans="1:17">
      <c r="A1008" s="95" t="s">
        <v>1189</v>
      </c>
      <c r="B1008" s="95" t="s">
        <v>1190</v>
      </c>
      <c r="C1008" s="95" t="s">
        <v>31</v>
      </c>
      <c r="D1008"/>
      <c r="E1008"/>
      <c r="F1008"/>
      <c r="G1008" s="96">
        <v>16</v>
      </c>
      <c r="H1008" s="96">
        <v>1.129375</v>
      </c>
      <c r="I1008" s="77">
        <f t="shared" si="85"/>
        <v>18.07</v>
      </c>
      <c r="J1008" s="104"/>
      <c r="K1008" s="104"/>
      <c r="L1008" s="104">
        <f t="shared" si="86"/>
        <v>0</v>
      </c>
      <c r="M1008" s="77">
        <f t="shared" si="88"/>
        <v>16</v>
      </c>
      <c r="N1008" s="77">
        <f t="shared" si="89"/>
        <v>1.129375</v>
      </c>
      <c r="O1008" s="77">
        <f t="shared" si="87"/>
        <v>18.07</v>
      </c>
      <c r="P1008" s="96">
        <v>2.35</v>
      </c>
      <c r="Q1008" s="109"/>
    </row>
    <row r="1009" ht="17.25" spans="1:17">
      <c r="A1009" s="95" t="s">
        <v>150</v>
      </c>
      <c r="B1009" s="95" t="s">
        <v>151</v>
      </c>
      <c r="C1009" s="95" t="s">
        <v>31</v>
      </c>
      <c r="D1009"/>
      <c r="E1009"/>
      <c r="F1009"/>
      <c r="G1009" s="96">
        <v>13</v>
      </c>
      <c r="H1009" s="96">
        <v>1.265384615</v>
      </c>
      <c r="I1009" s="77">
        <f t="shared" si="85"/>
        <v>16.449999995</v>
      </c>
      <c r="J1009" s="104"/>
      <c r="K1009" s="104"/>
      <c r="L1009" s="104">
        <f t="shared" si="86"/>
        <v>0</v>
      </c>
      <c r="M1009" s="77">
        <f t="shared" si="88"/>
        <v>13</v>
      </c>
      <c r="N1009" s="77">
        <f t="shared" si="89"/>
        <v>1.265384615</v>
      </c>
      <c r="O1009" s="77">
        <f t="shared" si="87"/>
        <v>16.449999995</v>
      </c>
      <c r="P1009" s="96">
        <v>2.14</v>
      </c>
      <c r="Q1009" s="109"/>
    </row>
    <row r="1010" ht="17.25" spans="1:17">
      <c r="A1010" s="95" t="s">
        <v>1191</v>
      </c>
      <c r="B1010" s="95" t="s">
        <v>1192</v>
      </c>
      <c r="C1010" s="95" t="s">
        <v>28</v>
      </c>
      <c r="D1010"/>
      <c r="E1010"/>
      <c r="F1010"/>
      <c r="G1010" s="96">
        <v>4</v>
      </c>
      <c r="H1010" s="96">
        <v>3.6175</v>
      </c>
      <c r="I1010" s="77">
        <f t="shared" si="85"/>
        <v>14.47</v>
      </c>
      <c r="J1010" s="104"/>
      <c r="K1010" s="104"/>
      <c r="L1010" s="104">
        <f t="shared" si="86"/>
        <v>0</v>
      </c>
      <c r="M1010" s="77">
        <f t="shared" si="88"/>
        <v>4</v>
      </c>
      <c r="N1010" s="77">
        <f t="shared" si="89"/>
        <v>3.6175</v>
      </c>
      <c r="O1010" s="77">
        <f t="shared" si="87"/>
        <v>14.47</v>
      </c>
      <c r="P1010" s="96">
        <v>1.88</v>
      </c>
      <c r="Q1010" s="109"/>
    </row>
    <row r="1011" ht="17.25" spans="1:17">
      <c r="A1011" s="95" t="s">
        <v>34</v>
      </c>
      <c r="B1011" s="95" t="s">
        <v>35</v>
      </c>
      <c r="C1011" s="95" t="s">
        <v>28</v>
      </c>
      <c r="D1011"/>
      <c r="E1011"/>
      <c r="F1011"/>
      <c r="G1011" s="96">
        <v>2</v>
      </c>
      <c r="H1011" s="96">
        <v>8.58</v>
      </c>
      <c r="I1011" s="77">
        <f t="shared" si="85"/>
        <v>17.16</v>
      </c>
      <c r="J1011" s="104"/>
      <c r="K1011" s="104"/>
      <c r="L1011" s="104">
        <f t="shared" si="86"/>
        <v>0</v>
      </c>
      <c r="M1011" s="77">
        <f t="shared" si="88"/>
        <v>2</v>
      </c>
      <c r="N1011" s="77">
        <f t="shared" si="89"/>
        <v>8.58</v>
      </c>
      <c r="O1011" s="77">
        <f t="shared" si="87"/>
        <v>17.16</v>
      </c>
      <c r="P1011" s="96">
        <v>2.23</v>
      </c>
      <c r="Q1011" s="109"/>
    </row>
    <row r="1012" ht="17.25" spans="1:17">
      <c r="A1012" s="95" t="s">
        <v>1193</v>
      </c>
      <c r="B1012" s="95" t="s">
        <v>1194</v>
      </c>
      <c r="C1012" s="95" t="s">
        <v>28</v>
      </c>
      <c r="D1012"/>
      <c r="E1012"/>
      <c r="F1012"/>
      <c r="G1012" s="96">
        <v>2</v>
      </c>
      <c r="H1012" s="96">
        <v>6.155</v>
      </c>
      <c r="I1012" s="77">
        <f t="shared" si="85"/>
        <v>12.31</v>
      </c>
      <c r="J1012" s="104"/>
      <c r="K1012" s="104"/>
      <c r="L1012" s="104">
        <f t="shared" si="86"/>
        <v>0</v>
      </c>
      <c r="M1012" s="77">
        <f t="shared" si="88"/>
        <v>2</v>
      </c>
      <c r="N1012" s="77">
        <f t="shared" si="89"/>
        <v>6.155</v>
      </c>
      <c r="O1012" s="77">
        <f t="shared" si="87"/>
        <v>12.31</v>
      </c>
      <c r="P1012" s="96">
        <v>1.6</v>
      </c>
      <c r="Q1012" s="109"/>
    </row>
    <row r="1013" ht="18" spans="1:17">
      <c r="A1013" s="100" t="s">
        <v>679</v>
      </c>
      <c r="B1013" s="100" t="s">
        <v>203</v>
      </c>
      <c r="C1013" s="100" t="s">
        <v>680</v>
      </c>
      <c r="D1013"/>
      <c r="E1013"/>
      <c r="F1013"/>
      <c r="G1013" s="101">
        <v>4</v>
      </c>
      <c r="H1013" s="101">
        <v>1.8725</v>
      </c>
      <c r="I1013" s="77">
        <f t="shared" si="85"/>
        <v>7.49</v>
      </c>
      <c r="J1013" s="104"/>
      <c r="K1013" s="104"/>
      <c r="L1013" s="104">
        <f t="shared" si="86"/>
        <v>0</v>
      </c>
      <c r="M1013" s="77">
        <f t="shared" si="88"/>
        <v>4</v>
      </c>
      <c r="N1013" s="77">
        <f t="shared" si="89"/>
        <v>1.8725</v>
      </c>
      <c r="O1013" s="77">
        <f t="shared" si="87"/>
        <v>7.49</v>
      </c>
      <c r="P1013" s="101">
        <v>0.97</v>
      </c>
      <c r="Q1013" s="109"/>
    </row>
    <row r="1014" spans="1:17">
      <c r="A1014" t="s">
        <v>685</v>
      </c>
      <c r="B1014" t="s">
        <v>686</v>
      </c>
      <c r="C1014" t="s">
        <v>25</v>
      </c>
      <c r="D1014"/>
      <c r="E1014"/>
      <c r="F1014"/>
      <c r="G1014">
        <v>3</v>
      </c>
      <c r="H1014">
        <f>6.10666666667-0.53/3</f>
        <v>5.93000000000333</v>
      </c>
      <c r="I1014" s="77">
        <f t="shared" si="85"/>
        <v>17.79000000001</v>
      </c>
      <c r="J1014" s="104"/>
      <c r="K1014" s="104"/>
      <c r="L1014" s="104">
        <f t="shared" si="86"/>
        <v>0</v>
      </c>
      <c r="M1014" s="77">
        <f t="shared" si="88"/>
        <v>3</v>
      </c>
      <c r="N1014" s="77">
        <f t="shared" si="89"/>
        <v>5.93000000000333</v>
      </c>
      <c r="O1014" s="77">
        <f t="shared" si="87"/>
        <v>17.79000000001</v>
      </c>
      <c r="P1014">
        <v>2.31</v>
      </c>
      <c r="Q1014" s="109"/>
    </row>
    <row r="1015" spans="1:17">
      <c r="A1015" t="s">
        <v>648</v>
      </c>
      <c r="B1015" t="s">
        <v>20</v>
      </c>
      <c r="C1015" t="s">
        <v>21</v>
      </c>
      <c r="D1015"/>
      <c r="E1015"/>
      <c r="F1015"/>
      <c r="G1015">
        <v>1</v>
      </c>
      <c r="H1015">
        <v>25.58</v>
      </c>
      <c r="I1015" s="105">
        <f t="shared" si="85"/>
        <v>25.58</v>
      </c>
      <c r="J1015" s="106"/>
      <c r="K1015" s="106"/>
      <c r="L1015" s="106">
        <f t="shared" si="86"/>
        <v>0</v>
      </c>
      <c r="M1015" s="77">
        <f t="shared" si="88"/>
        <v>1</v>
      </c>
      <c r="N1015" s="77">
        <f t="shared" si="89"/>
        <v>25.58</v>
      </c>
      <c r="O1015" s="77">
        <f t="shared" si="87"/>
        <v>25.58</v>
      </c>
      <c r="P1015">
        <v>3.32</v>
      </c>
      <c r="Q1015" s="109"/>
    </row>
    <row r="1016" spans="1:18">
      <c r="A1016" s="102" t="s">
        <v>1195</v>
      </c>
      <c r="B1016" s="77" t="s">
        <v>139</v>
      </c>
      <c r="C1016" s="77" t="s">
        <v>25</v>
      </c>
      <c r="D1016" s="77"/>
      <c r="E1016" s="77"/>
      <c r="F1016" s="77"/>
      <c r="G1016" s="77">
        <v>1</v>
      </c>
      <c r="H1016" s="77">
        <v>87.61</v>
      </c>
      <c r="I1016" s="77">
        <f t="shared" ref="I1016:I1034" si="90">H1016*G1016</f>
        <v>87.61</v>
      </c>
      <c r="J1016" s="104"/>
      <c r="K1016" s="104"/>
      <c r="L1016" s="104">
        <f t="shared" ref="L1016:L1034" si="91">K1016*J1016</f>
        <v>0</v>
      </c>
      <c r="M1016" s="77">
        <f t="shared" si="88"/>
        <v>1</v>
      </c>
      <c r="N1016" s="77">
        <f t="shared" si="89"/>
        <v>87.61</v>
      </c>
      <c r="O1016" s="77">
        <f t="shared" ref="O1016:O1034" si="92">F1016+I1016-L1016</f>
        <v>87.61</v>
      </c>
      <c r="P1016">
        <v>11.39</v>
      </c>
      <c r="Q1016" s="109"/>
      <c r="R1016" s="41">
        <v>118</v>
      </c>
    </row>
    <row r="1017" spans="1:17">
      <c r="A1017" t="s">
        <v>1196</v>
      </c>
      <c r="B1017" t="s">
        <v>249</v>
      </c>
      <c r="C1017" t="s">
        <v>83</v>
      </c>
      <c r="D1017"/>
      <c r="E1017"/>
      <c r="F1017"/>
      <c r="G1017">
        <v>2</v>
      </c>
      <c r="H1017">
        <f>43.365-52.39/2</f>
        <v>17.17</v>
      </c>
      <c r="I1017" s="107">
        <f t="shared" si="90"/>
        <v>34.34</v>
      </c>
      <c r="J1017" s="108"/>
      <c r="K1017" s="108"/>
      <c r="L1017" s="108">
        <f t="shared" si="91"/>
        <v>0</v>
      </c>
      <c r="M1017" s="77">
        <f t="shared" si="88"/>
        <v>2</v>
      </c>
      <c r="N1017" s="77">
        <f t="shared" si="89"/>
        <v>17.17</v>
      </c>
      <c r="O1017" s="77">
        <f t="shared" si="92"/>
        <v>34.34</v>
      </c>
      <c r="P1017">
        <v>4.46</v>
      </c>
      <c r="Q1017" s="109"/>
    </row>
    <row r="1018" spans="1:17">
      <c r="A1018" t="s">
        <v>1197</v>
      </c>
      <c r="B1018" t="s">
        <v>346</v>
      </c>
      <c r="C1018" t="s">
        <v>68</v>
      </c>
      <c r="D1018"/>
      <c r="E1018"/>
      <c r="F1018"/>
      <c r="G1018">
        <v>10</v>
      </c>
      <c r="H1018">
        <f>17.611-5.752</f>
        <v>11.859</v>
      </c>
      <c r="I1018" s="77">
        <f t="shared" si="90"/>
        <v>118.59</v>
      </c>
      <c r="J1018" s="104"/>
      <c r="K1018" s="104"/>
      <c r="L1018" s="104">
        <f t="shared" si="91"/>
        <v>0</v>
      </c>
      <c r="M1018" s="77">
        <f t="shared" si="88"/>
        <v>10</v>
      </c>
      <c r="N1018" s="77">
        <f t="shared" si="89"/>
        <v>11.859</v>
      </c>
      <c r="O1018" s="77">
        <f t="shared" si="92"/>
        <v>118.59</v>
      </c>
      <c r="P1018">
        <v>15.41</v>
      </c>
      <c r="Q1018" s="109"/>
    </row>
    <row r="1019" spans="1:17">
      <c r="A1019" t="s">
        <v>1198</v>
      </c>
      <c r="B1019" t="s">
        <v>1199</v>
      </c>
      <c r="C1019" t="s">
        <v>25</v>
      </c>
      <c r="D1019"/>
      <c r="E1019"/>
      <c r="F1019"/>
      <c r="G1019">
        <v>1</v>
      </c>
      <c r="H1019">
        <v>812.21</v>
      </c>
      <c r="I1019" s="77">
        <f t="shared" si="90"/>
        <v>812.21</v>
      </c>
      <c r="J1019" s="104"/>
      <c r="K1019" s="104"/>
      <c r="L1019" s="104">
        <f t="shared" si="91"/>
        <v>0</v>
      </c>
      <c r="M1019" s="77">
        <f t="shared" si="88"/>
        <v>1</v>
      </c>
      <c r="N1019" s="77">
        <f t="shared" si="89"/>
        <v>812.21</v>
      </c>
      <c r="O1019" s="77">
        <f t="shared" si="92"/>
        <v>812.21</v>
      </c>
      <c r="P1019">
        <v>105.58</v>
      </c>
      <c r="Q1019" s="109"/>
    </row>
    <row r="1020" spans="1:17">
      <c r="A1020" t="s">
        <v>178</v>
      </c>
      <c r="B1020" t="s">
        <v>179</v>
      </c>
      <c r="C1020" t="s">
        <v>80</v>
      </c>
      <c r="D1020"/>
      <c r="E1020"/>
      <c r="F1020"/>
      <c r="G1020">
        <v>2</v>
      </c>
      <c r="H1020">
        <v>59.735</v>
      </c>
      <c r="I1020" s="77">
        <f t="shared" si="90"/>
        <v>119.47</v>
      </c>
      <c r="J1020" s="104"/>
      <c r="K1020" s="104"/>
      <c r="L1020" s="104">
        <f t="shared" si="91"/>
        <v>0</v>
      </c>
      <c r="M1020" s="77">
        <f t="shared" si="88"/>
        <v>2</v>
      </c>
      <c r="N1020" s="77">
        <f t="shared" si="89"/>
        <v>59.735</v>
      </c>
      <c r="O1020" s="77">
        <f t="shared" si="92"/>
        <v>119.47</v>
      </c>
      <c r="P1020">
        <v>15.53</v>
      </c>
      <c r="Q1020" s="109"/>
    </row>
    <row r="1021" spans="1:21">
      <c r="A1021" t="s">
        <v>985</v>
      </c>
      <c r="B1021" t="s">
        <v>986</v>
      </c>
      <c r="C1021" t="s">
        <v>25</v>
      </c>
      <c r="D1021"/>
      <c r="E1021"/>
      <c r="F1021"/>
      <c r="G1021" s="89">
        <v>1</v>
      </c>
      <c r="H1021">
        <v>39.82</v>
      </c>
      <c r="I1021" s="77">
        <f t="shared" si="90"/>
        <v>39.82</v>
      </c>
      <c r="J1021" s="104"/>
      <c r="K1021" s="104"/>
      <c r="L1021" s="104">
        <f t="shared" si="91"/>
        <v>0</v>
      </c>
      <c r="M1021" s="103">
        <f t="shared" si="88"/>
        <v>1</v>
      </c>
      <c r="N1021" s="77">
        <f t="shared" si="89"/>
        <v>39.82</v>
      </c>
      <c r="O1021" s="77">
        <f t="shared" si="92"/>
        <v>39.82</v>
      </c>
      <c r="P1021">
        <v>5.18</v>
      </c>
      <c r="Q1021" s="109"/>
      <c r="U1021" s="84"/>
    </row>
    <row r="1022" spans="1:17">
      <c r="A1022" t="s">
        <v>1042</v>
      </c>
      <c r="B1022" t="s">
        <v>185</v>
      </c>
      <c r="C1022" t="s">
        <v>40</v>
      </c>
      <c r="D1022"/>
      <c r="E1022"/>
      <c r="F1022"/>
      <c r="G1022">
        <v>2</v>
      </c>
      <c r="H1022">
        <v>65.4</v>
      </c>
      <c r="I1022" s="77">
        <f t="shared" si="90"/>
        <v>130.8</v>
      </c>
      <c r="J1022" s="104"/>
      <c r="K1022" s="104"/>
      <c r="L1022" s="104">
        <f t="shared" si="91"/>
        <v>0</v>
      </c>
      <c r="M1022" s="77">
        <f t="shared" si="88"/>
        <v>2</v>
      </c>
      <c r="N1022" s="77">
        <f t="shared" si="89"/>
        <v>65.4</v>
      </c>
      <c r="O1022" s="77">
        <f t="shared" si="92"/>
        <v>130.8</v>
      </c>
      <c r="P1022">
        <v>17</v>
      </c>
      <c r="Q1022" s="109"/>
    </row>
    <row r="1023" spans="1:17">
      <c r="A1023" t="s">
        <v>1200</v>
      </c>
      <c r="B1023" t="s">
        <v>1201</v>
      </c>
      <c r="C1023" t="s">
        <v>83</v>
      </c>
      <c r="D1023"/>
      <c r="E1023"/>
      <c r="F1023"/>
      <c r="G1023">
        <v>1</v>
      </c>
      <c r="H1023">
        <v>2.21</v>
      </c>
      <c r="I1023" s="105">
        <f t="shared" si="90"/>
        <v>2.21</v>
      </c>
      <c r="J1023" s="106"/>
      <c r="K1023" s="106"/>
      <c r="L1023" s="106">
        <f t="shared" si="91"/>
        <v>0</v>
      </c>
      <c r="M1023" s="77">
        <f t="shared" si="88"/>
        <v>1</v>
      </c>
      <c r="N1023" s="77">
        <f t="shared" si="89"/>
        <v>2.21</v>
      </c>
      <c r="O1023" s="77">
        <f t="shared" si="92"/>
        <v>2.21</v>
      </c>
      <c r="P1023">
        <v>0.29</v>
      </c>
      <c r="Q1023" s="109"/>
    </row>
    <row r="1024" spans="1:17">
      <c r="A1024" s="77" t="s">
        <v>1202</v>
      </c>
      <c r="B1024" s="77" t="s">
        <v>1203</v>
      </c>
      <c r="C1024" s="77" t="s">
        <v>57</v>
      </c>
      <c r="D1024" s="77"/>
      <c r="E1024" s="77"/>
      <c r="F1024" s="77"/>
      <c r="G1024" s="77">
        <v>10</v>
      </c>
      <c r="H1024" s="77">
        <f>22.124-6.862</f>
        <v>15.262</v>
      </c>
      <c r="I1024" s="77">
        <f t="shared" si="90"/>
        <v>152.62</v>
      </c>
      <c r="J1024" s="104"/>
      <c r="K1024" s="104"/>
      <c r="L1024" s="104">
        <f t="shared" si="91"/>
        <v>0</v>
      </c>
      <c r="M1024" s="77">
        <f t="shared" si="88"/>
        <v>10</v>
      </c>
      <c r="N1024" s="77">
        <f t="shared" si="89"/>
        <v>15.262</v>
      </c>
      <c r="O1024" s="77">
        <f t="shared" si="92"/>
        <v>152.62</v>
      </c>
      <c r="P1024">
        <v>19.84</v>
      </c>
      <c r="Q1024" s="109"/>
    </row>
    <row r="1025" spans="1:17">
      <c r="A1025" t="s">
        <v>1204</v>
      </c>
      <c r="B1025">
        <v>8582</v>
      </c>
      <c r="C1025" t="s">
        <v>68</v>
      </c>
      <c r="D1025"/>
      <c r="E1025"/>
      <c r="F1025"/>
      <c r="G1025">
        <v>2</v>
      </c>
      <c r="H1025">
        <f>8.85-1.77/2</f>
        <v>7.965</v>
      </c>
      <c r="I1025" s="107">
        <f t="shared" si="90"/>
        <v>15.93</v>
      </c>
      <c r="J1025" s="108"/>
      <c r="K1025" s="108"/>
      <c r="L1025" s="108">
        <f t="shared" si="91"/>
        <v>0</v>
      </c>
      <c r="M1025" s="77">
        <f t="shared" si="88"/>
        <v>2</v>
      </c>
      <c r="N1025" s="77">
        <f t="shared" si="89"/>
        <v>7.965</v>
      </c>
      <c r="O1025" s="77">
        <f t="shared" si="92"/>
        <v>15.93</v>
      </c>
      <c r="P1025">
        <v>2.07</v>
      </c>
      <c r="Q1025" s="109"/>
    </row>
    <row r="1026" spans="1:17">
      <c r="A1026" t="s">
        <v>1205</v>
      </c>
      <c r="B1026" t="s">
        <v>1206</v>
      </c>
      <c r="C1026" t="s">
        <v>40</v>
      </c>
      <c r="D1026"/>
      <c r="E1026"/>
      <c r="F1026"/>
      <c r="G1026">
        <v>1</v>
      </c>
      <c r="H1026">
        <v>18.94</v>
      </c>
      <c r="I1026" s="77">
        <f t="shared" si="90"/>
        <v>18.94</v>
      </c>
      <c r="J1026" s="104"/>
      <c r="K1026" s="104"/>
      <c r="L1026" s="104">
        <f t="shared" si="91"/>
        <v>0</v>
      </c>
      <c r="M1026" s="77">
        <f t="shared" si="88"/>
        <v>1</v>
      </c>
      <c r="N1026" s="77">
        <f t="shared" si="89"/>
        <v>18.94</v>
      </c>
      <c r="O1026" s="77">
        <f t="shared" si="92"/>
        <v>18.94</v>
      </c>
      <c r="P1026">
        <v>2.46</v>
      </c>
      <c r="Q1026" s="109"/>
    </row>
    <row r="1027" ht="17.25" spans="1:17">
      <c r="A1027" s="98" t="s">
        <v>1207</v>
      </c>
      <c r="B1027" s="98" t="s">
        <v>1208</v>
      </c>
      <c r="C1027" s="98" t="s">
        <v>25</v>
      </c>
      <c r="D1027"/>
      <c r="E1027"/>
      <c r="F1027"/>
      <c r="G1027" s="99">
        <v>1</v>
      </c>
      <c r="H1027" s="99">
        <v>77.88</v>
      </c>
      <c r="I1027" s="105">
        <f t="shared" si="90"/>
        <v>77.88</v>
      </c>
      <c r="J1027" s="106"/>
      <c r="K1027" s="106"/>
      <c r="L1027" s="106">
        <f t="shared" si="91"/>
        <v>0</v>
      </c>
      <c r="M1027" s="77">
        <f t="shared" si="88"/>
        <v>1</v>
      </c>
      <c r="N1027" s="77">
        <f t="shared" si="89"/>
        <v>77.88</v>
      </c>
      <c r="O1027" s="77">
        <f t="shared" si="92"/>
        <v>77.88</v>
      </c>
      <c r="P1027">
        <v>10.12</v>
      </c>
      <c r="Q1027" s="109"/>
    </row>
    <row r="1028" ht="17.25" spans="1:17">
      <c r="A1028" s="27" t="s">
        <v>1209</v>
      </c>
      <c r="B1028" s="27">
        <v>10902</v>
      </c>
      <c r="C1028" s="27" t="s">
        <v>25</v>
      </c>
      <c r="D1028" s="77"/>
      <c r="E1028" s="77"/>
      <c r="F1028" s="77"/>
      <c r="G1028" s="61">
        <v>1</v>
      </c>
      <c r="H1028" s="61">
        <v>92.04</v>
      </c>
      <c r="I1028" s="77">
        <f t="shared" si="90"/>
        <v>92.04</v>
      </c>
      <c r="J1028" s="104"/>
      <c r="K1028" s="104"/>
      <c r="L1028" s="104">
        <f t="shared" si="91"/>
        <v>0</v>
      </c>
      <c r="M1028" s="77">
        <f t="shared" si="88"/>
        <v>1</v>
      </c>
      <c r="N1028" s="77">
        <f t="shared" si="89"/>
        <v>92.04</v>
      </c>
      <c r="O1028" s="77">
        <f t="shared" si="92"/>
        <v>92.04</v>
      </c>
      <c r="P1028">
        <v>11.96</v>
      </c>
      <c r="Q1028" s="109"/>
    </row>
    <row r="1029" ht="17.25" spans="1:17">
      <c r="A1029" s="95" t="s">
        <v>1210</v>
      </c>
      <c r="B1029" s="95" t="s">
        <v>330</v>
      </c>
      <c r="C1029" s="95" t="s">
        <v>25</v>
      </c>
      <c r="D1029"/>
      <c r="E1029"/>
      <c r="F1029"/>
      <c r="G1029" s="96">
        <v>2</v>
      </c>
      <c r="H1029" s="96">
        <v>83.98</v>
      </c>
      <c r="I1029" s="107">
        <f t="shared" si="90"/>
        <v>167.96</v>
      </c>
      <c r="J1029" s="108"/>
      <c r="K1029" s="108"/>
      <c r="L1029" s="108">
        <f t="shared" si="91"/>
        <v>0</v>
      </c>
      <c r="M1029" s="77">
        <f t="shared" si="88"/>
        <v>2</v>
      </c>
      <c r="N1029" s="77">
        <f t="shared" si="89"/>
        <v>83.98</v>
      </c>
      <c r="O1029" s="77">
        <f t="shared" si="92"/>
        <v>167.96</v>
      </c>
      <c r="P1029">
        <v>21.84</v>
      </c>
      <c r="Q1029" s="109"/>
    </row>
    <row r="1030" ht="34.5" spans="1:17">
      <c r="A1030" s="95" t="s">
        <v>1211</v>
      </c>
      <c r="B1030" s="95" t="s">
        <v>1212</v>
      </c>
      <c r="C1030" s="95" t="s">
        <v>25</v>
      </c>
      <c r="D1030"/>
      <c r="E1030"/>
      <c r="F1030"/>
      <c r="G1030" s="96">
        <v>1</v>
      </c>
      <c r="H1030" s="96">
        <v>22.12</v>
      </c>
      <c r="I1030" s="77">
        <f t="shared" si="90"/>
        <v>22.12</v>
      </c>
      <c r="J1030" s="104"/>
      <c r="K1030" s="104"/>
      <c r="L1030" s="104">
        <f t="shared" si="91"/>
        <v>0</v>
      </c>
      <c r="M1030" s="77">
        <f t="shared" si="88"/>
        <v>1</v>
      </c>
      <c r="N1030" s="77">
        <f t="shared" si="89"/>
        <v>22.12</v>
      </c>
      <c r="O1030" s="77">
        <f t="shared" si="92"/>
        <v>22.12</v>
      </c>
      <c r="P1030">
        <v>2.88</v>
      </c>
      <c r="Q1030" s="109"/>
    </row>
    <row r="1031" ht="17.25" spans="1:17">
      <c r="A1031" s="95" t="s">
        <v>1213</v>
      </c>
      <c r="B1031" s="95" t="s">
        <v>1214</v>
      </c>
      <c r="C1031" s="95" t="s">
        <v>131</v>
      </c>
      <c r="D1031"/>
      <c r="E1031"/>
      <c r="F1031"/>
      <c r="G1031" s="96">
        <v>3</v>
      </c>
      <c r="H1031" s="96">
        <v>21.1533333366667</v>
      </c>
      <c r="I1031" s="77">
        <f t="shared" si="90"/>
        <v>63.4600000100001</v>
      </c>
      <c r="J1031" s="104"/>
      <c r="K1031" s="104"/>
      <c r="L1031" s="104">
        <f t="shared" si="91"/>
        <v>0</v>
      </c>
      <c r="M1031" s="77">
        <f t="shared" si="88"/>
        <v>3</v>
      </c>
      <c r="N1031" s="77">
        <f t="shared" si="89"/>
        <v>21.1533333366667</v>
      </c>
      <c r="O1031" s="77">
        <f t="shared" si="92"/>
        <v>63.4600000100001</v>
      </c>
      <c r="P1031">
        <v>8.24</v>
      </c>
      <c r="Q1031" s="109"/>
    </row>
    <row r="1032" ht="17.25" spans="1:17">
      <c r="A1032" s="95" t="s">
        <v>1215</v>
      </c>
      <c r="B1032" s="95" t="s">
        <v>1216</v>
      </c>
      <c r="C1032" s="95" t="s">
        <v>25</v>
      </c>
      <c r="D1032"/>
      <c r="E1032"/>
      <c r="F1032"/>
      <c r="G1032" s="96">
        <v>1</v>
      </c>
      <c r="H1032" s="96">
        <v>38.94</v>
      </c>
      <c r="I1032" s="77">
        <f t="shared" si="90"/>
        <v>38.94</v>
      </c>
      <c r="J1032" s="104"/>
      <c r="K1032" s="104"/>
      <c r="L1032" s="104">
        <f t="shared" si="91"/>
        <v>0</v>
      </c>
      <c r="M1032" s="77">
        <f t="shared" si="88"/>
        <v>1</v>
      </c>
      <c r="N1032" s="77">
        <f t="shared" si="89"/>
        <v>38.94</v>
      </c>
      <c r="O1032" s="77">
        <f t="shared" si="92"/>
        <v>38.94</v>
      </c>
      <c r="P1032">
        <v>5.06</v>
      </c>
      <c r="Q1032" s="109"/>
    </row>
    <row r="1033" spans="1:17">
      <c r="A1033" t="s">
        <v>1217</v>
      </c>
      <c r="B1033" t="s">
        <v>1218</v>
      </c>
      <c r="C1033" t="s">
        <v>245</v>
      </c>
      <c r="D1033"/>
      <c r="E1033"/>
      <c r="F1033"/>
      <c r="G1033">
        <v>2</v>
      </c>
      <c r="H1033">
        <v>16.37</v>
      </c>
      <c r="I1033" s="77">
        <f t="shared" si="90"/>
        <v>32.74</v>
      </c>
      <c r="J1033" s="104"/>
      <c r="K1033" s="104"/>
      <c r="L1033" s="104">
        <f t="shared" si="91"/>
        <v>0</v>
      </c>
      <c r="M1033" s="77">
        <f t="shared" si="88"/>
        <v>2</v>
      </c>
      <c r="N1033" s="77">
        <f t="shared" si="89"/>
        <v>16.37</v>
      </c>
      <c r="O1033" s="77">
        <f t="shared" si="92"/>
        <v>32.74</v>
      </c>
      <c r="P1033">
        <v>4.26</v>
      </c>
      <c r="Q1033" s="109"/>
    </row>
    <row r="1034" spans="1:17">
      <c r="A1034" t="s">
        <v>1219</v>
      </c>
      <c r="B1034" t="s">
        <v>1220</v>
      </c>
      <c r="C1034" t="s">
        <v>25</v>
      </c>
      <c r="D1034"/>
      <c r="E1034"/>
      <c r="F1034"/>
      <c r="G1034">
        <v>1</v>
      </c>
      <c r="H1034">
        <v>69.91</v>
      </c>
      <c r="I1034" s="77">
        <f t="shared" si="90"/>
        <v>69.91</v>
      </c>
      <c r="J1034" s="104"/>
      <c r="K1034" s="104"/>
      <c r="L1034" s="104">
        <f t="shared" si="91"/>
        <v>0</v>
      </c>
      <c r="M1034" s="77">
        <f t="shared" ref="M1034" si="93">D1034+G1034-J1034</f>
        <v>1</v>
      </c>
      <c r="N1034" s="77">
        <f t="shared" si="89"/>
        <v>69.91</v>
      </c>
      <c r="O1034" s="77">
        <f t="shared" si="92"/>
        <v>69.91</v>
      </c>
      <c r="P1034">
        <v>9.09</v>
      </c>
      <c r="Q1034" s="109"/>
    </row>
  </sheetData>
  <autoFilter ref="A1:T1034">
    <extLst/>
  </autoFilter>
  <mergeCells count="8">
    <mergeCell ref="D1:F1"/>
    <mergeCell ref="G1:L1"/>
    <mergeCell ref="M1:O1"/>
    <mergeCell ref="Q1:S1"/>
    <mergeCell ref="A1:A2"/>
    <mergeCell ref="B1:B2"/>
    <mergeCell ref="C1:C2"/>
    <mergeCell ref="P1:P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Hello World</cp:lastModifiedBy>
  <dcterms:created xsi:type="dcterms:W3CDTF">2021-06-06T05:35:00Z</dcterms:created>
  <dcterms:modified xsi:type="dcterms:W3CDTF">2021-08-10T15:44:02Z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246A6E7172DC478D9B16B4F713B19F22</vt:lpwstr>
  </property>
  <property fmtid="{D5CDD505-2E9C-101B-9397-08002B2CF9AE}" pid="3" name="KSOProductBuildVer">
    <vt:lpwstr>2052-11.1.0.10700</vt:lpwstr>
  </property>
</Properties>
</file>