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25A33D2-D0B0-4CE7-AE04-FC747C56FCE4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Résultats attendus" sheetId="6" state="hidden" r:id="rId1"/>
    <sheet name="Résultats attendus (2)" sheetId="11" r:id="rId2"/>
    <sheet name="Données brutes" sheetId="7" r:id="rId3"/>
    <sheet name="Feuil1" sheetId="10" state="hidden" r:id="rId4"/>
    <sheet name="Objectif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7" l="1"/>
  <c r="AF27" i="7"/>
  <c r="E9" i="11"/>
  <c r="F9" i="11" s="1"/>
  <c r="R9" i="11"/>
  <c r="S9" i="11"/>
  <c r="S27" i="11" s="1"/>
  <c r="U9" i="11"/>
  <c r="V9" i="11"/>
  <c r="W9" i="11"/>
  <c r="X9" i="11" s="1"/>
  <c r="Y9" i="11"/>
  <c r="Z9" i="11" s="1"/>
  <c r="AA9" i="11"/>
  <c r="AB9" i="11" s="1"/>
  <c r="E10" i="11"/>
  <c r="F10" i="11" s="1"/>
  <c r="R10" i="11"/>
  <c r="R27" i="11" s="1"/>
  <c r="S10" i="11"/>
  <c r="U10" i="11"/>
  <c r="V10" i="11"/>
  <c r="W10" i="11"/>
  <c r="X10" i="11" s="1"/>
  <c r="Y10" i="11"/>
  <c r="Z10" i="11"/>
  <c r="AA10" i="11"/>
  <c r="AB10" i="11" s="1"/>
  <c r="AC10" i="11"/>
  <c r="AD10" i="11" s="1"/>
  <c r="AE10" i="11"/>
  <c r="AF10" i="11"/>
  <c r="E11" i="11"/>
  <c r="F11" i="11"/>
  <c r="R11" i="11"/>
  <c r="S11" i="11"/>
  <c r="U11" i="11"/>
  <c r="V11" i="11"/>
  <c r="W11" i="11"/>
  <c r="X11" i="11" s="1"/>
  <c r="Y11" i="11"/>
  <c r="Z11" i="11" s="1"/>
  <c r="AA11" i="11"/>
  <c r="AB11" i="11"/>
  <c r="AE11" i="11"/>
  <c r="E12" i="11"/>
  <c r="F12" i="11"/>
  <c r="R12" i="11"/>
  <c r="S12" i="11"/>
  <c r="U12" i="11"/>
  <c r="V12" i="11"/>
  <c r="W12" i="11"/>
  <c r="X12" i="11"/>
  <c r="Y12" i="11"/>
  <c r="Z12" i="11" s="1"/>
  <c r="AA12" i="11"/>
  <c r="AB12" i="11" s="1"/>
  <c r="AC12" i="11"/>
  <c r="AD12" i="11"/>
  <c r="AE12" i="11"/>
  <c r="AF12" i="11" s="1"/>
  <c r="E13" i="11"/>
  <c r="F13" i="11" s="1"/>
  <c r="R13" i="11"/>
  <c r="S13" i="11"/>
  <c r="U13" i="11"/>
  <c r="V13" i="11"/>
  <c r="W13" i="11"/>
  <c r="AE13" i="11" s="1"/>
  <c r="AF13" i="11" s="1"/>
  <c r="Y13" i="11"/>
  <c r="Z13" i="11"/>
  <c r="AA13" i="11"/>
  <c r="AB13" i="11"/>
  <c r="AC13" i="11"/>
  <c r="AD13" i="11"/>
  <c r="E14" i="11"/>
  <c r="F14" i="11"/>
  <c r="R14" i="11"/>
  <c r="S14" i="11"/>
  <c r="U14" i="11"/>
  <c r="V14" i="11"/>
  <c r="W14" i="11"/>
  <c r="X14" i="11" s="1"/>
  <c r="Y14" i="11"/>
  <c r="Z14" i="11" s="1"/>
  <c r="AA14" i="11"/>
  <c r="AB14" i="11"/>
  <c r="AC14" i="11"/>
  <c r="AD14" i="11" s="1"/>
  <c r="AE14" i="11"/>
  <c r="AF14" i="11"/>
  <c r="E15" i="11"/>
  <c r="F15" i="11" s="1"/>
  <c r="R15" i="11"/>
  <c r="S15" i="11"/>
  <c r="U15" i="11"/>
  <c r="V15" i="11"/>
  <c r="W15" i="11"/>
  <c r="AC15" i="11" s="1"/>
  <c r="AD15" i="11" s="1"/>
  <c r="X15" i="11"/>
  <c r="Y15" i="11"/>
  <c r="Z15" i="11"/>
  <c r="AA15" i="11"/>
  <c r="AB15" i="11"/>
  <c r="AE15" i="11"/>
  <c r="AF15" i="11" s="1"/>
  <c r="E16" i="11"/>
  <c r="F16" i="11" s="1"/>
  <c r="R16" i="11"/>
  <c r="S16" i="11"/>
  <c r="U16" i="11"/>
  <c r="V16" i="11"/>
  <c r="W16" i="11"/>
  <c r="X16" i="11" s="1"/>
  <c r="Y16" i="11"/>
  <c r="Z16" i="11"/>
  <c r="AA16" i="11"/>
  <c r="AB16" i="11" s="1"/>
  <c r="AC16" i="11"/>
  <c r="AD16" i="11"/>
  <c r="E17" i="11"/>
  <c r="F17" i="11" s="1"/>
  <c r="R17" i="11"/>
  <c r="AH17" i="11" s="1"/>
  <c r="S17" i="11"/>
  <c r="U17" i="11"/>
  <c r="V17" i="11"/>
  <c r="V27" i="11" s="1"/>
  <c r="W17" i="11"/>
  <c r="X17" i="11"/>
  <c r="Y17" i="11"/>
  <c r="AE17" i="11" s="1"/>
  <c r="AF17" i="11" s="1"/>
  <c r="Z17" i="11"/>
  <c r="AA17" i="11"/>
  <c r="AB17" i="11"/>
  <c r="AC17" i="11"/>
  <c r="AD17" i="11" s="1"/>
  <c r="E18" i="11"/>
  <c r="F18" i="11"/>
  <c r="R18" i="11"/>
  <c r="S18" i="11"/>
  <c r="U18" i="11"/>
  <c r="V18" i="11"/>
  <c r="W18" i="11"/>
  <c r="AC18" i="11" s="1"/>
  <c r="AD18" i="11" s="1"/>
  <c r="X18" i="11"/>
  <c r="Y18" i="11"/>
  <c r="Z18" i="11" s="1"/>
  <c r="AA18" i="11"/>
  <c r="AE18" i="11" s="1"/>
  <c r="AF18" i="11" s="1"/>
  <c r="AB18" i="11"/>
  <c r="E19" i="11"/>
  <c r="F19" i="11" s="1"/>
  <c r="R19" i="11"/>
  <c r="S19" i="11"/>
  <c r="U19" i="11"/>
  <c r="V19" i="11"/>
  <c r="W19" i="11"/>
  <c r="AC19" i="11" s="1"/>
  <c r="AD19" i="11" s="1"/>
  <c r="X19" i="11"/>
  <c r="Y19" i="11"/>
  <c r="Z19" i="11"/>
  <c r="AA19" i="11"/>
  <c r="AB19" i="11" s="1"/>
  <c r="E20" i="11"/>
  <c r="F20" i="11" s="1"/>
  <c r="R20" i="11"/>
  <c r="S20" i="11"/>
  <c r="U20" i="11"/>
  <c r="V20" i="11"/>
  <c r="W20" i="11"/>
  <c r="X20" i="11" s="1"/>
  <c r="Y20" i="11"/>
  <c r="Z20" i="11"/>
  <c r="AA20" i="11"/>
  <c r="AE20" i="11" s="1"/>
  <c r="AF20" i="11" s="1"/>
  <c r="AB20" i="11"/>
  <c r="E21" i="11"/>
  <c r="F21" i="11"/>
  <c r="R21" i="11"/>
  <c r="S21" i="11"/>
  <c r="U21" i="11"/>
  <c r="V21" i="11"/>
  <c r="W21" i="11"/>
  <c r="AC21" i="11" s="1"/>
  <c r="AD21" i="11" s="1"/>
  <c r="X21" i="11"/>
  <c r="Y21" i="11"/>
  <c r="Z21" i="11" s="1"/>
  <c r="AA21" i="11"/>
  <c r="AB21" i="11" s="1"/>
  <c r="E22" i="11"/>
  <c r="F22" i="11" s="1"/>
  <c r="R22" i="11"/>
  <c r="S22" i="11"/>
  <c r="U22" i="11"/>
  <c r="V22" i="11"/>
  <c r="W22" i="11"/>
  <c r="AC22" i="11" s="1"/>
  <c r="AD22" i="11" s="1"/>
  <c r="X22" i="11"/>
  <c r="Y22" i="11"/>
  <c r="Z22" i="11"/>
  <c r="AA22" i="11"/>
  <c r="AB22" i="11" s="1"/>
  <c r="E23" i="11"/>
  <c r="F23" i="11"/>
  <c r="R23" i="11"/>
  <c r="S23" i="11"/>
  <c r="U23" i="11"/>
  <c r="V23" i="11"/>
  <c r="W23" i="11"/>
  <c r="X23" i="11" s="1"/>
  <c r="Y23" i="11"/>
  <c r="Z23" i="11" s="1"/>
  <c r="AA23" i="11"/>
  <c r="AB23" i="11" s="1"/>
  <c r="E24" i="11"/>
  <c r="F24" i="11"/>
  <c r="R24" i="11"/>
  <c r="S24" i="11"/>
  <c r="U24" i="11"/>
  <c r="V24" i="11"/>
  <c r="W24" i="11"/>
  <c r="AC24" i="11" s="1"/>
  <c r="AD24" i="11" s="1"/>
  <c r="X24" i="11"/>
  <c r="Y24" i="11"/>
  <c r="Z24" i="11" s="1"/>
  <c r="AA24" i="11"/>
  <c r="AB24" i="11"/>
  <c r="AE24" i="11"/>
  <c r="AF24" i="11" s="1"/>
  <c r="E25" i="11"/>
  <c r="F25" i="11"/>
  <c r="R25" i="11"/>
  <c r="S25" i="11"/>
  <c r="U25" i="11"/>
  <c r="V25" i="11"/>
  <c r="W25" i="11"/>
  <c r="X25" i="11" s="1"/>
  <c r="Y25" i="11"/>
  <c r="Z25" i="11" s="1"/>
  <c r="AA25" i="11"/>
  <c r="AB25" i="11" s="1"/>
  <c r="I27" i="11"/>
  <c r="J27" i="11"/>
  <c r="N27" i="11"/>
  <c r="AF11" i="11" s="1"/>
  <c r="O27" i="11"/>
  <c r="AH10" i="11" l="1"/>
  <c r="AH15" i="11"/>
  <c r="AH12" i="11"/>
  <c r="AB27" i="11"/>
  <c r="AH24" i="11"/>
  <c r="AH11" i="11"/>
  <c r="Z27" i="11"/>
  <c r="X27" i="11"/>
  <c r="AH18" i="11"/>
  <c r="AH25" i="11"/>
  <c r="AH21" i="11"/>
  <c r="AH14" i="11"/>
  <c r="AE25" i="11"/>
  <c r="AF25" i="11" s="1"/>
  <c r="AC11" i="11"/>
  <c r="AD11" i="11" s="1"/>
  <c r="AE9" i="11"/>
  <c r="AF9" i="11" s="1"/>
  <c r="AC25" i="11"/>
  <c r="AD25" i="11" s="1"/>
  <c r="AE23" i="11"/>
  <c r="AF23" i="11" s="1"/>
  <c r="AC9" i="11"/>
  <c r="AD9" i="11" s="1"/>
  <c r="AE22" i="11"/>
  <c r="AF22" i="11" s="1"/>
  <c r="AH22" i="11" s="1"/>
  <c r="X13" i="11"/>
  <c r="AH13" i="11" s="1"/>
  <c r="AC23" i="11"/>
  <c r="AD23" i="11" s="1"/>
  <c r="AH23" i="11" s="1"/>
  <c r="AE21" i="11"/>
  <c r="AF21" i="11" s="1"/>
  <c r="AE19" i="11"/>
  <c r="AF19" i="11" s="1"/>
  <c r="AH19" i="11" s="1"/>
  <c r="AC20" i="11"/>
  <c r="AD20" i="11" s="1"/>
  <c r="AH20" i="11" s="1"/>
  <c r="AE16" i="11"/>
  <c r="AF16" i="11" s="1"/>
  <c r="AH16" i="11" s="1"/>
  <c r="AD27" i="11" l="1"/>
  <c r="AF27" i="11"/>
  <c r="AH9" i="11"/>
  <c r="AH27" i="11" s="1"/>
  <c r="AB23" i="7" l="1"/>
  <c r="AB24" i="7"/>
  <c r="AB25" i="7"/>
  <c r="AA10" i="7"/>
  <c r="AA11" i="7"/>
  <c r="AA12" i="7"/>
  <c r="AA13" i="7"/>
  <c r="AA14" i="7"/>
  <c r="AA15" i="7"/>
  <c r="AA16" i="7"/>
  <c r="AA17" i="7"/>
  <c r="AE17" i="7" s="1"/>
  <c r="AA18" i="7"/>
  <c r="AA19" i="7"/>
  <c r="AA20" i="7"/>
  <c r="AA21" i="7"/>
  <c r="AE21" i="7" s="1"/>
  <c r="AF21" i="7" s="1"/>
  <c r="AA22" i="7"/>
  <c r="AE22" i="7" s="1"/>
  <c r="AF22" i="7" s="1"/>
  <c r="AA23" i="7"/>
  <c r="AA24" i="7"/>
  <c r="AA25" i="7"/>
  <c r="AA9" i="7"/>
  <c r="Z12" i="7"/>
  <c r="Z13" i="7"/>
  <c r="Z14" i="7"/>
  <c r="Z17" i="7"/>
  <c r="Z18" i="7"/>
  <c r="Z19" i="7"/>
  <c r="Z22" i="7"/>
  <c r="Z23" i="7"/>
  <c r="Y15" i="7"/>
  <c r="Z15" i="7" s="1"/>
  <c r="Y16" i="7"/>
  <c r="Z16" i="7" s="1"/>
  <c r="Y17" i="7"/>
  <c r="Y18" i="7"/>
  <c r="Y19" i="7"/>
  <c r="Y20" i="7"/>
  <c r="Z20" i="7" s="1"/>
  <c r="Y21" i="7"/>
  <c r="Z21" i="7" s="1"/>
  <c r="Y22" i="7"/>
  <c r="Y23" i="7"/>
  <c r="Y24" i="7"/>
  <c r="Z24" i="7" s="1"/>
  <c r="Y25" i="7"/>
  <c r="Z25" i="7" s="1"/>
  <c r="Y14" i="7"/>
  <c r="Y13" i="7"/>
  <c r="Y12" i="7"/>
  <c r="Y10" i="7"/>
  <c r="Z10" i="7" s="1"/>
  <c r="Y11" i="7"/>
  <c r="Z11" i="7" s="1"/>
  <c r="Y9" i="7"/>
  <c r="Z9" i="7" s="1"/>
  <c r="W9" i="7"/>
  <c r="O27" i="7"/>
  <c r="X13" i="7"/>
  <c r="X16" i="7"/>
  <c r="X17" i="7"/>
  <c r="X18" i="7"/>
  <c r="W11" i="7"/>
  <c r="AC11" i="7" s="1"/>
  <c r="AD11" i="7" s="1"/>
  <c r="W10" i="7"/>
  <c r="AC10" i="7" s="1"/>
  <c r="AD10" i="7" s="1"/>
  <c r="V10" i="7"/>
  <c r="V11" i="7"/>
  <c r="V12" i="7"/>
  <c r="V13" i="7"/>
  <c r="V27" i="7" s="1"/>
  <c r="V14" i="7"/>
  <c r="V15" i="7"/>
  <c r="V16" i="7"/>
  <c r="V17" i="7"/>
  <c r="V18" i="7"/>
  <c r="V19" i="7"/>
  <c r="V20" i="7"/>
  <c r="V21" i="7"/>
  <c r="V22" i="7"/>
  <c r="V23" i="7"/>
  <c r="V24" i="7"/>
  <c r="V25" i="7"/>
  <c r="V9" i="7"/>
  <c r="W12" i="7"/>
  <c r="AC12" i="7" s="1"/>
  <c r="AD12" i="7" s="1"/>
  <c r="W13" i="7"/>
  <c r="AC13" i="7" s="1"/>
  <c r="W14" i="7"/>
  <c r="AC14" i="7" s="1"/>
  <c r="AD14" i="7" s="1"/>
  <c r="W15" i="7"/>
  <c r="AC15" i="7" s="1"/>
  <c r="AD15" i="7" s="1"/>
  <c r="W16" i="7"/>
  <c r="W17" i="7"/>
  <c r="W18" i="7"/>
  <c r="W19" i="7"/>
  <c r="AC19" i="7" s="1"/>
  <c r="AD19" i="7" s="1"/>
  <c r="W20" i="7"/>
  <c r="W21" i="7"/>
  <c r="W22" i="7"/>
  <c r="AC22" i="7" s="1"/>
  <c r="AD22" i="7" s="1"/>
  <c r="W23" i="7"/>
  <c r="W24" i="7"/>
  <c r="W25" i="7"/>
  <c r="S10" i="7"/>
  <c r="S11" i="7"/>
  <c r="S12" i="7"/>
  <c r="S27" i="7" s="1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9" i="7"/>
  <c r="N27" i="7"/>
  <c r="J27" i="7"/>
  <c r="I27" i="7"/>
  <c r="F24" i="7"/>
  <c r="E25" i="7"/>
  <c r="F25" i="7" s="1"/>
  <c r="E19" i="7"/>
  <c r="F19" i="7" s="1"/>
  <c r="E17" i="7"/>
  <c r="F17" i="7" s="1"/>
  <c r="E14" i="7"/>
  <c r="F14" i="7" s="1"/>
  <c r="E11" i="7"/>
  <c r="F11" i="7" s="1"/>
  <c r="E10" i="7"/>
  <c r="F10" i="7" s="1"/>
  <c r="E12" i="7"/>
  <c r="F12" i="7" s="1"/>
  <c r="E13" i="7"/>
  <c r="F13" i="7" s="1"/>
  <c r="E15" i="7"/>
  <c r="F15" i="7" s="1"/>
  <c r="E16" i="7"/>
  <c r="F16" i="7" s="1"/>
  <c r="E18" i="7"/>
  <c r="F18" i="7" s="1"/>
  <c r="E20" i="7"/>
  <c r="F20" i="7" s="1"/>
  <c r="E21" i="7"/>
  <c r="F21" i="7" s="1"/>
  <c r="E22" i="7"/>
  <c r="F22" i="7" s="1"/>
  <c r="E23" i="7"/>
  <c r="F23" i="7" s="1"/>
  <c r="E24" i="7"/>
  <c r="E9" i="7"/>
  <c r="F9" i="7" s="1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Z27" i="7" l="1"/>
  <c r="AD13" i="7"/>
  <c r="AE20" i="7"/>
  <c r="AF20" i="7" s="1"/>
  <c r="X15" i="7"/>
  <c r="AE19" i="7"/>
  <c r="AF19" i="7" s="1"/>
  <c r="AB22" i="7"/>
  <c r="R27" i="7"/>
  <c r="X14" i="7"/>
  <c r="AE18" i="7"/>
  <c r="AF18" i="7" s="1"/>
  <c r="AB21" i="7"/>
  <c r="AF17" i="7"/>
  <c r="AB20" i="7"/>
  <c r="AC25" i="7"/>
  <c r="AD25" i="7" s="1"/>
  <c r="X12" i="7"/>
  <c r="AE16" i="7"/>
  <c r="AF16" i="7" s="1"/>
  <c r="AB19" i="7"/>
  <c r="AC24" i="7"/>
  <c r="AD24" i="7" s="1"/>
  <c r="X11" i="7"/>
  <c r="AE15" i="7"/>
  <c r="AF15" i="7" s="1"/>
  <c r="AB18" i="7"/>
  <c r="AI18" i="7" s="1"/>
  <c r="AC23" i="7"/>
  <c r="AD23" i="7" s="1"/>
  <c r="X10" i="7"/>
  <c r="AI10" i="7" s="1"/>
  <c r="AE14" i="7"/>
  <c r="AF14" i="7" s="1"/>
  <c r="AI14" i="7" s="1"/>
  <c r="AB17" i="7"/>
  <c r="X25" i="7"/>
  <c r="AI25" i="7" s="1"/>
  <c r="X9" i="7"/>
  <c r="AC9" i="7"/>
  <c r="AD9" i="7" s="1"/>
  <c r="AE13" i="7"/>
  <c r="AF13" i="7" s="1"/>
  <c r="AB16" i="7"/>
  <c r="AI16" i="7" s="1"/>
  <c r="AC21" i="7"/>
  <c r="AD21" i="7" s="1"/>
  <c r="X24" i="7"/>
  <c r="AI24" i="7" s="1"/>
  <c r="AE12" i="7"/>
  <c r="AF12" i="7" s="1"/>
  <c r="AB15" i="7"/>
  <c r="AI15" i="7" s="1"/>
  <c r="AC20" i="7"/>
  <c r="AD20" i="7" s="1"/>
  <c r="X23" i="7"/>
  <c r="AI23" i="7" s="1"/>
  <c r="AE11" i="7"/>
  <c r="AF11" i="7" s="1"/>
  <c r="AI11" i="7" s="1"/>
  <c r="AB14" i="7"/>
  <c r="X22" i="7"/>
  <c r="AI22" i="7" s="1"/>
  <c r="AE9" i="7"/>
  <c r="AF9" i="7" s="1"/>
  <c r="AE10" i="7"/>
  <c r="AF10" i="7" s="1"/>
  <c r="AB13" i="7"/>
  <c r="AI13" i="7" s="1"/>
  <c r="AC18" i="7"/>
  <c r="AD18" i="7" s="1"/>
  <c r="X21" i="7"/>
  <c r="AI21" i="7" s="1"/>
  <c r="AE25" i="7"/>
  <c r="AF25" i="7" s="1"/>
  <c r="AB9" i="7"/>
  <c r="AB12" i="7"/>
  <c r="AI12" i="7" s="1"/>
  <c r="AC17" i="7"/>
  <c r="AD17" i="7" s="1"/>
  <c r="AI17" i="7" s="1"/>
  <c r="X20" i="7"/>
  <c r="AI20" i="7" s="1"/>
  <c r="AE24" i="7"/>
  <c r="AF24" i="7" s="1"/>
  <c r="AB11" i="7"/>
  <c r="AC16" i="7"/>
  <c r="AD16" i="7" s="1"/>
  <c r="X19" i="7"/>
  <c r="AI19" i="7" s="1"/>
  <c r="AE23" i="7"/>
  <c r="AF23" i="7" s="1"/>
  <c r="AB10" i="7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X27" i="7" l="1"/>
  <c r="AI9" i="7"/>
  <c r="AB27" i="7"/>
  <c r="AD27" i="7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<sst xmlns="http://schemas.openxmlformats.org/spreadsheetml/2006/main" count="284" uniqueCount="70">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</sst>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\ &quot;$&quot;"/>
    <numFmt numFmtId="165" formatCode="[$-F800]dddd\,\ mmmm\ dd\,\ yyyy"/>
    <numFmt numFmtId="166" formatCode="0.0"/>
    <numFmt numFmtId="167" formatCode="[$-1009]mmmm\ d\,\ yyyy;@"/>
    <numFmt numFmtId="168" formatCode="&quot;$&quot;#,##0.00"/>
    <numFmt numFmtId="169" formatCode="0.00\ &quot;$&quot;"/>
    <numFmt numFmtId="170" formatCode="0,000.00\ &quot;$&quot;"/>
    <numFmt numFmtId="173" formatCode="#0.00\ &quot;$&quot;"/>
  </numFmts>
  <fonts count="29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14"/>
      <color rgb="FF16365C"/>
      <name val="Calibri"/>
      <family val="2"/>
      <scheme val="minor"/>
    </font>
    <font>
      <b/>
      <i/>
      <sz val="8"/>
      <color rgb="FFA6B5D4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rgb="FFB5A6A6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808080"/>
      <name val="Calibri"/>
      <family val="2"/>
      <scheme val="minor"/>
    </font>
    <font>
      <b/>
      <sz val="8"/>
      <color rgb="FF80808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rgb="FF244062"/>
      </bottom>
      <diagonal/>
    </border>
    <border>
      <left/>
      <right style="medium">
        <color rgb="FF16365C"/>
      </right>
      <top/>
      <bottom/>
      <diagonal/>
    </border>
    <border>
      <left/>
      <right style="medium">
        <color rgb="FF16365C"/>
      </right>
      <top/>
      <bottom style="medium">
        <color rgb="FF16365C"/>
      </bottom>
      <diagonal/>
    </border>
    <border>
      <left style="medium">
        <color rgb="FF16365C"/>
      </left>
      <right style="medium">
        <color rgb="FF16365C"/>
      </right>
      <top/>
      <bottom/>
      <diagonal/>
    </border>
    <border>
      <left style="medium">
        <color rgb="FF16365C"/>
      </left>
      <right style="medium">
        <color rgb="FF16365C"/>
      </right>
      <top/>
      <bottom style="medium">
        <color rgb="FF16365C"/>
      </bottom>
      <diagonal/>
    </border>
    <border>
      <left style="medium">
        <color rgb="FF16365C"/>
      </left>
      <right/>
      <top/>
      <bottom/>
      <diagonal/>
    </border>
    <border>
      <left style="medium">
        <color rgb="FF16365C"/>
      </left>
      <right style="thin">
        <color rgb="FF16365C"/>
      </right>
      <top/>
      <bottom/>
      <diagonal/>
    </border>
    <border>
      <left style="medium">
        <color rgb="FF16365C"/>
      </left>
      <right style="thin">
        <color rgb="FF16365C"/>
      </right>
      <top/>
      <bottom style="medium">
        <color rgb="FF16365C"/>
      </bottom>
      <diagonal/>
    </border>
    <border>
      <left style="thin">
        <color rgb="FF16365C"/>
      </left>
      <right style="thin">
        <color rgb="FF16365C"/>
      </right>
      <top/>
      <bottom/>
      <diagonal/>
    </border>
    <border>
      <left style="thin">
        <color rgb="FF16365C"/>
      </left>
      <right style="thin">
        <color rgb="FF16365C"/>
      </right>
      <top/>
      <bottom style="medium">
        <color rgb="FF16365C"/>
      </bottom>
      <diagonal/>
    </border>
    <border>
      <left style="medium">
        <color rgb="FF16365C"/>
      </left>
      <right style="thin">
        <color rgb="FF16365C"/>
      </right>
      <top style="medium">
        <color rgb="FF16365C"/>
      </top>
      <bottom/>
      <diagonal/>
    </border>
    <border>
      <left/>
      <right style="thin">
        <color rgb="FF16365C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medium">
        <color rgb="FF16365C"/>
      </left>
      <right style="medium">
        <color rgb="FF4F6228"/>
      </right>
      <top/>
      <bottom/>
      <diagonal/>
    </border>
    <border>
      <left/>
      <right style="medium">
        <color rgb="FF4F6228"/>
      </right>
      <top/>
      <bottom/>
      <diagonal/>
    </border>
    <border>
      <left style="medium">
        <color rgb="FF4F6228"/>
      </left>
      <right style="medium">
        <color rgb="FF4F6228"/>
      </right>
      <top/>
      <bottom/>
      <diagonal/>
    </border>
    <border>
      <left/>
      <right style="medium">
        <color rgb="FF4F6228"/>
      </right>
      <top style="medium">
        <color rgb="FF4F6228"/>
      </top>
      <bottom/>
      <diagonal/>
    </border>
    <border>
      <left style="medium">
        <color rgb="FF4F6228"/>
      </left>
      <right style="medium">
        <color rgb="FF4F6228"/>
      </right>
      <top style="medium">
        <color rgb="FF4F6228"/>
      </top>
      <bottom/>
      <diagonal/>
    </border>
    <border>
      <left style="medium">
        <color rgb="FF4F6228"/>
      </left>
      <right style="thin">
        <color rgb="FF4F6228"/>
      </right>
      <top/>
      <bottom/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medium">
        <color rgb="FF4F6228"/>
      </left>
      <right style="medium">
        <color rgb="FF60497A"/>
      </right>
      <top/>
      <bottom/>
      <diagonal/>
    </border>
    <border>
      <left/>
      <right style="medium">
        <color rgb="FF60497A"/>
      </right>
      <top/>
      <bottom/>
      <diagonal/>
    </border>
    <border>
      <left/>
      <right style="medium">
        <color rgb="FF60497A"/>
      </right>
      <top/>
      <bottom style="medium">
        <color rgb="FF60497A"/>
      </bottom>
      <diagonal/>
    </border>
    <border>
      <left/>
      <right style="medium">
        <color rgb="FF60497A"/>
      </right>
      <top style="medium">
        <color rgb="FF60497A"/>
      </top>
      <bottom/>
      <diagonal/>
    </border>
    <border>
      <left style="medium">
        <color rgb="FF60497A"/>
      </left>
      <right style="medium">
        <color rgb="FF60497A"/>
      </right>
      <top/>
      <bottom/>
      <diagonal/>
    </border>
    <border>
      <left/>
      <right/>
      <top style="medium">
        <color rgb="FF60497A"/>
      </top>
      <bottom/>
      <diagonal/>
    </border>
    <border>
      <left style="medium">
        <color rgb="FF60497A"/>
      </left>
      <right/>
      <top/>
      <bottom/>
      <diagonal/>
    </border>
    <border>
      <left style="medium">
        <color rgb="FF60497A"/>
      </left>
      <right style="thin">
        <color rgb="FF60497A"/>
      </right>
      <top/>
      <bottom/>
      <diagonal/>
    </border>
    <border>
      <left style="medium">
        <color rgb="FF60497A"/>
      </left>
      <right style="thin">
        <color rgb="FF60497A"/>
      </right>
      <top/>
      <bottom style="medium">
        <color rgb="FF60497A"/>
      </bottom>
      <diagonal/>
    </border>
    <border>
      <left style="thin">
        <color rgb="FF60497A"/>
      </left>
      <right style="medium">
        <color rgb="FF60497A"/>
      </right>
      <top/>
      <bottom/>
      <diagonal/>
    </border>
    <border>
      <left style="medium">
        <color rgb="FF60497A"/>
      </left>
      <right style="thin">
        <color rgb="FF60497A"/>
      </right>
      <top style="medium">
        <color rgb="FF60497A"/>
      </top>
      <bottom/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Protection="1">
      <protection hidden="1"/>
    </xf>
    <xf numFmtId="0" fontId="7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0" fillId="8" borderId="39" xfId="0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Font="1" applyAlignment="1" applyProtection="1">
      <alignment horizontal="left" vertical="center"/>
      <protection locked="0"/>
    </xf>
    <xf numFmtId="0" fontId="19" fillId="0" borderId="41" xfId="0" applyFont="1" applyBorder="1" applyAlignment="1" applyProtection="1">
      <alignment horizontal="left" vertical="center"/>
      <protection locked="0"/>
    </xf>
    <xf numFmtId="0" fontId="4" fillId="0" borderId="42" xfId="0" applyFont="1" applyBorder="1" applyAlignment="1" applyProtection="1">
      <alignment horizontal="center" vertical="center"/>
      <protection locked="0"/>
    </xf>
    <xf numFmtId="169" fontId="4" fillId="0" borderId="42" xfId="0" applyNumberFormat="1" applyFont="1" applyBorder="1" applyAlignment="1" applyProtection="1">
      <alignment horizontal="right" vertical="center"/>
      <protection locked="0"/>
    </xf>
    <xf numFmtId="0" fontId="4" fillId="0" borderId="44" xfId="0" applyFont="1" applyBorder="1" applyAlignment="1" applyProtection="1">
      <alignment horizontal="left" vertical="center" wrapText="1"/>
      <protection locked="0"/>
    </xf>
    <xf numFmtId="0" fontId="4" fillId="0" borderId="44" xfId="0" applyFont="1" applyBorder="1" applyAlignment="1" applyProtection="1">
      <alignment horizontal="left" vertical="center"/>
      <protection locked="0"/>
    </xf>
    <xf numFmtId="0" fontId="4" fillId="0" borderId="44" xfId="0" applyFont="1" applyBorder="1" applyAlignment="1" applyProtection="1">
      <alignment horizontal="center" vertical="center" wrapText="1"/>
      <protection locked="0"/>
    </xf>
    <xf numFmtId="0" fontId="4" fillId="0" borderId="44" xfId="0" applyFont="1" applyBorder="1" applyAlignment="1" applyProtection="1">
      <alignment horizontal="center" vertical="center"/>
      <protection locked="0"/>
    </xf>
    <xf numFmtId="169" fontId="4" fillId="17" borderId="42" xfId="0" applyNumberFormat="1" applyFont="1" applyFill="1" applyBorder="1" applyAlignment="1" applyProtection="1">
      <alignment horizontal="right" vertical="center"/>
      <protection locked="0"/>
    </xf>
    <xf numFmtId="167" fontId="4" fillId="0" borderId="47" xfId="0" applyNumberFormat="1" applyFont="1" applyBorder="1" applyAlignment="1" applyProtection="1">
      <alignment horizontal="left" vertical="center" wrapText="1"/>
      <protection locked="0"/>
    </xf>
    <xf numFmtId="166" fontId="4" fillId="0" borderId="49" xfId="0" applyNumberFormat="1" applyFont="1" applyBorder="1" applyAlignment="1" applyProtection="1">
      <alignment horizontal="center" vertical="center"/>
      <protection locked="0"/>
    </xf>
    <xf numFmtId="169" fontId="4" fillId="0" borderId="51" xfId="0" applyNumberFormat="1" applyFont="1" applyBorder="1" applyAlignment="1" applyProtection="1">
      <alignment vertical="center"/>
      <protection locked="0"/>
    </xf>
    <xf numFmtId="169" fontId="4" fillId="0" borderId="47" xfId="0" applyNumberFormat="1" applyFont="1" applyBorder="1" applyAlignment="1" applyProtection="1">
      <alignment vertical="center"/>
      <protection locked="0"/>
    </xf>
    <xf numFmtId="170" fontId="4" fillId="0" borderId="42" xfId="0" applyNumberFormat="1" applyFont="1" applyBorder="1" applyAlignment="1" applyProtection="1">
      <alignment horizontal="right" vertical="center"/>
      <protection locked="0"/>
    </xf>
    <xf numFmtId="170" fontId="4" fillId="0" borderId="47" xfId="0" applyNumberFormat="1" applyFont="1" applyBorder="1" applyAlignment="1" applyProtection="1">
      <alignment horizontal="right" vertical="center"/>
      <protection locked="0"/>
    </xf>
    <xf numFmtId="1" fontId="4" fillId="0" borderId="60" xfId="0" applyNumberFormat="1" applyFont="1" applyBorder="1" applyAlignment="1" applyProtection="1">
      <alignment horizontal="center" vertical="center"/>
      <protection locked="0"/>
    </xf>
    <xf numFmtId="170" fontId="4" fillId="0" borderId="60" xfId="0" applyNumberFormat="1" applyFont="1" applyBorder="1" applyAlignment="1" applyProtection="1">
      <alignment horizontal="right" vertical="center"/>
      <protection locked="0"/>
    </xf>
    <xf numFmtId="0" fontId="4" fillId="0" borderId="61" xfId="0" applyFont="1" applyBorder="1" applyAlignment="1" applyProtection="1">
      <alignment horizontal="center" vertical="center"/>
      <protection locked="0"/>
    </xf>
    <xf numFmtId="1" fontId="4" fillId="0" borderId="62" xfId="0" applyNumberFormat="1" applyFont="1" applyBorder="1" applyAlignment="1" applyProtection="1">
      <alignment horizontal="center" vertical="center"/>
      <protection locked="0"/>
    </xf>
    <xf numFmtId="170" fontId="4" fillId="0" borderId="62" xfId="0" applyNumberFormat="1" applyFont="1" applyBorder="1" applyAlignment="1" applyProtection="1">
      <alignment horizontal="right" vertical="center"/>
      <protection locked="0"/>
    </xf>
    <xf numFmtId="0" fontId="4" fillId="0" borderId="63" xfId="0" applyFont="1" applyBorder="1" applyAlignment="1" applyProtection="1">
      <alignment horizontal="center" vertical="center"/>
      <protection locked="0"/>
    </xf>
    <xf numFmtId="1" fontId="4" fillId="0" borderId="65" xfId="0" applyNumberFormat="1" applyFont="1" applyBorder="1" applyAlignment="1" applyProtection="1">
      <alignment horizontal="center" vertical="center"/>
      <protection locked="0"/>
    </xf>
    <xf numFmtId="1" fontId="4" fillId="0" borderId="64" xfId="0" applyNumberFormat="1" applyFont="1" applyBorder="1" applyAlignment="1" applyProtection="1">
      <alignment horizontal="center" vertical="center"/>
      <protection locked="0"/>
    </xf>
    <xf numFmtId="170" fontId="4" fillId="0" borderId="65" xfId="0" applyNumberFormat="1" applyFont="1" applyBorder="1" applyAlignment="1" applyProtection="1">
      <alignment horizontal="right" vertical="center"/>
      <protection locked="0"/>
    </xf>
    <xf numFmtId="170" fontId="4" fillId="0" borderId="64" xfId="0" applyNumberFormat="1" applyFont="1" applyBorder="1" applyAlignment="1" applyProtection="1">
      <alignment horizontal="right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11" fillId="10" borderId="0" xfId="0" applyFont="1" applyFill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22" fillId="18" borderId="0" xfId="0" applyFont="1" applyFill="1" applyAlignment="1" applyProtection="1">
      <alignment horizontal="center" vertical="center"/>
      <protection locked="0"/>
    </xf>
    <xf numFmtId="0" fontId="4" fillId="18" borderId="0" xfId="0" applyFont="1" applyFill="1" applyAlignment="1" applyProtection="1">
      <alignment horizontal="center" vertical="center"/>
      <protection locked="0"/>
    </xf>
    <xf numFmtId="0" fontId="23" fillId="0" borderId="54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center" vertical="center"/>
      <protection locked="0"/>
    </xf>
    <xf numFmtId="0" fontId="4" fillId="0" borderId="56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1" fillId="19" borderId="0" xfId="0" applyFont="1" applyFill="1" applyAlignment="1" applyProtection="1">
      <alignment horizontal="center" vertical="center"/>
      <protection locked="0"/>
    </xf>
    <xf numFmtId="0" fontId="21" fillId="19" borderId="60" xfId="0" applyFont="1" applyFill="1" applyBorder="1" applyAlignment="1" applyProtection="1">
      <alignment horizontal="center" vertical="center"/>
      <protection locked="0"/>
    </xf>
    <xf numFmtId="0" fontId="21" fillId="19" borderId="61" xfId="0" applyFont="1" applyFill="1" applyBorder="1" applyAlignment="1" applyProtection="1">
      <alignment horizontal="center" vertical="center" wrapText="1"/>
      <protection locked="0"/>
    </xf>
    <xf numFmtId="0" fontId="22" fillId="16" borderId="0" xfId="0" applyFont="1" applyFill="1" applyAlignment="1" applyProtection="1">
      <alignment horizontal="center" vertical="center"/>
      <protection locked="0"/>
    </xf>
    <xf numFmtId="0" fontId="4" fillId="16" borderId="0" xfId="0" applyFont="1" applyFill="1" applyAlignment="1" applyProtection="1">
      <alignment horizontal="center" vertical="center"/>
      <protection locked="0"/>
    </xf>
    <xf numFmtId="0" fontId="21" fillId="17" borderId="0" xfId="0" applyFont="1" applyFill="1" applyAlignment="1" applyProtection="1">
      <alignment horizontal="center" vertical="center"/>
      <protection locked="0"/>
    </xf>
    <xf numFmtId="0" fontId="21" fillId="17" borderId="42" xfId="0" applyFont="1" applyFill="1" applyBorder="1" applyAlignment="1" applyProtection="1">
      <alignment horizontal="center" vertical="center"/>
      <protection locked="0"/>
    </xf>
    <xf numFmtId="0" fontId="21" fillId="17" borderId="49" xfId="0" applyFont="1" applyFill="1" applyBorder="1" applyAlignment="1" applyProtection="1">
      <alignment horizontal="center" vertical="center" wrapText="1"/>
      <protection locked="0"/>
    </xf>
    <xf numFmtId="0" fontId="21" fillId="17" borderId="50" xfId="0" applyFont="1" applyFill="1" applyBorder="1" applyAlignment="1" applyProtection="1">
      <alignment horizontal="center" vertical="center" wrapText="1"/>
      <protection locked="0"/>
    </xf>
    <xf numFmtId="0" fontId="21" fillId="17" borderId="42" xfId="0" applyFont="1" applyFill="1" applyBorder="1" applyAlignment="1" applyProtection="1">
      <alignment horizontal="center" vertical="center" wrapText="1"/>
      <protection locked="0"/>
    </xf>
    <xf numFmtId="0" fontId="21" fillId="17" borderId="43" xfId="0" applyFont="1" applyFill="1" applyBorder="1" applyAlignment="1" applyProtection="1">
      <alignment horizontal="center" vertical="center" wrapText="1"/>
      <protection locked="0"/>
    </xf>
    <xf numFmtId="0" fontId="21" fillId="17" borderId="47" xfId="0" applyFont="1" applyFill="1" applyBorder="1" applyAlignment="1" applyProtection="1">
      <alignment horizontal="center" vertical="center"/>
      <protection locked="0"/>
    </xf>
    <xf numFmtId="0" fontId="21" fillId="17" borderId="48" xfId="0" applyFont="1" applyFill="1" applyBorder="1" applyAlignment="1" applyProtection="1">
      <alignment horizontal="center" vertical="center"/>
      <protection locked="0"/>
    </xf>
    <xf numFmtId="0" fontId="21" fillId="17" borderId="44" xfId="0" applyFont="1" applyFill="1" applyBorder="1" applyAlignment="1" applyProtection="1">
      <alignment horizontal="center" vertical="center"/>
      <protection locked="0"/>
    </xf>
    <xf numFmtId="0" fontId="21" fillId="17" borderId="45" xfId="0" applyFont="1" applyFill="1" applyBorder="1" applyAlignment="1" applyProtection="1">
      <alignment horizontal="center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21" fillId="21" borderId="0" xfId="0" applyFont="1" applyFill="1" applyBorder="1" applyAlignment="1" applyProtection="1">
      <alignment horizontal="center" vertical="center"/>
      <protection locked="0"/>
    </xf>
    <xf numFmtId="0" fontId="21" fillId="21" borderId="68" xfId="0" applyFont="1" applyFill="1" applyBorder="1" applyAlignment="1" applyProtection="1">
      <alignment horizontal="center" vertical="center"/>
      <protection locked="0"/>
    </xf>
    <xf numFmtId="0" fontId="21" fillId="21" borderId="0" xfId="0" applyFont="1" applyFill="1" applyBorder="1" applyAlignment="1" applyProtection="1">
      <alignment horizontal="center" vertical="center" wrapText="1"/>
      <protection locked="0"/>
    </xf>
    <xf numFmtId="0" fontId="21" fillId="21" borderId="68" xfId="0" applyFont="1" applyFill="1" applyBorder="1" applyAlignment="1" applyProtection="1">
      <alignment horizontal="center" vertical="center" wrapText="1"/>
      <protection locked="0"/>
    </xf>
    <xf numFmtId="0" fontId="24" fillId="20" borderId="0" xfId="0" applyFont="1" applyFill="1" applyAlignment="1" applyProtection="1">
      <alignment horizontal="right" vertical="center"/>
      <protection locked="0"/>
    </xf>
    <xf numFmtId="0" fontId="23" fillId="0" borderId="55" xfId="0" applyFont="1" applyBorder="1" applyAlignment="1" applyProtection="1">
      <alignment horizontal="center" vertical="center"/>
      <protection locked="0"/>
    </xf>
    <xf numFmtId="0" fontId="25" fillId="21" borderId="75" xfId="0" applyFont="1" applyFill="1" applyBorder="1" applyAlignment="1" applyProtection="1">
      <alignment horizontal="center" vertical="center"/>
      <protection locked="0"/>
    </xf>
    <xf numFmtId="0" fontId="25" fillId="21" borderId="69" xfId="0" applyFont="1" applyFill="1" applyBorder="1" applyAlignment="1" applyProtection="1">
      <alignment horizontal="center" vertical="center"/>
      <protection locked="0"/>
    </xf>
    <xf numFmtId="0" fontId="25" fillId="21" borderId="68" xfId="0" applyFont="1" applyFill="1" applyBorder="1" applyAlignment="1" applyProtection="1">
      <alignment horizontal="center" vertical="center"/>
      <protection locked="0"/>
    </xf>
    <xf numFmtId="0" fontId="25" fillId="21" borderId="74" xfId="0" applyFont="1" applyFill="1" applyBorder="1" applyAlignment="1" applyProtection="1">
      <alignment horizontal="center" vertical="center"/>
      <protection locked="0"/>
    </xf>
    <xf numFmtId="0" fontId="25" fillId="17" borderId="48" xfId="0" applyFont="1" applyFill="1" applyBorder="1" applyAlignment="1" applyProtection="1">
      <alignment horizontal="center" vertical="center"/>
      <protection locked="0"/>
    </xf>
    <xf numFmtId="0" fontId="25" fillId="17" borderId="43" xfId="0" applyFont="1" applyFill="1" applyBorder="1" applyAlignment="1" applyProtection="1">
      <alignment horizontal="center" vertical="center"/>
      <protection locked="0"/>
    </xf>
    <xf numFmtId="0" fontId="25" fillId="19" borderId="64" xfId="0" applyFont="1" applyFill="1" applyBorder="1" applyAlignment="1" applyProtection="1">
      <alignment horizontal="center" vertical="center"/>
      <protection locked="0"/>
    </xf>
    <xf numFmtId="0" fontId="25" fillId="19" borderId="60" xfId="0" applyFont="1" applyFill="1" applyBorder="1" applyAlignment="1" applyProtection="1">
      <alignment horizontal="center" vertical="center"/>
      <protection locked="0"/>
    </xf>
    <xf numFmtId="170" fontId="27" fillId="0" borderId="74" xfId="0" applyNumberFormat="1" applyFont="1" applyBorder="1" applyAlignment="1" applyProtection="1">
      <alignment horizontal="right" vertical="center"/>
      <protection locked="0"/>
    </xf>
    <xf numFmtId="173" fontId="27" fillId="0" borderId="70" xfId="0" applyNumberFormat="1" applyFont="1" applyBorder="1" applyAlignment="1" applyProtection="1">
      <alignment horizontal="right" vertical="center"/>
      <protection locked="0"/>
    </xf>
    <xf numFmtId="0" fontId="27" fillId="0" borderId="74" xfId="0" applyFont="1" applyBorder="1" applyAlignment="1" applyProtection="1">
      <alignment horizontal="center" vertical="center"/>
      <protection locked="0"/>
    </xf>
    <xf numFmtId="170" fontId="27" fillId="0" borderId="68" xfId="0" applyNumberFormat="1" applyFont="1" applyBorder="1" applyAlignment="1" applyProtection="1">
      <alignment horizontal="right" vertical="center"/>
      <protection locked="0"/>
    </xf>
    <xf numFmtId="164" fontId="27" fillId="0" borderId="68" xfId="0" applyNumberFormat="1" applyFont="1" applyBorder="1" applyAlignment="1" applyProtection="1">
      <alignment horizontal="right" vertical="center"/>
      <protection locked="0"/>
    </xf>
    <xf numFmtId="173" fontId="27" fillId="0" borderId="68" xfId="0" applyNumberFormat="1" applyFont="1" applyBorder="1" applyAlignment="1" applyProtection="1">
      <alignment horizontal="right" vertical="center"/>
      <protection locked="0"/>
    </xf>
    <xf numFmtId="0" fontId="27" fillId="0" borderId="77" xfId="0" applyFont="1" applyBorder="1" applyAlignment="1" applyProtection="1">
      <alignment horizontal="center" vertical="center"/>
      <protection locked="0"/>
    </xf>
    <xf numFmtId="173" fontId="27" fillId="0" borderId="72" xfId="0" applyNumberFormat="1" applyFont="1" applyBorder="1" applyAlignment="1" applyProtection="1">
      <alignment horizontal="left" vertical="center"/>
      <protection locked="0"/>
    </xf>
    <xf numFmtId="173" fontId="27" fillId="0" borderId="0" xfId="0" applyNumberFormat="1" applyFont="1" applyAlignment="1" applyProtection="1">
      <alignment horizontal="left" vertical="center"/>
      <protection locked="0"/>
    </xf>
    <xf numFmtId="170" fontId="28" fillId="13" borderId="74" xfId="0" applyNumberFormat="1" applyFont="1" applyFill="1" applyBorder="1" applyAlignment="1" applyProtection="1">
      <alignment horizontal="right" vertical="center"/>
      <protection locked="0"/>
    </xf>
    <xf numFmtId="173" fontId="28" fillId="13" borderId="68" xfId="0" applyNumberFormat="1" applyFont="1" applyFill="1" applyBorder="1" applyAlignment="1" applyProtection="1">
      <alignment horizontal="right" vertical="center"/>
      <protection locked="0"/>
    </xf>
    <xf numFmtId="170" fontId="28" fillId="13" borderId="76" xfId="0" applyNumberFormat="1" applyFont="1" applyFill="1" applyBorder="1" applyAlignment="1" applyProtection="1">
      <alignment horizontal="right" vertical="center"/>
      <protection locked="0"/>
    </xf>
    <xf numFmtId="164" fontId="28" fillId="13" borderId="76" xfId="0" applyNumberFormat="1" applyFont="1" applyFill="1" applyBorder="1" applyAlignment="1" applyProtection="1">
      <alignment horizontal="right" vertical="center"/>
      <protection locked="0"/>
    </xf>
    <xf numFmtId="173" fontId="28" fillId="13" borderId="76" xfId="0" applyNumberFormat="1" applyFont="1" applyFill="1" applyBorder="1" applyAlignment="1" applyProtection="1">
      <alignment horizontal="right" vertical="center"/>
      <protection locked="0"/>
    </xf>
    <xf numFmtId="173" fontId="28" fillId="13" borderId="0" xfId="0" applyNumberFormat="1" applyFont="1" applyFill="1" applyBorder="1" applyAlignment="1" applyProtection="1">
      <alignment horizontal="right" vertical="center"/>
      <protection locked="0"/>
    </xf>
    <xf numFmtId="173" fontId="28" fillId="13" borderId="68" xfId="0" applyNumberFormat="1" applyFont="1" applyFill="1" applyBorder="1" applyAlignment="1" applyProtection="1">
      <alignment horizontal="right" vertical="center"/>
      <protection locked="0"/>
    </xf>
    <xf numFmtId="0" fontId="4" fillId="22" borderId="57" xfId="0" applyFont="1" applyFill="1" applyBorder="1" applyAlignment="1" applyProtection="1">
      <alignment horizontal="left" vertical="center"/>
      <protection locked="0"/>
    </xf>
    <xf numFmtId="0" fontId="4" fillId="22" borderId="0" xfId="0" applyFont="1" applyFill="1" applyAlignment="1" applyProtection="1">
      <alignment horizontal="left" vertical="center"/>
      <protection locked="0"/>
    </xf>
    <xf numFmtId="14" fontId="26" fillId="22" borderId="0" xfId="0" applyNumberFormat="1" applyFont="1" applyFill="1" applyAlignment="1" applyProtection="1">
      <alignment horizontal="left" vertical="center"/>
      <protection locked="0"/>
    </xf>
    <xf numFmtId="0" fontId="4" fillId="22" borderId="42" xfId="0" applyFont="1" applyFill="1" applyBorder="1" applyAlignment="1" applyProtection="1">
      <alignment horizontal="center" vertical="center"/>
      <protection locked="0"/>
    </xf>
    <xf numFmtId="0" fontId="4" fillId="22" borderId="42" xfId="0" applyFont="1" applyFill="1" applyBorder="1" applyAlignment="1" applyProtection="1">
      <alignment horizontal="left" vertical="center"/>
      <protection locked="0"/>
    </xf>
    <xf numFmtId="0" fontId="4" fillId="22" borderId="53" xfId="0" applyFont="1" applyFill="1" applyBorder="1" applyAlignment="1" applyProtection="1">
      <alignment horizontal="left" vertical="center"/>
      <protection locked="0"/>
    </xf>
    <xf numFmtId="0" fontId="4" fillId="22" borderId="41" xfId="0" applyFont="1" applyFill="1" applyBorder="1" applyAlignment="1" applyProtection="1">
      <alignment horizontal="left" vertical="center"/>
      <protection locked="0"/>
    </xf>
    <xf numFmtId="0" fontId="20" fillId="22" borderId="0" xfId="0" applyFont="1" applyFill="1" applyAlignment="1" applyProtection="1">
      <alignment horizontal="left" vertical="center"/>
      <protection locked="0"/>
    </xf>
    <xf numFmtId="0" fontId="27" fillId="22" borderId="0" xfId="0" applyFont="1" applyFill="1" applyAlignment="1" applyProtection="1">
      <alignment horizontal="left" vertical="center"/>
      <protection locked="0"/>
    </xf>
    <xf numFmtId="0" fontId="27" fillId="22" borderId="42" xfId="0" applyFont="1" applyFill="1" applyBorder="1" applyAlignment="1" applyProtection="1">
      <alignment horizontal="left" vertical="center"/>
      <protection locked="0"/>
    </xf>
    <xf numFmtId="170" fontId="4" fillId="22" borderId="0" xfId="0" applyNumberFormat="1" applyFont="1" applyFill="1" applyAlignment="1" applyProtection="1">
      <alignment horizontal="left" vertical="center"/>
      <protection locked="0"/>
    </xf>
    <xf numFmtId="170" fontId="27" fillId="22" borderId="0" xfId="0" applyNumberFormat="1" applyFont="1" applyFill="1" applyAlignment="1" applyProtection="1">
      <alignment horizontal="left" vertical="center"/>
      <protection locked="0"/>
    </xf>
    <xf numFmtId="173" fontId="27" fillId="22" borderId="0" xfId="0" applyNumberFormat="1" applyFont="1" applyFill="1" applyAlignment="1" applyProtection="1">
      <alignment horizontal="left" vertical="center"/>
      <protection locked="0"/>
    </xf>
    <xf numFmtId="164" fontId="27" fillId="22" borderId="0" xfId="0" applyNumberFormat="1" applyFont="1" applyFill="1" applyAlignment="1" applyProtection="1">
      <alignment horizontal="left" vertical="center"/>
      <protection locked="0"/>
    </xf>
    <xf numFmtId="0" fontId="4" fillId="22" borderId="0" xfId="0" applyFont="1" applyFill="1" applyAlignment="1" applyProtection="1">
      <alignment horizontal="right" vertical="center"/>
      <protection locked="0"/>
    </xf>
    <xf numFmtId="0" fontId="28" fillId="22" borderId="46" xfId="0" applyFont="1" applyFill="1" applyBorder="1" applyAlignment="1" applyProtection="1">
      <alignment horizontal="left" vertical="center"/>
      <protection locked="0"/>
    </xf>
    <xf numFmtId="0" fontId="28" fillId="22" borderId="0" xfId="0" applyFont="1" applyFill="1" applyAlignment="1" applyProtection="1">
      <alignment horizontal="left" vertical="center"/>
      <protection locked="0"/>
    </xf>
    <xf numFmtId="0" fontId="28" fillId="22" borderId="60" xfId="0" applyFont="1" applyFill="1" applyBorder="1" applyAlignment="1" applyProtection="1">
      <alignment horizontal="left" vertical="center"/>
      <protection locked="0"/>
    </xf>
    <xf numFmtId="170" fontId="28" fillId="8" borderId="52" xfId="0" applyNumberFormat="1" applyFont="1" applyFill="1" applyBorder="1" applyAlignment="1" applyProtection="1">
      <alignment horizontal="right" vertical="center"/>
      <protection locked="0"/>
    </xf>
    <xf numFmtId="170" fontId="28" fillId="8" borderId="0" xfId="0" applyNumberFormat="1" applyFont="1" applyFill="1" applyAlignment="1" applyProtection="1">
      <alignment horizontal="right" vertical="center"/>
      <protection locked="0"/>
    </xf>
    <xf numFmtId="170" fontId="28" fillId="8" borderId="64" xfId="0" applyNumberFormat="1" applyFont="1" applyFill="1" applyBorder="1" applyAlignment="1" applyProtection="1">
      <alignment horizontal="right" vertical="center"/>
      <protection locked="0"/>
    </xf>
    <xf numFmtId="170" fontId="28" fillId="8" borderId="60" xfId="0" applyNumberFormat="1" applyFont="1" applyFill="1" applyBorder="1" applyAlignment="1" applyProtection="1">
      <alignment horizontal="right" vertical="center"/>
      <protection locked="0"/>
    </xf>
    <xf numFmtId="0" fontId="4" fillId="22" borderId="59" xfId="0" applyFont="1" applyFill="1" applyBorder="1" applyAlignment="1" applyProtection="1">
      <alignment horizontal="left" vertical="center"/>
      <protection locked="0"/>
    </xf>
    <xf numFmtId="0" fontId="25" fillId="22" borderId="59" xfId="0" applyFont="1" applyFill="1" applyBorder="1" applyAlignment="1" applyProtection="1">
      <alignment horizontal="left" vertical="center"/>
      <protection locked="0"/>
    </xf>
    <xf numFmtId="0" fontId="4" fillId="22" borderId="67" xfId="0" applyFont="1" applyFill="1" applyBorder="1" applyAlignment="1" applyProtection="1">
      <alignment horizontal="left" vertical="center"/>
      <protection locked="0"/>
    </xf>
    <xf numFmtId="0" fontId="4" fillId="22" borderId="66" xfId="0" applyFont="1" applyFill="1" applyBorder="1" applyAlignment="1" applyProtection="1">
      <alignment horizontal="left" vertical="center"/>
      <protection locked="0"/>
    </xf>
    <xf numFmtId="0" fontId="21" fillId="22" borderId="71" xfId="0" applyFont="1" applyFill="1" applyBorder="1" applyAlignment="1" applyProtection="1">
      <alignment horizontal="center" vertical="center"/>
      <protection locked="0"/>
    </xf>
    <xf numFmtId="0" fontId="25" fillId="22" borderId="71" xfId="0" applyFont="1" applyFill="1" applyBorder="1" applyAlignment="1" applyProtection="1">
      <alignment horizontal="center" vertical="center"/>
      <protection locked="0"/>
    </xf>
    <xf numFmtId="168" fontId="27" fillId="22" borderId="68" xfId="0" applyNumberFormat="1" applyFont="1" applyFill="1" applyBorder="1" applyAlignment="1" applyProtection="1">
      <alignment horizontal="right" vertical="center"/>
      <protection locked="0"/>
    </xf>
    <xf numFmtId="168" fontId="28" fillId="22" borderId="0" xfId="0" applyNumberFormat="1" applyFont="1" applyFill="1" applyAlignment="1" applyProtection="1">
      <alignment horizontal="right" vertical="center"/>
      <protection locked="0"/>
    </xf>
    <xf numFmtId="168" fontId="28" fillId="22" borderId="73" xfId="0" applyNumberFormat="1" applyFont="1" applyFill="1" applyBorder="1" applyAlignment="1" applyProtection="1">
      <alignment horizontal="right" vertical="center"/>
      <protection locked="0"/>
    </xf>
    <xf numFmtId="0" fontId="4" fillId="22" borderId="71" xfId="0" applyFont="1" applyFill="1" applyBorder="1" applyAlignment="1" applyProtection="1">
      <alignment horizontal="left" vertical="center"/>
      <protection locked="0"/>
    </xf>
    <xf numFmtId="0" fontId="27" fillId="22" borderId="71" xfId="0" applyFont="1" applyFill="1" applyBorder="1" applyAlignment="1" applyProtection="1">
      <alignment horizontal="left" vertical="center"/>
      <protection locked="0"/>
    </xf>
    <xf numFmtId="0" fontId="28" fillId="22" borderId="71" xfId="0" applyFont="1" applyFill="1" applyBorder="1" applyAlignment="1" applyProtection="1">
      <alignment horizontal="left" vertical="center"/>
      <protection locked="0"/>
    </xf>
    <xf numFmtId="0" fontId="4" fillId="22" borderId="58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0">
    <dxf>
      <fill>
        <patternFill>
          <bgColor rgb="FFF1EFF5"/>
        </patternFill>
      </fill>
    </dxf>
    <dxf>
      <fill>
        <patternFill>
          <bgColor rgb="FFE4DFEC"/>
        </patternFill>
      </fill>
    </dxf>
    <dxf>
      <fill>
        <patternFill>
          <bgColor rgb="FFF1EFF5"/>
        </patternFill>
      </fill>
    </dxf>
    <dxf>
      <fill>
        <patternFill>
          <bgColor rgb="FFE4DFEC"/>
        </patternFill>
      </fill>
    </dxf>
    <dxf>
      <fill>
        <patternFill>
          <bgColor rgb="FFF1EFF5"/>
        </patternFill>
      </fill>
    </dxf>
    <dxf>
      <fill>
        <patternFill>
          <bgColor rgb="FFE4DFEC"/>
        </patternFill>
      </fill>
    </dxf>
    <dxf>
      <fill>
        <patternFill>
          <bgColor rgb="FFEBF1DE"/>
        </patternFill>
      </fill>
    </dxf>
    <dxf>
      <fill>
        <patternFill>
          <bgColor rgb="FFD8E4BC"/>
        </patternFill>
      </fill>
    </dxf>
    <dxf>
      <fill>
        <patternFill>
          <bgColor rgb="FFECF2F8"/>
        </patternFill>
      </fill>
    </dxf>
    <dxf>
      <fill>
        <patternFill>
          <bgColor rgb="FFDCE6F1"/>
        </patternFill>
      </fill>
    </dxf>
  </dxfs>
  <tableStyles count="0" defaultTableStyle="TableStyleMedium9" defaultPivotStyle="PivotStyleLight16"/>
  <colors>
    <mruColors>
      <color rgb="FFECF2F8"/>
      <color rgb="FF808080"/>
      <color rgb="FF60497A"/>
      <color rgb="FFF1EFF5"/>
      <color rgb="FFCCC0DA"/>
      <color rgb="FF403151"/>
      <color rgb="FFE4DFEC"/>
      <color rgb="FFC4D79B"/>
      <color rgb="FF4F6228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P1" zoomScale="160" zoomScaleNormal="160" workbookViewId="0">
      <selection activeCell="AK29" sqref="AK29"/>
    </sheetView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3" customWidth="1"/>
    <col min="4" max="4" width="16.83203125" style="3" customWidth="1"/>
    <col min="5" max="6" width="11.5" style="1"/>
    <col min="7" max="8" width="11.5" style="1" customWidth="1"/>
    <col min="9" max="10" width="14.33203125" style="1" customWidth="1"/>
    <col min="11" max="11" width="1.5" style="1" customWidth="1"/>
    <col min="12" max="13" width="11.5" style="1" customWidth="1"/>
    <col min="14" max="15" width="14.33203125" style="1" customWidth="1"/>
    <col min="16" max="16" width="11.5" style="1" customWidth="1"/>
    <col min="17" max="17" width="1.5" style="1" customWidth="1"/>
    <col min="18" max="19" width="14.33203125" style="1" customWidth="1"/>
    <col min="20" max="20" width="0.83203125" style="1" customWidth="1"/>
    <col min="21" max="32" width="10.6640625" style="1" customWidth="1"/>
    <col min="33" max="33" width="0.83203125" style="1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10" t="s">
        <v>14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2:34" ht="12" thickTop="1" x14ac:dyDescent="0.2">
      <c r="B3" s="2" t="s">
        <v>47</v>
      </c>
      <c r="C3" s="7"/>
      <c r="D3" s="7"/>
    </row>
    <row r="4" spans="2:34" ht="30" customHeight="1" x14ac:dyDescent="0.2"/>
    <row r="5" spans="2:34" ht="12.75" thickBot="1" x14ac:dyDescent="0.25">
      <c r="B5" s="111" t="s">
        <v>10</v>
      </c>
      <c r="C5" s="111"/>
      <c r="D5" s="111"/>
      <c r="E5" s="111"/>
      <c r="F5" s="111"/>
      <c r="G5" s="111"/>
      <c r="H5" s="111"/>
      <c r="I5" s="111"/>
      <c r="J5" s="111"/>
      <c r="L5" s="112" t="s">
        <v>36</v>
      </c>
      <c r="M5" s="112"/>
      <c r="N5" s="112"/>
      <c r="O5" s="112"/>
      <c r="P5" s="112"/>
      <c r="R5" s="116" t="s">
        <v>11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</row>
    <row r="6" spans="2:34" ht="3" customHeight="1" x14ac:dyDescent="0.2"/>
    <row r="7" spans="2:34" ht="10.15" customHeight="1" x14ac:dyDescent="0.2">
      <c r="B7" s="133" t="s">
        <v>1</v>
      </c>
      <c r="C7" s="125" t="s">
        <v>32</v>
      </c>
      <c r="D7" s="127" t="s">
        <v>35</v>
      </c>
      <c r="E7" s="117" t="s">
        <v>6</v>
      </c>
      <c r="F7" s="129" t="s">
        <v>37</v>
      </c>
      <c r="G7" s="119" t="s">
        <v>7</v>
      </c>
      <c r="H7" s="120"/>
      <c r="I7" s="131" t="s">
        <v>48</v>
      </c>
      <c r="J7" s="132"/>
      <c r="K7" s="3"/>
      <c r="L7" s="121" t="s">
        <v>2</v>
      </c>
      <c r="M7" s="122"/>
      <c r="N7" s="121" t="s">
        <v>0</v>
      </c>
      <c r="O7" s="122"/>
      <c r="P7" s="135" t="s">
        <v>42</v>
      </c>
      <c r="Q7" s="3"/>
      <c r="R7" s="123" t="s">
        <v>5</v>
      </c>
      <c r="S7" s="124"/>
      <c r="T7" s="11"/>
      <c r="U7" s="123" t="s">
        <v>38</v>
      </c>
      <c r="V7" s="124"/>
      <c r="W7" s="123" t="s">
        <v>41</v>
      </c>
      <c r="X7" s="124"/>
      <c r="Y7" s="123" t="s">
        <v>43</v>
      </c>
      <c r="Z7" s="124"/>
      <c r="AA7" s="123" t="s">
        <v>44</v>
      </c>
      <c r="AB7" s="124"/>
      <c r="AC7" s="123" t="s">
        <v>45</v>
      </c>
      <c r="AD7" s="124"/>
      <c r="AE7" s="123" t="s">
        <v>46</v>
      </c>
      <c r="AF7" s="124"/>
      <c r="AG7" s="11"/>
      <c r="AH7" s="137" t="s">
        <v>50</v>
      </c>
    </row>
    <row r="8" spans="2:34" ht="10.15" customHeight="1" thickBot="1" x14ac:dyDescent="0.25">
      <c r="B8" s="134"/>
      <c r="C8" s="126"/>
      <c r="D8" s="128"/>
      <c r="E8" s="118"/>
      <c r="F8" s="130"/>
      <c r="G8" s="13" t="s">
        <v>9</v>
      </c>
      <c r="H8" s="14" t="s">
        <v>8</v>
      </c>
      <c r="I8" s="19" t="s">
        <v>3</v>
      </c>
      <c r="J8" s="14" t="s">
        <v>4</v>
      </c>
      <c r="K8" s="3"/>
      <c r="L8" s="68" t="s">
        <v>9</v>
      </c>
      <c r="M8" s="69" t="s">
        <v>8</v>
      </c>
      <c r="N8" s="68" t="s">
        <v>3</v>
      </c>
      <c r="O8" s="69" t="s">
        <v>4</v>
      </c>
      <c r="P8" s="136"/>
      <c r="Q8" s="3"/>
      <c r="R8" s="20" t="s">
        <v>9</v>
      </c>
      <c r="S8" s="21" t="s">
        <v>8</v>
      </c>
      <c r="T8" s="12"/>
      <c r="U8" s="20" t="s">
        <v>39</v>
      </c>
      <c r="V8" s="21" t="s">
        <v>40</v>
      </c>
      <c r="W8" s="20" t="s">
        <v>39</v>
      </c>
      <c r="X8" s="21" t="s">
        <v>40</v>
      </c>
      <c r="Y8" s="20" t="s">
        <v>39</v>
      </c>
      <c r="Z8" s="21" t="s">
        <v>40</v>
      </c>
      <c r="AA8" s="20" t="s">
        <v>39</v>
      </c>
      <c r="AB8" s="21" t="s">
        <v>40</v>
      </c>
      <c r="AC8" s="20" t="s">
        <v>39</v>
      </c>
      <c r="AD8" s="21" t="s">
        <v>40</v>
      </c>
      <c r="AE8" s="20" t="s">
        <v>39</v>
      </c>
      <c r="AF8" s="21" t="s">
        <v>40</v>
      </c>
      <c r="AG8" s="12"/>
      <c r="AH8" s="138"/>
    </row>
    <row r="9" spans="2:34" ht="10.15" customHeight="1" x14ac:dyDescent="0.2">
      <c r="B9" s="37" t="s">
        <v>15</v>
      </c>
      <c r="C9" s="38" t="s">
        <v>33</v>
      </c>
      <c r="D9" s="39">
        <v>38226</v>
      </c>
      <c r="E9" s="40">
        <f>(41275-D9)/365</f>
        <v>8.3534246575342461</v>
      </c>
      <c r="F9" s="41">
        <f>2+FLOOR(E9/5,1)</f>
        <v>3</v>
      </c>
      <c r="G9" s="42">
        <v>21.68</v>
      </c>
      <c r="H9" s="43">
        <v>32.520000000000003</v>
      </c>
      <c r="I9" s="44">
        <v>86639.77</v>
      </c>
      <c r="J9" s="43">
        <v>138605.66</v>
      </c>
      <c r="K9" s="1">
        <v>0</v>
      </c>
      <c r="L9" s="74">
        <v>1837.5</v>
      </c>
      <c r="M9" s="75">
        <v>12.7</v>
      </c>
      <c r="N9" s="70">
        <v>87225.33</v>
      </c>
      <c r="O9" s="71">
        <v>113521.61</v>
      </c>
      <c r="P9" s="66">
        <v>6</v>
      </c>
      <c r="R9" s="22">
        <f>G9*L9</f>
        <v>39837</v>
      </c>
      <c r="S9" s="23">
        <f>M9*H9</f>
        <v>413.00400000000002</v>
      </c>
      <c r="T9" s="24"/>
      <c r="U9" s="25" t="str">
        <f>"Oui"</f>
        <v>Oui</v>
      </c>
      <c r="V9" s="23">
        <f t="shared" ref="V9:V25" si="0">N9*1%+O9*1.5%</f>
        <v>2575.0774499999998</v>
      </c>
      <c r="W9" s="25" t="str">
        <f t="shared" ref="W9:W25" si="1">IF(N9&gt;=I9,"Oui","Non")</f>
        <v>Oui</v>
      </c>
      <c r="X9" s="23">
        <f t="shared" ref="X9:X25" si="2">IF(W9="Oui",10%*(N9-I9),0)</f>
        <v>58.55599999999977</v>
      </c>
      <c r="Y9" s="25" t="str">
        <f t="shared" ref="Y9:Y25" si="3">IF(O9&gt;=J9,"Oui","Non")</f>
        <v>Non</v>
      </c>
      <c r="Z9" s="23">
        <f t="shared" ref="Z9:Z25" si="4">IF(Y9="Oui",15%*(O9-J9),0)</f>
        <v>0</v>
      </c>
      <c r="AA9" s="25" t="str">
        <f t="shared" ref="AA9:AA25" si="5">IF(P9&gt;5,"Oui","Non")</f>
        <v>Oui</v>
      </c>
      <c r="AB9" s="23">
        <f t="shared" ref="AB9:AB25" si="6">IF(AA9="Oui",0.25%*(N9+O9),0)</f>
        <v>501.86735000000004</v>
      </c>
      <c r="AC9" s="25" t="str">
        <f t="shared" ref="AC9:AC25" si="7">IF(AND(W9="Oui",Y9="Oui"),"Oui","Non")</f>
        <v>Non</v>
      </c>
      <c r="AD9" s="23">
        <f t="shared" ref="AD9:AD25" si="8">IF(AC9="Oui",((O9+N9)-(J9+I9))*P9%,0)</f>
        <v>0</v>
      </c>
      <c r="AE9" s="25" t="str">
        <f t="shared" ref="AE9:AE25" si="9">IF(AND(AA9="Oui",OR(W9="Oui",Y9="Oui")),"Oui","Non")</f>
        <v>Oui</v>
      </c>
      <c r="AF9" s="23">
        <f t="shared" ref="AF9:AF25" si="10">IF(AE9="Oui",15000*(N9+O9)/($N$27+$O$27),0)</f>
        <v>737.56375982265286</v>
      </c>
      <c r="AG9" s="24"/>
      <c r="AH9" s="26">
        <f t="shared" ref="AH9:AH25" si="11">R9+S9+V9+X9+Z9+AB9+AD9+AF9</f>
        <v>44123.068559822648</v>
      </c>
    </row>
    <row r="10" spans="2:34" ht="10.15" customHeight="1" x14ac:dyDescent="0.2">
      <c r="B10" s="45" t="s">
        <v>16</v>
      </c>
      <c r="C10" s="46" t="s">
        <v>33</v>
      </c>
      <c r="D10" s="47">
        <v>37601</v>
      </c>
      <c r="E10" s="48">
        <f t="shared" ref="E10:E25" si="12">(41275-D10)/365</f>
        <v>10.065753424657535</v>
      </c>
      <c r="F10" s="49">
        <f t="shared" ref="F10:F25" si="13">2+FLOOR(E10/5,1)</f>
        <v>4</v>
      </c>
      <c r="G10" s="5">
        <v>23.05</v>
      </c>
      <c r="H10" s="6">
        <v>34.58</v>
      </c>
      <c r="I10" s="50">
        <v>86104.49</v>
      </c>
      <c r="J10" s="6">
        <v>141119.44</v>
      </c>
      <c r="K10" s="1">
        <v>0</v>
      </c>
      <c r="L10" s="76">
        <v>1800</v>
      </c>
      <c r="M10" s="77">
        <v>25.2</v>
      </c>
      <c r="N10" s="72">
        <v>100494.47</v>
      </c>
      <c r="O10" s="73">
        <v>133202.71</v>
      </c>
      <c r="P10" s="67">
        <v>2</v>
      </c>
      <c r="R10" s="27">
        <f t="shared" ref="R10:R25" si="14">G10*L10</f>
        <v>41490</v>
      </c>
      <c r="S10" s="28">
        <f t="shared" ref="S10:S25" si="15">M10*H10</f>
        <v>871.41599999999994</v>
      </c>
      <c r="T10" s="24"/>
      <c r="U10" s="29" t="str">
        <f t="shared" ref="U10:U25" si="16">"Oui"</f>
        <v>Oui</v>
      </c>
      <c r="V10" s="28">
        <f t="shared" si="0"/>
        <v>3002.9853499999999</v>
      </c>
      <c r="W10" s="29" t="str">
        <f t="shared" si="1"/>
        <v>Oui</v>
      </c>
      <c r="X10" s="28">
        <f t="shared" si="2"/>
        <v>1438.9979999999996</v>
      </c>
      <c r="Y10" s="29" t="str">
        <f t="shared" si="3"/>
        <v>Non</v>
      </c>
      <c r="Z10" s="28">
        <f t="shared" si="4"/>
        <v>0</v>
      </c>
      <c r="AA10" s="29" t="str">
        <f t="shared" si="5"/>
        <v>Non</v>
      </c>
      <c r="AB10" s="28">
        <f t="shared" si="6"/>
        <v>0</v>
      </c>
      <c r="AC10" s="29" t="str">
        <f t="shared" si="7"/>
        <v>Non</v>
      </c>
      <c r="AD10" s="28">
        <f t="shared" si="8"/>
        <v>0</v>
      </c>
      <c r="AE10" s="29" t="str">
        <f t="shared" si="9"/>
        <v>Non</v>
      </c>
      <c r="AF10" s="28">
        <f t="shared" si="10"/>
        <v>0</v>
      </c>
      <c r="AG10" s="24"/>
      <c r="AH10" s="30">
        <f t="shared" si="11"/>
        <v>46803.39935</v>
      </c>
    </row>
    <row r="11" spans="2:34" ht="10.15" customHeight="1" x14ac:dyDescent="0.2">
      <c r="B11" s="51" t="s">
        <v>17</v>
      </c>
      <c r="C11" s="52" t="s">
        <v>34</v>
      </c>
      <c r="D11" s="53">
        <v>35826</v>
      </c>
      <c r="E11" s="54">
        <f t="shared" si="12"/>
        <v>14.92876712328767</v>
      </c>
      <c r="F11" s="55">
        <f t="shared" si="13"/>
        <v>4</v>
      </c>
      <c r="G11" s="56">
        <v>26.94</v>
      </c>
      <c r="H11" s="57">
        <v>40.409999999999997</v>
      </c>
      <c r="I11" s="58">
        <v>89605.86</v>
      </c>
      <c r="J11" s="57">
        <v>156292.04</v>
      </c>
      <c r="K11" s="1">
        <v>0</v>
      </c>
      <c r="L11" s="74">
        <v>1800</v>
      </c>
      <c r="M11" s="75">
        <v>0</v>
      </c>
      <c r="N11" s="70">
        <v>76821.77</v>
      </c>
      <c r="O11" s="71">
        <v>158727.13</v>
      </c>
      <c r="P11" s="66">
        <v>6</v>
      </c>
      <c r="R11" s="22">
        <f t="shared" si="14"/>
        <v>48492</v>
      </c>
      <c r="S11" s="23">
        <f t="shared" si="15"/>
        <v>0</v>
      </c>
      <c r="T11" s="24"/>
      <c r="U11" s="25" t="str">
        <f t="shared" si="16"/>
        <v>Oui</v>
      </c>
      <c r="V11" s="23">
        <f t="shared" si="0"/>
        <v>3149.1246500000002</v>
      </c>
      <c r="W11" s="25" t="str">
        <f t="shared" si="1"/>
        <v>Non</v>
      </c>
      <c r="X11" s="23">
        <f t="shared" si="2"/>
        <v>0</v>
      </c>
      <c r="Y11" s="25" t="str">
        <f t="shared" si="3"/>
        <v>Oui</v>
      </c>
      <c r="Z11" s="23">
        <f t="shared" si="4"/>
        <v>365.26349999999945</v>
      </c>
      <c r="AA11" s="25" t="str">
        <f t="shared" si="5"/>
        <v>Oui</v>
      </c>
      <c r="AB11" s="23">
        <f t="shared" si="6"/>
        <v>588.87225000000012</v>
      </c>
      <c r="AC11" s="25" t="str">
        <f t="shared" si="7"/>
        <v>Non</v>
      </c>
      <c r="AD11" s="23">
        <f t="shared" si="8"/>
        <v>0</v>
      </c>
      <c r="AE11" s="25" t="str">
        <f t="shared" si="9"/>
        <v>Oui</v>
      </c>
      <c r="AF11" s="23">
        <f t="shared" si="10"/>
        <v>865.42954182061305</v>
      </c>
      <c r="AG11" s="24"/>
      <c r="AH11" s="26">
        <f t="shared" si="11"/>
        <v>53460.689941820616</v>
      </c>
    </row>
    <row r="12" spans="2:34" ht="10.15" customHeight="1" x14ac:dyDescent="0.2">
      <c r="B12" s="45" t="s">
        <v>18</v>
      </c>
      <c r="C12" s="46" t="s">
        <v>34</v>
      </c>
      <c r="D12" s="47">
        <v>35403</v>
      </c>
      <c r="E12" s="48">
        <f t="shared" si="12"/>
        <v>16.087671232876712</v>
      </c>
      <c r="F12" s="49">
        <f t="shared" si="13"/>
        <v>5</v>
      </c>
      <c r="G12" s="5">
        <v>27.87</v>
      </c>
      <c r="H12" s="6">
        <v>41.81</v>
      </c>
      <c r="I12" s="50">
        <v>88556.09</v>
      </c>
      <c r="J12" s="6">
        <v>156576.41</v>
      </c>
      <c r="K12" s="1">
        <v>0</v>
      </c>
      <c r="L12" s="76">
        <v>1762.5</v>
      </c>
      <c r="M12" s="77">
        <v>0</v>
      </c>
      <c r="N12" s="72">
        <v>77813.539999999994</v>
      </c>
      <c r="O12" s="73">
        <v>170576.59</v>
      </c>
      <c r="P12" s="67">
        <v>9</v>
      </c>
      <c r="R12" s="27">
        <f t="shared" si="14"/>
        <v>49120.875</v>
      </c>
      <c r="S12" s="28">
        <f t="shared" si="15"/>
        <v>0</v>
      </c>
      <c r="T12" s="24"/>
      <c r="U12" s="29" t="str">
        <f t="shared" si="16"/>
        <v>Oui</v>
      </c>
      <c r="V12" s="28">
        <f t="shared" si="0"/>
        <v>3336.7842500000002</v>
      </c>
      <c r="W12" s="29" t="str">
        <f t="shared" si="1"/>
        <v>Non</v>
      </c>
      <c r="X12" s="28">
        <f t="shared" si="2"/>
        <v>0</v>
      </c>
      <c r="Y12" s="29" t="str">
        <f t="shared" si="3"/>
        <v>Oui</v>
      </c>
      <c r="Z12" s="28">
        <f t="shared" si="4"/>
        <v>2100.0269999999987</v>
      </c>
      <c r="AA12" s="29" t="str">
        <f t="shared" si="5"/>
        <v>Oui</v>
      </c>
      <c r="AB12" s="28">
        <f t="shared" si="6"/>
        <v>620.975325</v>
      </c>
      <c r="AC12" s="29" t="str">
        <f t="shared" si="7"/>
        <v>Non</v>
      </c>
      <c r="AD12" s="28">
        <f t="shared" si="8"/>
        <v>0</v>
      </c>
      <c r="AE12" s="29" t="str">
        <f t="shared" si="9"/>
        <v>Oui</v>
      </c>
      <c r="AF12" s="28">
        <f t="shared" si="10"/>
        <v>912.60946834675292</v>
      </c>
      <c r="AG12" s="24"/>
      <c r="AH12" s="30">
        <f t="shared" si="11"/>
        <v>56091.271043346751</v>
      </c>
    </row>
    <row r="13" spans="2:34" ht="10.15" customHeight="1" x14ac:dyDescent="0.2">
      <c r="B13" s="51" t="s">
        <v>19</v>
      </c>
      <c r="C13" s="52" t="s">
        <v>34</v>
      </c>
      <c r="D13" s="53">
        <v>33093</v>
      </c>
      <c r="E13" s="54">
        <f t="shared" si="12"/>
        <v>22.416438356164385</v>
      </c>
      <c r="F13" s="55">
        <f t="shared" si="13"/>
        <v>6</v>
      </c>
      <c r="G13" s="56">
        <v>32.93</v>
      </c>
      <c r="H13" s="57">
        <v>49.4</v>
      </c>
      <c r="I13" s="58">
        <v>91038.77</v>
      </c>
      <c r="J13" s="57">
        <v>172168.01</v>
      </c>
      <c r="K13" s="1">
        <v>0</v>
      </c>
      <c r="L13" s="74">
        <v>1725</v>
      </c>
      <c r="M13" s="75">
        <v>39.57</v>
      </c>
      <c r="N13" s="70">
        <v>96236.12</v>
      </c>
      <c r="O13" s="71">
        <v>177509.88</v>
      </c>
      <c r="P13" s="66">
        <v>7</v>
      </c>
      <c r="R13" s="22">
        <f t="shared" si="14"/>
        <v>56804.25</v>
      </c>
      <c r="S13" s="23">
        <f t="shared" si="15"/>
        <v>1954.758</v>
      </c>
      <c r="T13" s="24"/>
      <c r="U13" s="25" t="str">
        <f t="shared" si="16"/>
        <v>Oui</v>
      </c>
      <c r="V13" s="23">
        <f t="shared" si="0"/>
        <v>3625.0093999999999</v>
      </c>
      <c r="W13" s="25" t="str">
        <f t="shared" si="1"/>
        <v>Oui</v>
      </c>
      <c r="X13" s="23">
        <f t="shared" si="2"/>
        <v>519.7349999999991</v>
      </c>
      <c r="Y13" s="25" t="str">
        <f t="shared" si="3"/>
        <v>Oui</v>
      </c>
      <c r="Z13" s="23">
        <f t="shared" si="4"/>
        <v>801.28049999999928</v>
      </c>
      <c r="AA13" s="25" t="str">
        <f t="shared" si="5"/>
        <v>Oui</v>
      </c>
      <c r="AB13" s="23">
        <f t="shared" si="6"/>
        <v>684.36500000000001</v>
      </c>
      <c r="AC13" s="25" t="str">
        <f t="shared" si="7"/>
        <v>Oui</v>
      </c>
      <c r="AD13" s="23">
        <f t="shared" si="8"/>
        <v>737.74539999999809</v>
      </c>
      <c r="AE13" s="25" t="str">
        <f t="shared" si="9"/>
        <v>Oui</v>
      </c>
      <c r="AF13" s="23">
        <f t="shared" si="10"/>
        <v>1005.7693980113067</v>
      </c>
      <c r="AG13" s="24"/>
      <c r="AH13" s="26">
        <f t="shared" si="11"/>
        <v>66132.912698011307</v>
      </c>
    </row>
    <row r="14" spans="2:34" ht="10.15" customHeight="1" x14ac:dyDescent="0.2">
      <c r="B14" s="45" t="s">
        <v>20</v>
      </c>
      <c r="C14" s="46" t="s">
        <v>33</v>
      </c>
      <c r="D14" s="47">
        <v>37900</v>
      </c>
      <c r="E14" s="48">
        <f t="shared" si="12"/>
        <v>9.2465753424657535</v>
      </c>
      <c r="F14" s="49">
        <f t="shared" si="13"/>
        <v>3</v>
      </c>
      <c r="G14" s="5">
        <v>22.4</v>
      </c>
      <c r="H14" s="6">
        <v>33.6</v>
      </c>
      <c r="I14" s="50">
        <v>87296.23</v>
      </c>
      <c r="J14" s="6">
        <v>141450.34</v>
      </c>
      <c r="K14" s="1">
        <v>0</v>
      </c>
      <c r="L14" s="76">
        <v>1837.5</v>
      </c>
      <c r="M14" s="77">
        <v>98.2</v>
      </c>
      <c r="N14" s="72">
        <v>86363.33</v>
      </c>
      <c r="O14" s="73">
        <v>120584.13</v>
      </c>
      <c r="P14" s="67">
        <v>6</v>
      </c>
      <c r="R14" s="27">
        <f t="shared" si="14"/>
        <v>41160</v>
      </c>
      <c r="S14" s="28">
        <f t="shared" si="15"/>
        <v>3299.5200000000004</v>
      </c>
      <c r="T14" s="24"/>
      <c r="U14" s="29" t="str">
        <f t="shared" si="16"/>
        <v>Oui</v>
      </c>
      <c r="V14" s="28">
        <f t="shared" si="0"/>
        <v>2672.39525</v>
      </c>
      <c r="W14" s="29" t="str">
        <f t="shared" si="1"/>
        <v>Non</v>
      </c>
      <c r="X14" s="28">
        <f t="shared" si="2"/>
        <v>0</v>
      </c>
      <c r="Y14" s="29" t="str">
        <f t="shared" si="3"/>
        <v>Non</v>
      </c>
      <c r="Z14" s="28">
        <f t="shared" si="4"/>
        <v>0</v>
      </c>
      <c r="AA14" s="29" t="str">
        <f t="shared" si="5"/>
        <v>Oui</v>
      </c>
      <c r="AB14" s="28">
        <f t="shared" si="6"/>
        <v>517.36865000000012</v>
      </c>
      <c r="AC14" s="29" t="str">
        <f t="shared" si="7"/>
        <v>Non</v>
      </c>
      <c r="AD14" s="28">
        <f t="shared" si="8"/>
        <v>0</v>
      </c>
      <c r="AE14" s="29" t="str">
        <f t="shared" si="9"/>
        <v>Non</v>
      </c>
      <c r="AF14" s="28">
        <f t="shared" si="10"/>
        <v>0</v>
      </c>
      <c r="AG14" s="24"/>
      <c r="AH14" s="30">
        <f t="shared" si="11"/>
        <v>47649.283900000002</v>
      </c>
    </row>
    <row r="15" spans="2:34" ht="10.15" customHeight="1" x14ac:dyDescent="0.2">
      <c r="B15" s="51" t="s">
        <v>21</v>
      </c>
      <c r="C15" s="52" t="s">
        <v>33</v>
      </c>
      <c r="D15" s="53">
        <v>35590</v>
      </c>
      <c r="E15" s="54">
        <f t="shared" si="12"/>
        <v>15.575342465753424</v>
      </c>
      <c r="F15" s="55">
        <f t="shared" si="13"/>
        <v>5</v>
      </c>
      <c r="G15" s="56">
        <v>27.46</v>
      </c>
      <c r="H15" s="57">
        <v>41.19</v>
      </c>
      <c r="I15" s="58">
        <v>88194.9</v>
      </c>
      <c r="J15" s="57">
        <v>155011.24</v>
      </c>
      <c r="K15" s="1">
        <v>0</v>
      </c>
      <c r="L15" s="74">
        <v>1762.5</v>
      </c>
      <c r="M15" s="75">
        <v>244.14</v>
      </c>
      <c r="N15" s="70">
        <v>98812.43</v>
      </c>
      <c r="O15" s="71">
        <v>119521.7</v>
      </c>
      <c r="P15" s="66">
        <v>6</v>
      </c>
      <c r="R15" s="22">
        <f t="shared" si="14"/>
        <v>48398.25</v>
      </c>
      <c r="S15" s="23">
        <f t="shared" si="15"/>
        <v>10056.1266</v>
      </c>
      <c r="T15" s="24"/>
      <c r="U15" s="25" t="str">
        <f t="shared" si="16"/>
        <v>Oui</v>
      </c>
      <c r="V15" s="23">
        <f t="shared" si="0"/>
        <v>2780.9497999999999</v>
      </c>
      <c r="W15" s="25" t="str">
        <f t="shared" si="1"/>
        <v>Oui</v>
      </c>
      <c r="X15" s="23">
        <f t="shared" si="2"/>
        <v>1061.7529999999999</v>
      </c>
      <c r="Y15" s="25" t="str">
        <f t="shared" si="3"/>
        <v>Non</v>
      </c>
      <c r="Z15" s="23">
        <f t="shared" si="4"/>
        <v>0</v>
      </c>
      <c r="AA15" s="25" t="str">
        <f t="shared" si="5"/>
        <v>Oui</v>
      </c>
      <c r="AB15" s="23">
        <f t="shared" si="6"/>
        <v>545.83532500000001</v>
      </c>
      <c r="AC15" s="25" t="str">
        <f t="shared" si="7"/>
        <v>Non</v>
      </c>
      <c r="AD15" s="23">
        <f t="shared" si="8"/>
        <v>0</v>
      </c>
      <c r="AE15" s="25" t="str">
        <f t="shared" si="9"/>
        <v>Oui</v>
      </c>
      <c r="AF15" s="23">
        <f t="shared" si="10"/>
        <v>802.18080445165367</v>
      </c>
      <c r="AG15" s="24"/>
      <c r="AH15" s="26">
        <f t="shared" si="11"/>
        <v>63645.095529451653</v>
      </c>
    </row>
    <row r="16" spans="2:34" ht="10.15" customHeight="1" x14ac:dyDescent="0.2">
      <c r="B16" s="45" t="s">
        <v>22</v>
      </c>
      <c r="C16" s="46" t="s">
        <v>33</v>
      </c>
      <c r="D16" s="47">
        <v>35192</v>
      </c>
      <c r="E16" s="48">
        <f t="shared" si="12"/>
        <v>16.665753424657535</v>
      </c>
      <c r="F16" s="49">
        <f t="shared" si="13"/>
        <v>5</v>
      </c>
      <c r="G16" s="5">
        <v>28.33</v>
      </c>
      <c r="H16" s="6">
        <v>42.5</v>
      </c>
      <c r="I16" s="50">
        <v>88963.64</v>
      </c>
      <c r="J16" s="6">
        <v>158342.45000000001</v>
      </c>
      <c r="K16" s="1">
        <v>0</v>
      </c>
      <c r="L16" s="76">
        <v>1762.5</v>
      </c>
      <c r="M16" s="77">
        <v>109.39</v>
      </c>
      <c r="N16" s="72">
        <v>89879.18</v>
      </c>
      <c r="O16" s="73">
        <v>164850.17000000001</v>
      </c>
      <c r="P16" s="67">
        <v>4</v>
      </c>
      <c r="R16" s="27">
        <f t="shared" si="14"/>
        <v>49931.625</v>
      </c>
      <c r="S16" s="28">
        <f t="shared" si="15"/>
        <v>4649.0749999999998</v>
      </c>
      <c r="T16" s="24"/>
      <c r="U16" s="29" t="str">
        <f t="shared" si="16"/>
        <v>Oui</v>
      </c>
      <c r="V16" s="28">
        <f t="shared" si="0"/>
        <v>3371.5443500000001</v>
      </c>
      <c r="W16" s="29" t="str">
        <f t="shared" si="1"/>
        <v>Oui</v>
      </c>
      <c r="X16" s="28">
        <f t="shared" si="2"/>
        <v>91.553999999999363</v>
      </c>
      <c r="Y16" s="29" t="str">
        <f t="shared" si="3"/>
        <v>Oui</v>
      </c>
      <c r="Z16" s="28">
        <f t="shared" si="4"/>
        <v>976.15800000000013</v>
      </c>
      <c r="AA16" s="29" t="str">
        <f t="shared" si="5"/>
        <v>Non</v>
      </c>
      <c r="AB16" s="28">
        <f t="shared" si="6"/>
        <v>0</v>
      </c>
      <c r="AC16" s="29" t="str">
        <f t="shared" si="7"/>
        <v>Oui</v>
      </c>
      <c r="AD16" s="28">
        <f t="shared" si="8"/>
        <v>296.93039999999922</v>
      </c>
      <c r="AE16" s="29" t="str">
        <f t="shared" si="9"/>
        <v>Non</v>
      </c>
      <c r="AF16" s="28">
        <f t="shared" si="10"/>
        <v>0</v>
      </c>
      <c r="AG16" s="24"/>
      <c r="AH16" s="30">
        <f t="shared" si="11"/>
        <v>59316.886749999991</v>
      </c>
    </row>
    <row r="17" spans="2:34" ht="10.15" customHeight="1" x14ac:dyDescent="0.2">
      <c r="B17" s="51" t="s">
        <v>23</v>
      </c>
      <c r="C17" s="52" t="s">
        <v>33</v>
      </c>
      <c r="D17" s="53">
        <v>36628</v>
      </c>
      <c r="E17" s="54">
        <f t="shared" si="12"/>
        <v>12.731506849315069</v>
      </c>
      <c r="F17" s="55">
        <f t="shared" si="13"/>
        <v>4</v>
      </c>
      <c r="G17" s="56">
        <v>25.19</v>
      </c>
      <c r="H17" s="57">
        <v>37.78</v>
      </c>
      <c r="I17" s="58">
        <v>88023.83</v>
      </c>
      <c r="J17" s="57">
        <v>149436.59</v>
      </c>
      <c r="K17" s="1">
        <v>0</v>
      </c>
      <c r="L17" s="74">
        <v>1800</v>
      </c>
      <c r="M17" s="75">
        <v>0</v>
      </c>
      <c r="N17" s="70">
        <v>92616.29</v>
      </c>
      <c r="O17" s="71">
        <v>149766.94</v>
      </c>
      <c r="P17" s="66">
        <v>9</v>
      </c>
      <c r="R17" s="22">
        <f t="shared" si="14"/>
        <v>45342</v>
      </c>
      <c r="S17" s="23">
        <f t="shared" si="15"/>
        <v>0</v>
      </c>
      <c r="T17" s="24"/>
      <c r="U17" s="25" t="str">
        <f t="shared" si="16"/>
        <v>Oui</v>
      </c>
      <c r="V17" s="23">
        <f t="shared" si="0"/>
        <v>3172.6669999999999</v>
      </c>
      <c r="W17" s="25" t="str">
        <f t="shared" si="1"/>
        <v>Oui</v>
      </c>
      <c r="X17" s="23">
        <f t="shared" si="2"/>
        <v>459.24599999999919</v>
      </c>
      <c r="Y17" s="25" t="str">
        <f t="shared" si="3"/>
        <v>Oui</v>
      </c>
      <c r="Z17" s="23">
        <f t="shared" si="4"/>
        <v>49.552500000000869</v>
      </c>
      <c r="AA17" s="25" t="str">
        <f t="shared" si="5"/>
        <v>Oui</v>
      </c>
      <c r="AB17" s="23">
        <f t="shared" si="6"/>
        <v>605.95807500000001</v>
      </c>
      <c r="AC17" s="25" t="str">
        <f t="shared" si="7"/>
        <v>Oui</v>
      </c>
      <c r="AD17" s="23">
        <f t="shared" si="8"/>
        <v>443.05289999999979</v>
      </c>
      <c r="AE17" s="25" t="str">
        <f t="shared" si="9"/>
        <v>Oui</v>
      </c>
      <c r="AF17" s="23">
        <f t="shared" si="10"/>
        <v>890.53953418547144</v>
      </c>
      <c r="AG17" s="24"/>
      <c r="AH17" s="26">
        <f t="shared" si="11"/>
        <v>50963.016009185478</v>
      </c>
    </row>
    <row r="18" spans="2:34" ht="10.15" customHeight="1" x14ac:dyDescent="0.2">
      <c r="B18" s="45" t="s">
        <v>24</v>
      </c>
      <c r="C18" s="46" t="s">
        <v>33</v>
      </c>
      <c r="D18" s="47">
        <v>30115</v>
      </c>
      <c r="E18" s="48">
        <f t="shared" si="12"/>
        <v>30.575342465753426</v>
      </c>
      <c r="F18" s="49">
        <f t="shared" si="13"/>
        <v>8</v>
      </c>
      <c r="G18" s="5">
        <v>39.46</v>
      </c>
      <c r="H18" s="6">
        <v>59.19</v>
      </c>
      <c r="I18" s="50">
        <v>92465.44</v>
      </c>
      <c r="J18" s="6">
        <v>188016.91</v>
      </c>
      <c r="K18" s="1">
        <v>0</v>
      </c>
      <c r="L18" s="76">
        <v>1650</v>
      </c>
      <c r="M18" s="77">
        <v>143.27000000000001</v>
      </c>
      <c r="N18" s="72">
        <v>86538.68</v>
      </c>
      <c r="O18" s="73">
        <v>168507.1</v>
      </c>
      <c r="P18" s="67">
        <v>5</v>
      </c>
      <c r="R18" s="27">
        <f t="shared" si="14"/>
        <v>65109</v>
      </c>
      <c r="S18" s="28">
        <f t="shared" si="15"/>
        <v>8480.1512999999995</v>
      </c>
      <c r="T18" s="24"/>
      <c r="U18" s="29" t="str">
        <f t="shared" si="16"/>
        <v>Oui</v>
      </c>
      <c r="V18" s="28">
        <f t="shared" si="0"/>
        <v>3392.9933000000001</v>
      </c>
      <c r="W18" s="29" t="str">
        <f t="shared" si="1"/>
        <v>Non</v>
      </c>
      <c r="X18" s="28">
        <f t="shared" si="2"/>
        <v>0</v>
      </c>
      <c r="Y18" s="29" t="str">
        <f t="shared" si="3"/>
        <v>Non</v>
      </c>
      <c r="Z18" s="28">
        <f t="shared" si="4"/>
        <v>0</v>
      </c>
      <c r="AA18" s="29" t="str">
        <f t="shared" si="5"/>
        <v>Non</v>
      </c>
      <c r="AB18" s="28">
        <f t="shared" si="6"/>
        <v>0</v>
      </c>
      <c r="AC18" s="29" t="str">
        <f t="shared" si="7"/>
        <v>Non</v>
      </c>
      <c r="AD18" s="28">
        <f t="shared" si="8"/>
        <v>0</v>
      </c>
      <c r="AE18" s="29" t="str">
        <f t="shared" si="9"/>
        <v>Non</v>
      </c>
      <c r="AF18" s="28">
        <f t="shared" si="10"/>
        <v>0</v>
      </c>
      <c r="AG18" s="24"/>
      <c r="AH18" s="30">
        <f t="shared" si="11"/>
        <v>76982.1446</v>
      </c>
    </row>
    <row r="19" spans="2:34" ht="10.15" customHeight="1" x14ac:dyDescent="0.2">
      <c r="B19" s="51" t="s">
        <v>25</v>
      </c>
      <c r="C19" s="52" t="s">
        <v>33</v>
      </c>
      <c r="D19" s="53">
        <v>41231</v>
      </c>
      <c r="E19" s="54">
        <f t="shared" si="12"/>
        <v>0.12054794520547946</v>
      </c>
      <c r="F19" s="55">
        <f t="shared" si="13"/>
        <v>2</v>
      </c>
      <c r="G19" s="56">
        <v>15.1</v>
      </c>
      <c r="H19" s="57">
        <v>22.64</v>
      </c>
      <c r="I19" s="58">
        <v>82233.27</v>
      </c>
      <c r="J19" s="57">
        <v>114677.5</v>
      </c>
      <c r="K19" s="1">
        <v>0</v>
      </c>
      <c r="L19" s="74">
        <v>1875</v>
      </c>
      <c r="M19" s="75">
        <v>0</v>
      </c>
      <c r="N19" s="70">
        <v>74240.86</v>
      </c>
      <c r="O19" s="71">
        <v>112740.09</v>
      </c>
      <c r="P19" s="66">
        <v>5</v>
      </c>
      <c r="R19" s="22">
        <f t="shared" si="14"/>
        <v>28312.5</v>
      </c>
      <c r="S19" s="23">
        <f t="shared" si="15"/>
        <v>0</v>
      </c>
      <c r="T19" s="24"/>
      <c r="U19" s="25" t="str">
        <f t="shared" si="16"/>
        <v>Oui</v>
      </c>
      <c r="V19" s="23">
        <f t="shared" si="0"/>
        <v>2433.5099499999997</v>
      </c>
      <c r="W19" s="25" t="str">
        <f t="shared" si="1"/>
        <v>Non</v>
      </c>
      <c r="X19" s="23">
        <f t="shared" si="2"/>
        <v>0</v>
      </c>
      <c r="Y19" s="25" t="str">
        <f t="shared" si="3"/>
        <v>Non</v>
      </c>
      <c r="Z19" s="23">
        <f t="shared" si="4"/>
        <v>0</v>
      </c>
      <c r="AA19" s="25" t="str">
        <f t="shared" si="5"/>
        <v>Non</v>
      </c>
      <c r="AB19" s="23">
        <f t="shared" si="6"/>
        <v>0</v>
      </c>
      <c r="AC19" s="25" t="str">
        <f t="shared" si="7"/>
        <v>Non</v>
      </c>
      <c r="AD19" s="23">
        <f t="shared" si="8"/>
        <v>0</v>
      </c>
      <c r="AE19" s="25" t="str">
        <f t="shared" si="9"/>
        <v>Non</v>
      </c>
      <c r="AF19" s="23">
        <f t="shared" si="10"/>
        <v>0</v>
      </c>
      <c r="AG19" s="24"/>
      <c r="AH19" s="26">
        <f t="shared" si="11"/>
        <v>30746.00995</v>
      </c>
    </row>
    <row r="20" spans="2:34" ht="10.15" customHeight="1" x14ac:dyDescent="0.2">
      <c r="B20" s="45" t="s">
        <v>26</v>
      </c>
      <c r="C20" s="46" t="s">
        <v>34</v>
      </c>
      <c r="D20" s="47">
        <v>31824</v>
      </c>
      <c r="E20" s="48">
        <f t="shared" si="12"/>
        <v>25.893150684931506</v>
      </c>
      <c r="F20" s="49">
        <f t="shared" si="13"/>
        <v>7</v>
      </c>
      <c r="G20" s="5">
        <v>35.71</v>
      </c>
      <c r="H20" s="6">
        <v>53.57</v>
      </c>
      <c r="I20" s="50">
        <v>91406.45</v>
      </c>
      <c r="J20" s="6">
        <v>178594.61</v>
      </c>
      <c r="K20" s="1">
        <v>0</v>
      </c>
      <c r="L20" s="76">
        <v>1687.5</v>
      </c>
      <c r="M20" s="77">
        <v>145.13</v>
      </c>
      <c r="N20" s="72">
        <v>90744.11</v>
      </c>
      <c r="O20" s="73">
        <v>180217.79</v>
      </c>
      <c r="P20" s="67">
        <v>9</v>
      </c>
      <c r="R20" s="27">
        <f t="shared" si="14"/>
        <v>60260.625</v>
      </c>
      <c r="S20" s="28">
        <f t="shared" si="15"/>
        <v>7774.6140999999998</v>
      </c>
      <c r="T20" s="24"/>
      <c r="U20" s="29" t="str">
        <f t="shared" si="16"/>
        <v>Oui</v>
      </c>
      <c r="V20" s="28">
        <f t="shared" si="0"/>
        <v>3610.70795</v>
      </c>
      <c r="W20" s="29" t="str">
        <f t="shared" si="1"/>
        <v>Non</v>
      </c>
      <c r="X20" s="28">
        <f t="shared" si="2"/>
        <v>0</v>
      </c>
      <c r="Y20" s="29" t="str">
        <f t="shared" si="3"/>
        <v>Oui</v>
      </c>
      <c r="Z20" s="28">
        <f t="shared" si="4"/>
        <v>243.4770000000033</v>
      </c>
      <c r="AA20" s="29" t="str">
        <f t="shared" si="5"/>
        <v>Oui</v>
      </c>
      <c r="AB20" s="28">
        <f t="shared" si="6"/>
        <v>677.40475000000004</v>
      </c>
      <c r="AC20" s="29" t="str">
        <f t="shared" si="7"/>
        <v>Non</v>
      </c>
      <c r="AD20" s="28">
        <f t="shared" si="8"/>
        <v>0</v>
      </c>
      <c r="AE20" s="29" t="str">
        <f t="shared" si="9"/>
        <v>Oui</v>
      </c>
      <c r="AF20" s="28">
        <f t="shared" si="10"/>
        <v>995.54034414018815</v>
      </c>
      <c r="AG20" s="24"/>
      <c r="AH20" s="30">
        <f t="shared" si="11"/>
        <v>73562.36914414019</v>
      </c>
    </row>
    <row r="21" spans="2:34" ht="10.15" customHeight="1" x14ac:dyDescent="0.2">
      <c r="B21" s="51" t="s">
        <v>27</v>
      </c>
      <c r="C21" s="52" t="s">
        <v>34</v>
      </c>
      <c r="D21" s="53">
        <v>38150</v>
      </c>
      <c r="E21" s="54">
        <f t="shared" si="12"/>
        <v>8.5616438356164384</v>
      </c>
      <c r="F21" s="55">
        <f t="shared" si="13"/>
        <v>3</v>
      </c>
      <c r="G21" s="56">
        <v>21.85</v>
      </c>
      <c r="H21" s="57">
        <v>32.770000000000003</v>
      </c>
      <c r="I21" s="58">
        <v>86792.81</v>
      </c>
      <c r="J21" s="57">
        <v>139268.84</v>
      </c>
      <c r="K21" s="1">
        <v>0</v>
      </c>
      <c r="L21" s="74">
        <v>1837.5</v>
      </c>
      <c r="M21" s="75">
        <v>191.85</v>
      </c>
      <c r="N21" s="70">
        <v>92277.83</v>
      </c>
      <c r="O21" s="71">
        <v>139124.15</v>
      </c>
      <c r="P21" s="66">
        <v>3</v>
      </c>
      <c r="R21" s="22">
        <f t="shared" si="14"/>
        <v>40149.375</v>
      </c>
      <c r="S21" s="23">
        <f t="shared" si="15"/>
        <v>6286.9245000000001</v>
      </c>
      <c r="T21" s="24"/>
      <c r="U21" s="25" t="str">
        <f t="shared" si="16"/>
        <v>Oui</v>
      </c>
      <c r="V21" s="23">
        <f t="shared" si="0"/>
        <v>3009.6405499999996</v>
      </c>
      <c r="W21" s="25" t="str">
        <f t="shared" si="1"/>
        <v>Oui</v>
      </c>
      <c r="X21" s="23">
        <f t="shared" si="2"/>
        <v>548.50200000000041</v>
      </c>
      <c r="Y21" s="25" t="str">
        <f t="shared" si="3"/>
        <v>Non</v>
      </c>
      <c r="Z21" s="23">
        <f t="shared" si="4"/>
        <v>0</v>
      </c>
      <c r="AA21" s="25" t="str">
        <f t="shared" si="5"/>
        <v>Non</v>
      </c>
      <c r="AB21" s="23">
        <f t="shared" si="6"/>
        <v>0</v>
      </c>
      <c r="AC21" s="25" t="str">
        <f t="shared" si="7"/>
        <v>Non</v>
      </c>
      <c r="AD21" s="23">
        <f t="shared" si="8"/>
        <v>0</v>
      </c>
      <c r="AE21" s="25" t="str">
        <f t="shared" si="9"/>
        <v>Non</v>
      </c>
      <c r="AF21" s="23">
        <f t="shared" si="10"/>
        <v>0</v>
      </c>
      <c r="AG21" s="24"/>
      <c r="AH21" s="26">
        <f t="shared" si="11"/>
        <v>49994.442049999998</v>
      </c>
    </row>
    <row r="22" spans="2:34" ht="10.15" customHeight="1" x14ac:dyDescent="0.2">
      <c r="B22" s="45" t="s">
        <v>28</v>
      </c>
      <c r="C22" s="46" t="s">
        <v>33</v>
      </c>
      <c r="D22" s="47">
        <v>32891</v>
      </c>
      <c r="E22" s="48">
        <f t="shared" si="12"/>
        <v>22.969863013698632</v>
      </c>
      <c r="F22" s="49">
        <f t="shared" si="13"/>
        <v>6</v>
      </c>
      <c r="G22" s="5">
        <v>33.380000000000003</v>
      </c>
      <c r="H22" s="6">
        <v>50.06</v>
      </c>
      <c r="I22" s="50">
        <v>91420.63</v>
      </c>
      <c r="J22" s="6">
        <v>173822.75</v>
      </c>
      <c r="K22" s="1">
        <v>0</v>
      </c>
      <c r="L22" s="76">
        <v>1725</v>
      </c>
      <c r="M22" s="77">
        <v>150.72</v>
      </c>
      <c r="N22" s="72">
        <v>80527.14</v>
      </c>
      <c r="O22" s="73">
        <v>181545.58</v>
      </c>
      <c r="P22" s="67">
        <v>5</v>
      </c>
      <c r="R22" s="27">
        <f t="shared" si="14"/>
        <v>57580.500000000007</v>
      </c>
      <c r="S22" s="28">
        <f t="shared" si="15"/>
        <v>7545.0432000000001</v>
      </c>
      <c r="T22" s="24"/>
      <c r="U22" s="29" t="str">
        <f t="shared" si="16"/>
        <v>Oui</v>
      </c>
      <c r="V22" s="28">
        <f t="shared" si="0"/>
        <v>3528.4550999999997</v>
      </c>
      <c r="W22" s="29" t="str">
        <f t="shared" si="1"/>
        <v>Non</v>
      </c>
      <c r="X22" s="28">
        <f t="shared" si="2"/>
        <v>0</v>
      </c>
      <c r="Y22" s="29" t="str">
        <f t="shared" si="3"/>
        <v>Oui</v>
      </c>
      <c r="Z22" s="28">
        <f t="shared" si="4"/>
        <v>1158.424499999998</v>
      </c>
      <c r="AA22" s="29" t="str">
        <f t="shared" si="5"/>
        <v>Non</v>
      </c>
      <c r="AB22" s="28">
        <f t="shared" si="6"/>
        <v>0</v>
      </c>
      <c r="AC22" s="29" t="str">
        <f t="shared" si="7"/>
        <v>Non</v>
      </c>
      <c r="AD22" s="28">
        <f t="shared" si="8"/>
        <v>0</v>
      </c>
      <c r="AE22" s="29" t="str">
        <f t="shared" si="9"/>
        <v>Non</v>
      </c>
      <c r="AF22" s="28">
        <f t="shared" si="10"/>
        <v>0</v>
      </c>
      <c r="AG22" s="24"/>
      <c r="AH22" s="30">
        <f t="shared" si="11"/>
        <v>69812.4228</v>
      </c>
    </row>
    <row r="23" spans="2:34" ht="10.15" customHeight="1" x14ac:dyDescent="0.2">
      <c r="B23" s="51" t="s">
        <v>29</v>
      </c>
      <c r="C23" s="52" t="s">
        <v>34</v>
      </c>
      <c r="D23" s="53">
        <v>41102</v>
      </c>
      <c r="E23" s="54">
        <f t="shared" si="12"/>
        <v>0.47397260273972602</v>
      </c>
      <c r="F23" s="55">
        <f t="shared" si="13"/>
        <v>2</v>
      </c>
      <c r="G23" s="56">
        <v>15.38</v>
      </c>
      <c r="H23" s="57">
        <v>23.07</v>
      </c>
      <c r="I23" s="58">
        <v>82498.34</v>
      </c>
      <c r="J23" s="57">
        <v>115826.13</v>
      </c>
      <c r="K23" s="1">
        <v>0</v>
      </c>
      <c r="L23" s="74">
        <v>1875</v>
      </c>
      <c r="M23" s="75">
        <v>159.16999999999999</v>
      </c>
      <c r="N23" s="70">
        <v>73878.58</v>
      </c>
      <c r="O23" s="71">
        <v>125469.62</v>
      </c>
      <c r="P23" s="66">
        <v>9</v>
      </c>
      <c r="R23" s="22">
        <f t="shared" si="14"/>
        <v>28837.5</v>
      </c>
      <c r="S23" s="23">
        <f t="shared" si="15"/>
        <v>3672.0518999999999</v>
      </c>
      <c r="T23" s="24"/>
      <c r="U23" s="25" t="str">
        <f t="shared" si="16"/>
        <v>Oui</v>
      </c>
      <c r="V23" s="23">
        <f t="shared" si="0"/>
        <v>2620.8300999999997</v>
      </c>
      <c r="W23" s="25" t="str">
        <f t="shared" si="1"/>
        <v>Non</v>
      </c>
      <c r="X23" s="23">
        <f t="shared" si="2"/>
        <v>0</v>
      </c>
      <c r="Y23" s="25" t="str">
        <f t="shared" si="3"/>
        <v>Oui</v>
      </c>
      <c r="Z23" s="23">
        <f t="shared" si="4"/>
        <v>1446.5234999999986</v>
      </c>
      <c r="AA23" s="25" t="str">
        <f t="shared" si="5"/>
        <v>Oui</v>
      </c>
      <c r="AB23" s="23">
        <f t="shared" si="6"/>
        <v>498.37050000000005</v>
      </c>
      <c r="AC23" s="25" t="str">
        <f t="shared" si="7"/>
        <v>Non</v>
      </c>
      <c r="AD23" s="23">
        <f t="shared" si="8"/>
        <v>0</v>
      </c>
      <c r="AE23" s="25" t="str">
        <f t="shared" si="9"/>
        <v>Oui</v>
      </c>
      <c r="AF23" s="23">
        <f t="shared" si="10"/>
        <v>732.42465317717006</v>
      </c>
      <c r="AG23" s="24"/>
      <c r="AH23" s="26">
        <f t="shared" si="11"/>
        <v>37807.700653177162</v>
      </c>
    </row>
    <row r="24" spans="2:34" ht="10.15" customHeight="1" x14ac:dyDescent="0.2">
      <c r="B24" s="15" t="s">
        <v>30</v>
      </c>
      <c r="C24" s="17" t="s">
        <v>34</v>
      </c>
      <c r="D24" s="47">
        <v>29465</v>
      </c>
      <c r="E24" s="48">
        <f t="shared" si="12"/>
        <v>32.356164383561641</v>
      </c>
      <c r="F24" s="49">
        <f t="shared" si="13"/>
        <v>8</v>
      </c>
      <c r="G24" s="5">
        <v>40.880000000000003</v>
      </c>
      <c r="H24" s="6">
        <v>61.33</v>
      </c>
      <c r="I24" s="50">
        <v>93640.78</v>
      </c>
      <c r="J24" s="6">
        <v>193110.06</v>
      </c>
      <c r="K24" s="1">
        <v>0</v>
      </c>
      <c r="L24" s="76">
        <v>1650</v>
      </c>
      <c r="M24" s="77">
        <v>0</v>
      </c>
      <c r="N24" s="72">
        <v>83732.44</v>
      </c>
      <c r="O24" s="73">
        <v>208951.82</v>
      </c>
      <c r="P24" s="67">
        <v>2</v>
      </c>
      <c r="R24" s="27">
        <f t="shared" si="14"/>
        <v>67452</v>
      </c>
      <c r="S24" s="28">
        <f t="shared" si="15"/>
        <v>0</v>
      </c>
      <c r="T24" s="24"/>
      <c r="U24" s="29" t="str">
        <f t="shared" si="16"/>
        <v>Oui</v>
      </c>
      <c r="V24" s="28">
        <f t="shared" si="0"/>
        <v>3971.6017000000002</v>
      </c>
      <c r="W24" s="29" t="str">
        <f t="shared" si="1"/>
        <v>Non</v>
      </c>
      <c r="X24" s="28">
        <f t="shared" si="2"/>
        <v>0</v>
      </c>
      <c r="Y24" s="29" t="str">
        <f t="shared" si="3"/>
        <v>Oui</v>
      </c>
      <c r="Z24" s="28">
        <f t="shared" si="4"/>
        <v>2376.2640000000015</v>
      </c>
      <c r="AA24" s="29" t="str">
        <f t="shared" si="5"/>
        <v>Non</v>
      </c>
      <c r="AB24" s="28">
        <f t="shared" si="6"/>
        <v>0</v>
      </c>
      <c r="AC24" s="29" t="str">
        <f t="shared" si="7"/>
        <v>Non</v>
      </c>
      <c r="AD24" s="28">
        <f t="shared" si="8"/>
        <v>0</v>
      </c>
      <c r="AE24" s="29" t="str">
        <f t="shared" si="9"/>
        <v>Non</v>
      </c>
      <c r="AF24" s="28">
        <f t="shared" si="10"/>
        <v>0</v>
      </c>
      <c r="AG24" s="24"/>
      <c r="AH24" s="30">
        <f t="shared" si="11"/>
        <v>73799.865699999995</v>
      </c>
    </row>
    <row r="25" spans="2:34" ht="10.15" customHeight="1" x14ac:dyDescent="0.2">
      <c r="B25" s="16" t="s">
        <v>31</v>
      </c>
      <c r="C25" s="18" t="s">
        <v>34</v>
      </c>
      <c r="D25" s="53">
        <v>30711</v>
      </c>
      <c r="E25" s="54">
        <f t="shared" si="12"/>
        <v>28.942465753424656</v>
      </c>
      <c r="F25" s="55">
        <f t="shared" si="13"/>
        <v>7</v>
      </c>
      <c r="G25" s="56">
        <v>38.15</v>
      </c>
      <c r="H25" s="57">
        <v>57.23</v>
      </c>
      <c r="I25" s="58">
        <v>93464.74</v>
      </c>
      <c r="J25" s="57">
        <v>187513.86</v>
      </c>
      <c r="K25" s="1">
        <v>0</v>
      </c>
      <c r="L25" s="74">
        <v>1687.5</v>
      </c>
      <c r="M25" s="75">
        <v>226.41</v>
      </c>
      <c r="N25" s="70">
        <v>98278.63</v>
      </c>
      <c r="O25" s="71">
        <v>171337.91</v>
      </c>
      <c r="P25" s="66">
        <v>5</v>
      </c>
      <c r="R25" s="22">
        <f t="shared" si="14"/>
        <v>64378.125</v>
      </c>
      <c r="S25" s="23">
        <f t="shared" si="15"/>
        <v>12957.444299999999</v>
      </c>
      <c r="T25" s="24"/>
      <c r="U25" s="25" t="str">
        <f t="shared" si="16"/>
        <v>Oui</v>
      </c>
      <c r="V25" s="23">
        <f t="shared" si="0"/>
        <v>3552.8549500000004</v>
      </c>
      <c r="W25" s="25" t="str">
        <f t="shared" si="1"/>
        <v>Oui</v>
      </c>
      <c r="X25" s="23">
        <f t="shared" si="2"/>
        <v>481.38899999999995</v>
      </c>
      <c r="Y25" s="25" t="str">
        <f t="shared" si="3"/>
        <v>Non</v>
      </c>
      <c r="Z25" s="23">
        <f t="shared" si="4"/>
        <v>0</v>
      </c>
      <c r="AA25" s="25" t="str">
        <f t="shared" si="5"/>
        <v>Non</v>
      </c>
      <c r="AB25" s="23">
        <f t="shared" si="6"/>
        <v>0</v>
      </c>
      <c r="AC25" s="25" t="str">
        <f t="shared" si="7"/>
        <v>Non</v>
      </c>
      <c r="AD25" s="23">
        <f t="shared" si="8"/>
        <v>0</v>
      </c>
      <c r="AE25" s="25" t="str">
        <f t="shared" si="9"/>
        <v>Non</v>
      </c>
      <c r="AF25" s="23">
        <f t="shared" si="10"/>
        <v>0</v>
      </c>
      <c r="AG25" s="24"/>
      <c r="AH25" s="26">
        <f t="shared" si="11"/>
        <v>81369.813249999992</v>
      </c>
    </row>
    <row r="26" spans="2:34" ht="3" customHeight="1" x14ac:dyDescent="0.2"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ht="10.15" customHeight="1" x14ac:dyDescent="0.2">
      <c r="I27" s="59">
        <f t="shared" ref="I27:J27" si="17">SUM(I9:I26)</f>
        <v>1508346.0400000003</v>
      </c>
      <c r="J27" s="60">
        <f t="shared" si="17"/>
        <v>2659832.84</v>
      </c>
      <c r="K27" s="4"/>
      <c r="L27" s="4"/>
      <c r="M27" s="4"/>
      <c r="N27" s="78">
        <f>SUM(N9:N26)</f>
        <v>1486480.73</v>
      </c>
      <c r="O27" s="79">
        <f>SUM(O9:O26)</f>
        <v>2596154.92</v>
      </c>
      <c r="P27" s="4"/>
      <c r="Q27" s="4"/>
      <c r="R27" s="32">
        <f t="shared" ref="R27:AF27" si="18">SUM(R9:R26)</f>
        <v>832655.625</v>
      </c>
      <c r="S27" s="33">
        <f t="shared" si="18"/>
        <v>67960.128899999996</v>
      </c>
      <c r="T27" s="34"/>
      <c r="U27" s="24"/>
      <c r="V27" s="35">
        <f t="shared" si="18"/>
        <v>53807.131099999991</v>
      </c>
      <c r="W27" s="24"/>
      <c r="X27" s="35">
        <f t="shared" si="18"/>
        <v>4659.7329999999974</v>
      </c>
      <c r="Y27" s="24"/>
      <c r="Z27" s="35">
        <f t="shared" si="18"/>
        <v>9516.9704999999994</v>
      </c>
      <c r="AA27" s="24"/>
      <c r="AB27" s="35">
        <f t="shared" si="18"/>
        <v>5241.0172250000005</v>
      </c>
      <c r="AC27" s="24"/>
      <c r="AD27" s="35">
        <f t="shared" si="18"/>
        <v>1477.7286999999969</v>
      </c>
      <c r="AE27" s="24"/>
      <c r="AF27" s="35">
        <f t="shared" si="18"/>
        <v>6942.057503955808</v>
      </c>
      <c r="AG27" s="24"/>
      <c r="AH27" s="36">
        <f>SUM(AH9:AH26)</f>
        <v>982260.3919289558</v>
      </c>
    </row>
    <row r="28" spans="2:34" ht="3" customHeight="1" x14ac:dyDescent="0.2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x14ac:dyDescent="0.2">
      <c r="B29" s="113" t="s">
        <v>12</v>
      </c>
      <c r="C29" s="114"/>
      <c r="D29" s="115"/>
      <c r="E29" s="113" t="s">
        <v>49</v>
      </c>
      <c r="F29" s="115"/>
      <c r="G29" s="113" t="s">
        <v>12</v>
      </c>
      <c r="H29" s="114"/>
      <c r="I29" s="114"/>
      <c r="J29" s="114"/>
      <c r="K29" s="114"/>
      <c r="L29" s="114"/>
      <c r="M29" s="114"/>
      <c r="N29" s="114"/>
      <c r="O29" s="114"/>
      <c r="P29" s="115"/>
      <c r="R29" s="113" t="s">
        <v>13</v>
      </c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5"/>
    </row>
    <row r="31" spans="2:34" x14ac:dyDescent="0.2">
      <c r="E31" s="8"/>
    </row>
    <row r="32" spans="2:34" x14ac:dyDescent="0.2">
      <c r="D32" s="9"/>
      <c r="L32" s="10"/>
      <c r="R32" s="4"/>
    </row>
    <row r="33" spans="3:15" x14ac:dyDescent="0.2">
      <c r="G33" s="4"/>
      <c r="H33" s="4"/>
      <c r="I33" s="4"/>
      <c r="J33" s="4"/>
      <c r="K33" s="4"/>
      <c r="L33" s="4"/>
      <c r="M33" s="4"/>
      <c r="N33" s="4"/>
      <c r="O33" s="4"/>
    </row>
    <row r="34" spans="3:15" x14ac:dyDescent="0.2">
      <c r="C34" s="1"/>
      <c r="D34" s="1"/>
      <c r="G34" s="4"/>
      <c r="H34" s="4"/>
      <c r="I34" s="4"/>
      <c r="J34" s="4"/>
      <c r="K34" s="4"/>
      <c r="L34" s="4"/>
      <c r="M34" s="4"/>
      <c r="N34" s="4"/>
      <c r="O34" s="4"/>
    </row>
    <row r="35" spans="3:15" x14ac:dyDescent="0.2">
      <c r="C35" s="1"/>
      <c r="D35" s="1"/>
      <c r="G35" s="4"/>
      <c r="H35" s="4"/>
      <c r="I35" s="4"/>
      <c r="J35" s="4"/>
      <c r="K35" s="4"/>
      <c r="L35" s="4"/>
      <c r="M35" s="4"/>
      <c r="N35" s="4"/>
      <c r="O35" s="4"/>
    </row>
    <row r="36" spans="3:15" x14ac:dyDescent="0.2">
      <c r="C36" s="1"/>
      <c r="D36" s="1"/>
      <c r="G36" s="4"/>
      <c r="H36" s="4"/>
      <c r="I36" s="4"/>
      <c r="J36" s="4"/>
      <c r="K36" s="4"/>
      <c r="L36" s="4"/>
      <c r="M36" s="4"/>
      <c r="N36" s="4"/>
      <c r="O36" s="4"/>
    </row>
    <row r="37" spans="3:15" x14ac:dyDescent="0.2">
      <c r="C37" s="1"/>
      <c r="D37" s="1"/>
      <c r="G37" s="4"/>
      <c r="H37" s="4"/>
      <c r="I37" s="4"/>
      <c r="J37" s="4"/>
      <c r="K37" s="4"/>
      <c r="L37" s="4"/>
      <c r="M37" s="4"/>
      <c r="N37" s="4"/>
      <c r="O37" s="4"/>
    </row>
    <row r="38" spans="3:15" x14ac:dyDescent="0.2">
      <c r="C38" s="1"/>
      <c r="D38" s="1"/>
      <c r="G38" s="4"/>
      <c r="H38" s="4"/>
      <c r="I38" s="4"/>
      <c r="J38" s="4"/>
      <c r="K38" s="4"/>
      <c r="L38" s="4"/>
      <c r="M38" s="4"/>
      <c r="N38" s="4"/>
      <c r="O38" s="4"/>
    </row>
    <row r="39" spans="3:15" x14ac:dyDescent="0.2">
      <c r="C39" s="1"/>
      <c r="D39" s="1"/>
      <c r="G39" s="4"/>
      <c r="H39" s="4"/>
      <c r="I39" s="4"/>
      <c r="J39" s="4"/>
      <c r="K39" s="4"/>
      <c r="L39" s="4"/>
      <c r="M39" s="4"/>
      <c r="N39" s="4"/>
      <c r="O39" s="4"/>
    </row>
    <row r="40" spans="3:15" x14ac:dyDescent="0.2">
      <c r="C40" s="1"/>
      <c r="D40" s="1"/>
      <c r="G40" s="4"/>
      <c r="H40" s="4"/>
      <c r="I40" s="4"/>
      <c r="J40" s="4"/>
      <c r="K40" s="4"/>
      <c r="L40" s="4"/>
      <c r="M40" s="4"/>
      <c r="N40" s="4"/>
      <c r="O40" s="4"/>
    </row>
    <row r="41" spans="3:15" x14ac:dyDescent="0.2">
      <c r="C41" s="1"/>
      <c r="D41" s="1"/>
      <c r="G41" s="4"/>
      <c r="H41" s="4"/>
      <c r="I41" s="4"/>
      <c r="J41" s="4"/>
      <c r="K41" s="4"/>
      <c r="L41" s="4"/>
      <c r="M41" s="4"/>
      <c r="N41" s="4"/>
      <c r="O41" s="4"/>
    </row>
    <row r="42" spans="3:15" x14ac:dyDescent="0.2">
      <c r="C42" s="1"/>
      <c r="D42" s="1"/>
      <c r="G42" s="4"/>
      <c r="H42" s="4"/>
      <c r="I42" s="4"/>
      <c r="J42" s="4"/>
      <c r="K42" s="4"/>
      <c r="L42" s="4"/>
      <c r="M42" s="4"/>
      <c r="N42" s="4"/>
      <c r="O42" s="4"/>
    </row>
    <row r="43" spans="3:15" x14ac:dyDescent="0.2">
      <c r="C43" s="1"/>
      <c r="D43" s="1"/>
      <c r="G43" s="4"/>
      <c r="H43" s="4"/>
      <c r="I43" s="4"/>
      <c r="J43" s="4"/>
      <c r="K43" s="4"/>
      <c r="L43" s="4"/>
      <c r="M43" s="4"/>
      <c r="N43" s="4"/>
      <c r="O43" s="4"/>
    </row>
    <row r="44" spans="3:15" x14ac:dyDescent="0.2">
      <c r="C44" s="1"/>
      <c r="D44" s="1"/>
      <c r="G44" s="4"/>
      <c r="H44" s="4"/>
      <c r="I44" s="4"/>
      <c r="J44" s="4"/>
      <c r="K44" s="4"/>
      <c r="L44" s="4"/>
      <c r="M44" s="4"/>
      <c r="N44" s="4"/>
      <c r="O44" s="4"/>
    </row>
    <row r="45" spans="3:15" x14ac:dyDescent="0.2">
      <c r="C45" s="1"/>
      <c r="D45" s="1"/>
      <c r="G45" s="4"/>
      <c r="H45" s="4"/>
      <c r="I45" s="4"/>
      <c r="J45" s="4"/>
      <c r="K45" s="4"/>
      <c r="L45" s="4"/>
      <c r="M45" s="4"/>
      <c r="N45" s="4"/>
      <c r="O45" s="4"/>
    </row>
    <row r="46" spans="3:15" x14ac:dyDescent="0.2">
      <c r="C46" s="1"/>
      <c r="D46" s="1"/>
      <c r="G46" s="4"/>
      <c r="H46" s="4"/>
      <c r="I46" s="4"/>
      <c r="J46" s="4"/>
      <c r="K46" s="4"/>
      <c r="L46" s="4"/>
      <c r="M46" s="4"/>
      <c r="N46" s="4"/>
      <c r="O46" s="4"/>
    </row>
    <row r="47" spans="3:15" x14ac:dyDescent="0.2">
      <c r="C47" s="1"/>
      <c r="D47" s="1"/>
      <c r="G47" s="4"/>
      <c r="H47" s="4"/>
      <c r="I47" s="4"/>
      <c r="J47" s="4"/>
      <c r="K47" s="4"/>
      <c r="L47" s="4"/>
      <c r="M47" s="4"/>
      <c r="N47" s="4"/>
      <c r="O47" s="4"/>
    </row>
    <row r="48" spans="3:15" x14ac:dyDescent="0.2">
      <c r="C48" s="1"/>
      <c r="D48" s="1"/>
      <c r="G48" s="4"/>
      <c r="H48" s="4"/>
      <c r="I48" s="4"/>
      <c r="J48" s="4"/>
      <c r="K48" s="4"/>
      <c r="L48" s="4"/>
      <c r="M48" s="4"/>
      <c r="N48" s="4"/>
      <c r="O48" s="4"/>
    </row>
    <row r="49" spans="3:15" x14ac:dyDescent="0.2">
      <c r="C49" s="1"/>
      <c r="D49" s="1"/>
      <c r="G49" s="4"/>
      <c r="H49" s="4"/>
      <c r="I49" s="4"/>
      <c r="J49" s="4"/>
      <c r="K49" s="4"/>
      <c r="L49" s="4"/>
      <c r="M49" s="4"/>
      <c r="N49" s="4"/>
      <c r="O49" s="4"/>
    </row>
    <row r="50" spans="3:15" x14ac:dyDescent="0.2">
      <c r="C50" s="1"/>
      <c r="D50" s="1"/>
      <c r="G50" s="4"/>
      <c r="H50" s="4"/>
      <c r="I50" s="4"/>
      <c r="J50" s="4"/>
      <c r="K50" s="4"/>
      <c r="L50" s="4"/>
      <c r="M50" s="4"/>
      <c r="N50" s="4"/>
      <c r="O50" s="4"/>
    </row>
    <row r="51" spans="3:15" x14ac:dyDescent="0.2">
      <c r="C51" s="1"/>
      <c r="D51" s="1"/>
      <c r="G51" s="4"/>
      <c r="H51" s="4"/>
      <c r="I51" s="4"/>
      <c r="J51" s="4"/>
      <c r="K51" s="4"/>
      <c r="L51" s="4"/>
      <c r="M51" s="4"/>
      <c r="N51" s="4"/>
      <c r="O51" s="4"/>
    </row>
    <row r="52" spans="3:15" x14ac:dyDescent="0.2">
      <c r="C52" s="1"/>
      <c r="D52" s="1"/>
      <c r="G52" s="4"/>
      <c r="H52" s="4"/>
      <c r="I52" s="4"/>
      <c r="J52" s="4"/>
      <c r="K52" s="4"/>
      <c r="L52" s="4"/>
      <c r="M52" s="4"/>
      <c r="N52" s="4"/>
      <c r="O52" s="4"/>
    </row>
    <row r="53" spans="3:15" x14ac:dyDescent="0.2">
      <c r="C53" s="1"/>
      <c r="D53" s="1"/>
      <c r="G53" s="4"/>
      <c r="H53" s="4"/>
      <c r="I53" s="4"/>
      <c r="J53" s="4"/>
      <c r="K53" s="4"/>
      <c r="L53" s="4"/>
      <c r="M53" s="4"/>
      <c r="N53" s="4"/>
      <c r="O53" s="4"/>
    </row>
    <row r="54" spans="3:15" x14ac:dyDescent="0.2">
      <c r="C54" s="1"/>
      <c r="D54" s="1"/>
      <c r="G54" s="4"/>
      <c r="H54" s="4"/>
      <c r="I54" s="4"/>
      <c r="J54" s="4"/>
      <c r="K54" s="4"/>
      <c r="L54" s="4"/>
      <c r="M54" s="4"/>
      <c r="N54" s="4"/>
      <c r="O54" s="4"/>
    </row>
    <row r="55" spans="3:15" x14ac:dyDescent="0.2">
      <c r="C55" s="1"/>
      <c r="D55" s="1"/>
      <c r="G55" s="4"/>
      <c r="H55" s="4"/>
      <c r="I55" s="4"/>
      <c r="J55" s="4"/>
      <c r="K55" s="4"/>
      <c r="L55" s="4"/>
      <c r="M55" s="4"/>
      <c r="N55" s="4"/>
      <c r="O55" s="4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4BE2-F709-4F71-847E-5F5D1B9BB0BF}">
  <dimension ref="B1:AH55"/>
  <sheetViews>
    <sheetView showGridLines="0" workbookViewId="0">
      <selection activeCell="AK29" sqref="AK29"/>
    </sheetView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3" customWidth="1"/>
    <col min="4" max="4" width="16.83203125" style="3" customWidth="1"/>
    <col min="5" max="6" width="11.5" style="1"/>
    <col min="7" max="8" width="11.5" style="1" customWidth="1"/>
    <col min="9" max="10" width="14.33203125" style="1" customWidth="1"/>
    <col min="11" max="11" width="1.5" style="1" customWidth="1"/>
    <col min="12" max="13" width="11.5" style="1" customWidth="1"/>
    <col min="14" max="15" width="14.33203125" style="1" customWidth="1"/>
    <col min="16" max="16" width="11.5" style="1" customWidth="1"/>
    <col min="17" max="17" width="1.5" style="1" customWidth="1"/>
    <col min="18" max="19" width="14.33203125" style="1" customWidth="1"/>
    <col min="20" max="20" width="0.83203125" style="1" customWidth="1"/>
    <col min="21" max="32" width="10.6640625" style="1" customWidth="1"/>
    <col min="33" max="33" width="0.83203125" style="1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10" t="s">
        <v>14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2:34" ht="12" thickTop="1" x14ac:dyDescent="0.2">
      <c r="B3" s="2" t="s">
        <v>47</v>
      </c>
      <c r="C3" s="7"/>
      <c r="D3" s="7"/>
    </row>
    <row r="4" spans="2:34" ht="30" customHeight="1" x14ac:dyDescent="0.2"/>
    <row r="5" spans="2:34" ht="12.75" thickBot="1" x14ac:dyDescent="0.25">
      <c r="B5" s="111" t="s">
        <v>10</v>
      </c>
      <c r="C5" s="111"/>
      <c r="D5" s="111"/>
      <c r="E5" s="111"/>
      <c r="F5" s="111"/>
      <c r="G5" s="111"/>
      <c r="H5" s="111"/>
      <c r="I5" s="111"/>
      <c r="J5" s="111"/>
      <c r="L5" s="112" t="s">
        <v>36</v>
      </c>
      <c r="M5" s="112"/>
      <c r="N5" s="112"/>
      <c r="O5" s="112"/>
      <c r="P5" s="112"/>
      <c r="R5" s="116" t="s">
        <v>11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</row>
    <row r="6" spans="2:34" ht="3" customHeight="1" x14ac:dyDescent="0.2"/>
    <row r="7" spans="2:34" ht="10.15" customHeight="1" x14ac:dyDescent="0.2">
      <c r="B7" s="133" t="s">
        <v>1</v>
      </c>
      <c r="C7" s="125" t="s">
        <v>32</v>
      </c>
      <c r="D7" s="127" t="s">
        <v>35</v>
      </c>
      <c r="E7" s="117" t="s">
        <v>6</v>
      </c>
      <c r="F7" s="129" t="s">
        <v>37</v>
      </c>
      <c r="G7" s="119" t="s">
        <v>7</v>
      </c>
      <c r="H7" s="120"/>
      <c r="I7" s="131" t="s">
        <v>48</v>
      </c>
      <c r="J7" s="132"/>
      <c r="K7" s="3"/>
      <c r="L7" s="121" t="s">
        <v>2</v>
      </c>
      <c r="M7" s="122"/>
      <c r="N7" s="121" t="s">
        <v>0</v>
      </c>
      <c r="O7" s="122"/>
      <c r="P7" s="135" t="s">
        <v>42</v>
      </c>
      <c r="Q7" s="3"/>
      <c r="R7" s="123" t="s">
        <v>5</v>
      </c>
      <c r="S7" s="124"/>
      <c r="T7" s="11"/>
      <c r="U7" s="123" t="s">
        <v>38</v>
      </c>
      <c r="V7" s="124"/>
      <c r="W7" s="123" t="s">
        <v>41</v>
      </c>
      <c r="X7" s="124"/>
      <c r="Y7" s="123" t="s">
        <v>43</v>
      </c>
      <c r="Z7" s="124"/>
      <c r="AA7" s="123" t="s">
        <v>44</v>
      </c>
      <c r="AB7" s="124"/>
      <c r="AC7" s="123" t="s">
        <v>45</v>
      </c>
      <c r="AD7" s="124"/>
      <c r="AE7" s="123" t="s">
        <v>46</v>
      </c>
      <c r="AF7" s="124"/>
      <c r="AG7" s="11"/>
      <c r="AH7" s="137" t="s">
        <v>50</v>
      </c>
    </row>
    <row r="8" spans="2:34" ht="10.15" customHeight="1" thickBot="1" x14ac:dyDescent="0.25">
      <c r="B8" s="134"/>
      <c r="C8" s="126"/>
      <c r="D8" s="128"/>
      <c r="E8" s="118"/>
      <c r="F8" s="130"/>
      <c r="G8" s="13" t="s">
        <v>9</v>
      </c>
      <c r="H8" s="14" t="s">
        <v>8</v>
      </c>
      <c r="I8" s="19" t="s">
        <v>3</v>
      </c>
      <c r="J8" s="14" t="s">
        <v>4</v>
      </c>
      <c r="K8" s="3"/>
      <c r="L8" s="68" t="s">
        <v>9</v>
      </c>
      <c r="M8" s="69" t="s">
        <v>8</v>
      </c>
      <c r="N8" s="68" t="s">
        <v>3</v>
      </c>
      <c r="O8" s="69" t="s">
        <v>4</v>
      </c>
      <c r="P8" s="136"/>
      <c r="Q8" s="3"/>
      <c r="R8" s="20" t="s">
        <v>9</v>
      </c>
      <c r="S8" s="21" t="s">
        <v>8</v>
      </c>
      <c r="T8" s="12"/>
      <c r="U8" s="20" t="s">
        <v>39</v>
      </c>
      <c r="V8" s="21" t="s">
        <v>40</v>
      </c>
      <c r="W8" s="20" t="s">
        <v>39</v>
      </c>
      <c r="X8" s="21" t="s">
        <v>40</v>
      </c>
      <c r="Y8" s="20" t="s">
        <v>39</v>
      </c>
      <c r="Z8" s="21" t="s">
        <v>40</v>
      </c>
      <c r="AA8" s="20" t="s">
        <v>39</v>
      </c>
      <c r="AB8" s="21" t="s">
        <v>40</v>
      </c>
      <c r="AC8" s="20" t="s">
        <v>39</v>
      </c>
      <c r="AD8" s="21" t="s">
        <v>40</v>
      </c>
      <c r="AE8" s="20" t="s">
        <v>39</v>
      </c>
      <c r="AF8" s="21" t="s">
        <v>40</v>
      </c>
      <c r="AG8" s="12"/>
      <c r="AH8" s="138"/>
    </row>
    <row r="9" spans="2:34" ht="10.15" customHeight="1" x14ac:dyDescent="0.2">
      <c r="B9" s="37" t="s">
        <v>15</v>
      </c>
      <c r="C9" s="38" t="s">
        <v>33</v>
      </c>
      <c r="D9" s="39">
        <v>38226</v>
      </c>
      <c r="E9" s="40">
        <f>(41275-D9)/365</f>
        <v>8.3534246575342461</v>
      </c>
      <c r="F9" s="41">
        <f>2+FLOOR(E9/5,1)</f>
        <v>3</v>
      </c>
      <c r="G9" s="42">
        <v>21.68</v>
      </c>
      <c r="H9" s="43">
        <v>32.520000000000003</v>
      </c>
      <c r="I9" s="44">
        <v>86639.77</v>
      </c>
      <c r="J9" s="43">
        <v>138605.66</v>
      </c>
      <c r="K9" s="1">
        <v>0</v>
      </c>
      <c r="L9" s="74">
        <v>1837.5</v>
      </c>
      <c r="M9" s="75">
        <v>12.7</v>
      </c>
      <c r="N9" s="70">
        <v>87225.33</v>
      </c>
      <c r="O9" s="71">
        <v>113521.61</v>
      </c>
      <c r="P9" s="66">
        <v>6</v>
      </c>
      <c r="R9" s="22">
        <f>G9*L9</f>
        <v>39837</v>
      </c>
      <c r="S9" s="23">
        <f>M9*H9</f>
        <v>413.00400000000002</v>
      </c>
      <c r="T9" s="24"/>
      <c r="U9" s="25" t="str">
        <f>"Oui"</f>
        <v>Oui</v>
      </c>
      <c r="V9" s="23">
        <f>N9*1%+O9*1.5%</f>
        <v>2575.0774499999998</v>
      </c>
      <c r="W9" s="25" t="str">
        <f>IF(N9&gt;=I9,"Oui","Non")</f>
        <v>Oui</v>
      </c>
      <c r="X9" s="23">
        <f>IF(W9="Oui",10%*(N9-I9),0)</f>
        <v>58.55599999999977</v>
      </c>
      <c r="Y9" s="25" t="str">
        <f>IF(O9&gt;=J9,"Oui","Non")</f>
        <v>Non</v>
      </c>
      <c r="Z9" s="23">
        <f>IF(Y9="Oui",15%*(O9-J9),0)</f>
        <v>0</v>
      </c>
      <c r="AA9" s="25" t="str">
        <f>IF(P9&gt;5,"Oui","Non")</f>
        <v>Oui</v>
      </c>
      <c r="AB9" s="23">
        <f>IF(AA9="Oui",0.25%*(N9+O9),0)</f>
        <v>501.86735000000004</v>
      </c>
      <c r="AC9" s="25" t="str">
        <f>IF(AND(W9="Oui",Y9="Oui"),"Oui","Non")</f>
        <v>Non</v>
      </c>
      <c r="AD9" s="23">
        <f>IF(AC9="Oui",((O9+N9)-(J9+I9))*P9%,0)</f>
        <v>0</v>
      </c>
      <c r="AE9" s="25" t="str">
        <f>IF(AND(AA9="Oui",OR(W9="Oui",Y9="Oui")),"Oui","Non")</f>
        <v>Oui</v>
      </c>
      <c r="AF9" s="23">
        <f>IF(AE9="Oui",15000*(N9+O9)/($N$27+$O$27),0)</f>
        <v>737.56375982265286</v>
      </c>
      <c r="AG9" s="24"/>
      <c r="AH9" s="26">
        <f>R9+S9+V9+X9+Z9+AB9+AD9+AF9</f>
        <v>44123.068559822648</v>
      </c>
    </row>
    <row r="10" spans="2:34" ht="10.15" customHeight="1" x14ac:dyDescent="0.2">
      <c r="B10" s="45" t="s">
        <v>16</v>
      </c>
      <c r="C10" s="46" t="s">
        <v>33</v>
      </c>
      <c r="D10" s="47">
        <v>37601</v>
      </c>
      <c r="E10" s="48">
        <f>(41275-D10)/365</f>
        <v>10.065753424657535</v>
      </c>
      <c r="F10" s="49">
        <f>2+FLOOR(E10/5,1)</f>
        <v>4</v>
      </c>
      <c r="G10" s="5">
        <v>23.05</v>
      </c>
      <c r="H10" s="6">
        <v>34.58</v>
      </c>
      <c r="I10" s="50">
        <v>86104.49</v>
      </c>
      <c r="J10" s="6">
        <v>141119.44</v>
      </c>
      <c r="K10" s="1">
        <v>0</v>
      </c>
      <c r="L10" s="76">
        <v>1800</v>
      </c>
      <c r="M10" s="77">
        <v>25.2</v>
      </c>
      <c r="N10" s="72">
        <v>100494.47</v>
      </c>
      <c r="O10" s="73">
        <v>133202.71</v>
      </c>
      <c r="P10" s="67">
        <v>2</v>
      </c>
      <c r="R10" s="27">
        <f>G10*L10</f>
        <v>41490</v>
      </c>
      <c r="S10" s="28">
        <f>M10*H10</f>
        <v>871.41599999999994</v>
      </c>
      <c r="T10" s="24"/>
      <c r="U10" s="29" t="str">
        <f>"Oui"</f>
        <v>Oui</v>
      </c>
      <c r="V10" s="28">
        <f>N10*1%+O10*1.5%</f>
        <v>3002.9853499999999</v>
      </c>
      <c r="W10" s="29" t="str">
        <f>IF(N10&gt;=I10,"Oui","Non")</f>
        <v>Oui</v>
      </c>
      <c r="X10" s="28">
        <f>IF(W10="Oui",10%*(N10-I10),0)</f>
        <v>1438.9979999999996</v>
      </c>
      <c r="Y10" s="29" t="str">
        <f>IF(O10&gt;=J10,"Oui","Non")</f>
        <v>Non</v>
      </c>
      <c r="Z10" s="28">
        <f>IF(Y10="Oui",15%*(O10-J10),0)</f>
        <v>0</v>
      </c>
      <c r="AA10" s="29" t="str">
        <f>IF(P10&gt;5,"Oui","Non")</f>
        <v>Non</v>
      </c>
      <c r="AB10" s="28">
        <f>IF(AA10="Oui",0.25%*(N10+O10),0)</f>
        <v>0</v>
      </c>
      <c r="AC10" s="29" t="str">
        <f>IF(AND(W10="Oui",Y10="Oui"),"Oui","Non")</f>
        <v>Non</v>
      </c>
      <c r="AD10" s="28">
        <f>IF(AC10="Oui",((O10+N10)-(J10+I10))*P10%,0)</f>
        <v>0</v>
      </c>
      <c r="AE10" s="29" t="str">
        <f>IF(AND(AA10="Oui",OR(W10="Oui",Y10="Oui")),"Oui","Non")</f>
        <v>Non</v>
      </c>
      <c r="AF10" s="28">
        <f>IF(AE10="Oui",15000*(N10+O10)/($N$27+$O$27),0)</f>
        <v>0</v>
      </c>
      <c r="AG10" s="24"/>
      <c r="AH10" s="30">
        <f>R10+S10+V10+X10+Z10+AB10+AD10+AF10</f>
        <v>46803.39935</v>
      </c>
    </row>
    <row r="11" spans="2:34" ht="10.15" customHeight="1" x14ac:dyDescent="0.2">
      <c r="B11" s="51" t="s">
        <v>17</v>
      </c>
      <c r="C11" s="52" t="s">
        <v>34</v>
      </c>
      <c r="D11" s="53">
        <v>35826</v>
      </c>
      <c r="E11" s="54">
        <f>(41275-D11)/365</f>
        <v>14.92876712328767</v>
      </c>
      <c r="F11" s="55">
        <f>2+FLOOR(E11/5,1)</f>
        <v>4</v>
      </c>
      <c r="G11" s="56">
        <v>26.94</v>
      </c>
      <c r="H11" s="57">
        <v>40.409999999999997</v>
      </c>
      <c r="I11" s="58">
        <v>89605.86</v>
      </c>
      <c r="J11" s="57">
        <v>156292.04</v>
      </c>
      <c r="K11" s="1">
        <v>0</v>
      </c>
      <c r="L11" s="74">
        <v>1800</v>
      </c>
      <c r="M11" s="75">
        <v>0</v>
      </c>
      <c r="N11" s="70">
        <v>76821.77</v>
      </c>
      <c r="O11" s="71">
        <v>158727.13</v>
      </c>
      <c r="P11" s="66">
        <v>6</v>
      </c>
      <c r="R11" s="22">
        <f>G11*L11</f>
        <v>48492</v>
      </c>
      <c r="S11" s="23">
        <f>M11*H11</f>
        <v>0</v>
      </c>
      <c r="T11" s="24"/>
      <c r="U11" s="25" t="str">
        <f>"Oui"</f>
        <v>Oui</v>
      </c>
      <c r="V11" s="23">
        <f>N11*1%+O11*1.5%</f>
        <v>3149.1246500000002</v>
      </c>
      <c r="W11" s="25" t="str">
        <f>IF(N11&gt;=I11,"Oui","Non")</f>
        <v>Non</v>
      </c>
      <c r="X11" s="23">
        <f>IF(W11="Oui",10%*(N11-I11),0)</f>
        <v>0</v>
      </c>
      <c r="Y11" s="25" t="str">
        <f>IF(O11&gt;=J11,"Oui","Non")</f>
        <v>Oui</v>
      </c>
      <c r="Z11" s="23">
        <f>IF(Y11="Oui",15%*(O11-J11),0)</f>
        <v>365.26349999999945</v>
      </c>
      <c r="AA11" s="25" t="str">
        <f>IF(P11&gt;5,"Oui","Non")</f>
        <v>Oui</v>
      </c>
      <c r="AB11" s="23">
        <f>IF(AA11="Oui",0.25%*(N11+O11),0)</f>
        <v>588.87225000000012</v>
      </c>
      <c r="AC11" s="25" t="str">
        <f>IF(AND(W11="Oui",Y11="Oui"),"Oui","Non")</f>
        <v>Non</v>
      </c>
      <c r="AD11" s="23">
        <f>IF(AC11="Oui",((O11+N11)-(J11+I11))*P11%,0)</f>
        <v>0</v>
      </c>
      <c r="AE11" s="25" t="str">
        <f>IF(AND(AA11="Oui",OR(W11="Oui",Y11="Oui")),"Oui","Non")</f>
        <v>Oui</v>
      </c>
      <c r="AF11" s="23">
        <f>IF(AE11="Oui",15000*(N11+O11)/($N$27+$O$27),0)</f>
        <v>865.42954182061305</v>
      </c>
      <c r="AG11" s="24"/>
      <c r="AH11" s="26">
        <f>R11+S11+V11+X11+Z11+AB11+AD11+AF11</f>
        <v>53460.689941820616</v>
      </c>
    </row>
    <row r="12" spans="2:34" ht="10.15" customHeight="1" x14ac:dyDescent="0.2">
      <c r="B12" s="45" t="s">
        <v>18</v>
      </c>
      <c r="C12" s="46" t="s">
        <v>34</v>
      </c>
      <c r="D12" s="47">
        <v>35403</v>
      </c>
      <c r="E12" s="48">
        <f>(41275-D12)/365</f>
        <v>16.087671232876712</v>
      </c>
      <c r="F12" s="49">
        <f>2+FLOOR(E12/5,1)</f>
        <v>5</v>
      </c>
      <c r="G12" s="5">
        <v>27.87</v>
      </c>
      <c r="H12" s="6">
        <v>41.81</v>
      </c>
      <c r="I12" s="50">
        <v>88556.09</v>
      </c>
      <c r="J12" s="6">
        <v>156576.41</v>
      </c>
      <c r="K12" s="1">
        <v>0</v>
      </c>
      <c r="L12" s="76">
        <v>1762.5</v>
      </c>
      <c r="M12" s="77">
        <v>0</v>
      </c>
      <c r="N12" s="72">
        <v>77813.539999999994</v>
      </c>
      <c r="O12" s="73">
        <v>170576.59</v>
      </c>
      <c r="P12" s="67">
        <v>9</v>
      </c>
      <c r="R12" s="27">
        <f>G12*L12</f>
        <v>49120.875</v>
      </c>
      <c r="S12" s="28">
        <f>M12*H12</f>
        <v>0</v>
      </c>
      <c r="T12" s="24"/>
      <c r="U12" s="29" t="str">
        <f>"Oui"</f>
        <v>Oui</v>
      </c>
      <c r="V12" s="28">
        <f>N12*1%+O12*1.5%</f>
        <v>3336.7842500000002</v>
      </c>
      <c r="W12" s="29" t="str">
        <f>IF(N12&gt;=I12,"Oui","Non")</f>
        <v>Non</v>
      </c>
      <c r="X12" s="28">
        <f>IF(W12="Oui",10%*(N12-I12),0)</f>
        <v>0</v>
      </c>
      <c r="Y12" s="29" t="str">
        <f>IF(O12&gt;=J12,"Oui","Non")</f>
        <v>Oui</v>
      </c>
      <c r="Z12" s="28">
        <f>IF(Y12="Oui",15%*(O12-J12),0)</f>
        <v>2100.0269999999987</v>
      </c>
      <c r="AA12" s="29" t="str">
        <f>IF(P12&gt;5,"Oui","Non")</f>
        <v>Oui</v>
      </c>
      <c r="AB12" s="28">
        <f>IF(AA12="Oui",0.25%*(N12+O12),0)</f>
        <v>620.975325</v>
      </c>
      <c r="AC12" s="29" t="str">
        <f>IF(AND(W12="Oui",Y12="Oui"),"Oui","Non")</f>
        <v>Non</v>
      </c>
      <c r="AD12" s="28">
        <f>IF(AC12="Oui",((O12+N12)-(J12+I12))*P12%,0)</f>
        <v>0</v>
      </c>
      <c r="AE12" s="29" t="str">
        <f>IF(AND(AA12="Oui",OR(W12="Oui",Y12="Oui")),"Oui","Non")</f>
        <v>Oui</v>
      </c>
      <c r="AF12" s="28">
        <f>IF(AE12="Oui",15000*(N12+O12)/($N$27+$O$27),0)</f>
        <v>912.60946834675292</v>
      </c>
      <c r="AG12" s="24"/>
      <c r="AH12" s="30">
        <f>R12+S12+V12+X12+Z12+AB12+AD12+AF12</f>
        <v>56091.271043346751</v>
      </c>
    </row>
    <row r="13" spans="2:34" ht="10.15" customHeight="1" x14ac:dyDescent="0.2">
      <c r="B13" s="51" t="s">
        <v>19</v>
      </c>
      <c r="C13" s="52" t="s">
        <v>34</v>
      </c>
      <c r="D13" s="53">
        <v>33093</v>
      </c>
      <c r="E13" s="54">
        <f>(41275-D13)/365</f>
        <v>22.416438356164385</v>
      </c>
      <c r="F13" s="55">
        <f>2+FLOOR(E13/5,1)</f>
        <v>6</v>
      </c>
      <c r="G13" s="56">
        <v>32.93</v>
      </c>
      <c r="H13" s="57">
        <v>49.4</v>
      </c>
      <c r="I13" s="58">
        <v>91038.77</v>
      </c>
      <c r="J13" s="57">
        <v>172168.01</v>
      </c>
      <c r="K13" s="1">
        <v>0</v>
      </c>
      <c r="L13" s="74">
        <v>1725</v>
      </c>
      <c r="M13" s="75">
        <v>39.57</v>
      </c>
      <c r="N13" s="70">
        <v>96236.12</v>
      </c>
      <c r="O13" s="71">
        <v>177509.88</v>
      </c>
      <c r="P13" s="66">
        <v>7</v>
      </c>
      <c r="R13" s="22">
        <f>G13*L13</f>
        <v>56804.25</v>
      </c>
      <c r="S13" s="23">
        <f>M13*H13</f>
        <v>1954.758</v>
      </c>
      <c r="T13" s="24"/>
      <c r="U13" s="25" t="str">
        <f>"Oui"</f>
        <v>Oui</v>
      </c>
      <c r="V13" s="23">
        <f>N13*1%+O13*1.5%</f>
        <v>3625.0093999999999</v>
      </c>
      <c r="W13" s="25" t="str">
        <f>IF(N13&gt;=I13,"Oui","Non")</f>
        <v>Oui</v>
      </c>
      <c r="X13" s="23">
        <f>IF(W13="Oui",10%*(N13-I13),0)</f>
        <v>519.7349999999991</v>
      </c>
      <c r="Y13" s="25" t="str">
        <f>IF(O13&gt;=J13,"Oui","Non")</f>
        <v>Oui</v>
      </c>
      <c r="Z13" s="23">
        <f>IF(Y13="Oui",15%*(O13-J13),0)</f>
        <v>801.28049999999928</v>
      </c>
      <c r="AA13" s="25" t="str">
        <f>IF(P13&gt;5,"Oui","Non")</f>
        <v>Oui</v>
      </c>
      <c r="AB13" s="23">
        <f>IF(AA13="Oui",0.25%*(N13+O13),0)</f>
        <v>684.36500000000001</v>
      </c>
      <c r="AC13" s="25" t="str">
        <f>IF(AND(W13="Oui",Y13="Oui"),"Oui","Non")</f>
        <v>Oui</v>
      </c>
      <c r="AD13" s="23">
        <f>IF(AC13="Oui",((O13+N13)-(J13+I13))*P13%,0)</f>
        <v>737.74539999999809</v>
      </c>
      <c r="AE13" s="25" t="str">
        <f>IF(AND(AA13="Oui",OR(W13="Oui",Y13="Oui")),"Oui","Non")</f>
        <v>Oui</v>
      </c>
      <c r="AF13" s="23">
        <f>IF(AE13="Oui",15000*(N13+O13)/($N$27+$O$27),0)</f>
        <v>1005.7693980113067</v>
      </c>
      <c r="AG13" s="24"/>
      <c r="AH13" s="26">
        <f>R13+S13+V13+X13+Z13+AB13+AD13+AF13</f>
        <v>66132.912698011307</v>
      </c>
    </row>
    <row r="14" spans="2:34" ht="10.15" customHeight="1" x14ac:dyDescent="0.2">
      <c r="B14" s="45" t="s">
        <v>20</v>
      </c>
      <c r="C14" s="46" t="s">
        <v>33</v>
      </c>
      <c r="D14" s="47">
        <v>37900</v>
      </c>
      <c r="E14" s="48">
        <f>(41275-D14)/365</f>
        <v>9.2465753424657535</v>
      </c>
      <c r="F14" s="49">
        <f>2+FLOOR(E14/5,1)</f>
        <v>3</v>
      </c>
      <c r="G14" s="5">
        <v>22.4</v>
      </c>
      <c r="H14" s="6">
        <v>33.6</v>
      </c>
      <c r="I14" s="50">
        <v>87296.23</v>
      </c>
      <c r="J14" s="6">
        <v>141450.34</v>
      </c>
      <c r="K14" s="1">
        <v>0</v>
      </c>
      <c r="L14" s="76">
        <v>1837.5</v>
      </c>
      <c r="M14" s="77">
        <v>98.2</v>
      </c>
      <c r="N14" s="72">
        <v>86363.33</v>
      </c>
      <c r="O14" s="73">
        <v>120584.13</v>
      </c>
      <c r="P14" s="67">
        <v>6</v>
      </c>
      <c r="R14" s="27">
        <f>G14*L14</f>
        <v>41160</v>
      </c>
      <c r="S14" s="28">
        <f>M14*H14</f>
        <v>3299.5200000000004</v>
      </c>
      <c r="T14" s="24"/>
      <c r="U14" s="29" t="str">
        <f>"Oui"</f>
        <v>Oui</v>
      </c>
      <c r="V14" s="28">
        <f>N14*1%+O14*1.5%</f>
        <v>2672.39525</v>
      </c>
      <c r="W14" s="29" t="str">
        <f>IF(N14&gt;=I14,"Oui","Non")</f>
        <v>Non</v>
      </c>
      <c r="X14" s="28">
        <f>IF(W14="Oui",10%*(N14-I14),0)</f>
        <v>0</v>
      </c>
      <c r="Y14" s="29" t="str">
        <f>IF(O14&gt;=J14,"Oui","Non")</f>
        <v>Non</v>
      </c>
      <c r="Z14" s="28">
        <f>IF(Y14="Oui",15%*(O14-J14),0)</f>
        <v>0</v>
      </c>
      <c r="AA14" s="29" t="str">
        <f>IF(P14&gt;5,"Oui","Non")</f>
        <v>Oui</v>
      </c>
      <c r="AB14" s="28">
        <f>IF(AA14="Oui",0.25%*(N14+O14),0)</f>
        <v>517.36865000000012</v>
      </c>
      <c r="AC14" s="29" t="str">
        <f>IF(AND(W14="Oui",Y14="Oui"),"Oui","Non")</f>
        <v>Non</v>
      </c>
      <c r="AD14" s="28">
        <f>IF(AC14="Oui",((O14+N14)-(J14+I14))*P14%,0)</f>
        <v>0</v>
      </c>
      <c r="AE14" s="29" t="str">
        <f>IF(AND(AA14="Oui",OR(W14="Oui",Y14="Oui")),"Oui","Non")</f>
        <v>Non</v>
      </c>
      <c r="AF14" s="28">
        <f>IF(AE14="Oui",15000*(N14+O14)/($N$27+$O$27),0)</f>
        <v>0</v>
      </c>
      <c r="AG14" s="24"/>
      <c r="AH14" s="30">
        <f>R14+S14+V14+X14+Z14+AB14+AD14+AF14</f>
        <v>47649.283900000002</v>
      </c>
    </row>
    <row r="15" spans="2:34" ht="10.15" customHeight="1" x14ac:dyDescent="0.2">
      <c r="B15" s="51" t="s">
        <v>21</v>
      </c>
      <c r="C15" s="52" t="s">
        <v>33</v>
      </c>
      <c r="D15" s="53">
        <v>35590</v>
      </c>
      <c r="E15" s="54">
        <f>(41275-D15)/365</f>
        <v>15.575342465753424</v>
      </c>
      <c r="F15" s="55">
        <f>2+FLOOR(E15/5,1)</f>
        <v>5</v>
      </c>
      <c r="G15" s="56">
        <v>27.46</v>
      </c>
      <c r="H15" s="57">
        <v>41.19</v>
      </c>
      <c r="I15" s="58">
        <v>88194.9</v>
      </c>
      <c r="J15" s="57">
        <v>155011.24</v>
      </c>
      <c r="K15" s="1">
        <v>0</v>
      </c>
      <c r="L15" s="74">
        <v>1762.5</v>
      </c>
      <c r="M15" s="75">
        <v>244.14</v>
      </c>
      <c r="N15" s="70">
        <v>98812.43</v>
      </c>
      <c r="O15" s="71">
        <v>119521.7</v>
      </c>
      <c r="P15" s="66">
        <v>6</v>
      </c>
      <c r="R15" s="22">
        <f>G15*L15</f>
        <v>48398.25</v>
      </c>
      <c r="S15" s="23">
        <f>M15*H15</f>
        <v>10056.1266</v>
      </c>
      <c r="T15" s="24"/>
      <c r="U15" s="25" t="str">
        <f>"Oui"</f>
        <v>Oui</v>
      </c>
      <c r="V15" s="23">
        <f>N15*1%+O15*1.5%</f>
        <v>2780.9497999999999</v>
      </c>
      <c r="W15" s="25" t="str">
        <f>IF(N15&gt;=I15,"Oui","Non")</f>
        <v>Oui</v>
      </c>
      <c r="X15" s="23">
        <f>IF(W15="Oui",10%*(N15-I15),0)</f>
        <v>1061.7529999999999</v>
      </c>
      <c r="Y15" s="25" t="str">
        <f>IF(O15&gt;=J15,"Oui","Non")</f>
        <v>Non</v>
      </c>
      <c r="Z15" s="23">
        <f>IF(Y15="Oui",15%*(O15-J15),0)</f>
        <v>0</v>
      </c>
      <c r="AA15" s="25" t="str">
        <f>IF(P15&gt;5,"Oui","Non")</f>
        <v>Oui</v>
      </c>
      <c r="AB15" s="23">
        <f>IF(AA15="Oui",0.25%*(N15+O15),0)</f>
        <v>545.83532500000001</v>
      </c>
      <c r="AC15" s="25" t="str">
        <f>IF(AND(W15="Oui",Y15="Oui"),"Oui","Non")</f>
        <v>Non</v>
      </c>
      <c r="AD15" s="23">
        <f>IF(AC15="Oui",((O15+N15)-(J15+I15))*P15%,0)</f>
        <v>0</v>
      </c>
      <c r="AE15" s="25" t="str">
        <f>IF(AND(AA15="Oui",OR(W15="Oui",Y15="Oui")),"Oui","Non")</f>
        <v>Oui</v>
      </c>
      <c r="AF15" s="23">
        <f>IF(AE15="Oui",15000*(N15+O15)/($N$27+$O$27),0)</f>
        <v>802.18080445165367</v>
      </c>
      <c r="AG15" s="24"/>
      <c r="AH15" s="26">
        <f>R15+S15+V15+X15+Z15+AB15+AD15+AF15</f>
        <v>63645.095529451653</v>
      </c>
    </row>
    <row r="16" spans="2:34" ht="10.15" customHeight="1" x14ac:dyDescent="0.2">
      <c r="B16" s="45" t="s">
        <v>22</v>
      </c>
      <c r="C16" s="46" t="s">
        <v>33</v>
      </c>
      <c r="D16" s="47">
        <v>35192</v>
      </c>
      <c r="E16" s="48">
        <f>(41275-D16)/365</f>
        <v>16.665753424657535</v>
      </c>
      <c r="F16" s="49">
        <f>2+FLOOR(E16/5,1)</f>
        <v>5</v>
      </c>
      <c r="G16" s="5">
        <v>28.33</v>
      </c>
      <c r="H16" s="6">
        <v>42.5</v>
      </c>
      <c r="I16" s="50">
        <v>88963.64</v>
      </c>
      <c r="J16" s="6">
        <v>158342.45000000001</v>
      </c>
      <c r="K16" s="1">
        <v>0</v>
      </c>
      <c r="L16" s="76">
        <v>1762.5</v>
      </c>
      <c r="M16" s="77">
        <v>109.39</v>
      </c>
      <c r="N16" s="72">
        <v>89879.18</v>
      </c>
      <c r="O16" s="73">
        <v>164850.17000000001</v>
      </c>
      <c r="P16" s="67">
        <v>4</v>
      </c>
      <c r="R16" s="27">
        <f>G16*L16</f>
        <v>49931.625</v>
      </c>
      <c r="S16" s="28">
        <f>M16*H16</f>
        <v>4649.0749999999998</v>
      </c>
      <c r="T16" s="24"/>
      <c r="U16" s="29" t="str">
        <f>"Oui"</f>
        <v>Oui</v>
      </c>
      <c r="V16" s="28">
        <f>N16*1%+O16*1.5%</f>
        <v>3371.5443500000001</v>
      </c>
      <c r="W16" s="29" t="str">
        <f>IF(N16&gt;=I16,"Oui","Non")</f>
        <v>Oui</v>
      </c>
      <c r="X16" s="28">
        <f>IF(W16="Oui",10%*(N16-I16),0)</f>
        <v>91.553999999999363</v>
      </c>
      <c r="Y16" s="29" t="str">
        <f>IF(O16&gt;=J16,"Oui","Non")</f>
        <v>Oui</v>
      </c>
      <c r="Z16" s="28">
        <f>IF(Y16="Oui",15%*(O16-J16),0)</f>
        <v>976.15800000000013</v>
      </c>
      <c r="AA16" s="29" t="str">
        <f>IF(P16&gt;5,"Oui","Non")</f>
        <v>Non</v>
      </c>
      <c r="AB16" s="28">
        <f>IF(AA16="Oui",0.25%*(N16+O16),0)</f>
        <v>0</v>
      </c>
      <c r="AC16" s="29" t="str">
        <f>IF(AND(W16="Oui",Y16="Oui"),"Oui","Non")</f>
        <v>Oui</v>
      </c>
      <c r="AD16" s="28">
        <f>IF(AC16="Oui",((O16+N16)-(J16+I16))*P16%,0)</f>
        <v>296.93039999999922</v>
      </c>
      <c r="AE16" s="29" t="str">
        <f>IF(AND(AA16="Oui",OR(W16="Oui",Y16="Oui")),"Oui","Non")</f>
        <v>Non</v>
      </c>
      <c r="AF16" s="28">
        <f>IF(AE16="Oui",15000*(N16+O16)/($N$27+$O$27),0)</f>
        <v>0</v>
      </c>
      <c r="AG16" s="24"/>
      <c r="AH16" s="30">
        <f>R16+S16+V16+X16+Z16+AB16+AD16+AF16</f>
        <v>59316.886749999991</v>
      </c>
    </row>
    <row r="17" spans="2:34" ht="10.15" customHeight="1" x14ac:dyDescent="0.2">
      <c r="B17" s="51" t="s">
        <v>23</v>
      </c>
      <c r="C17" s="52" t="s">
        <v>33</v>
      </c>
      <c r="D17" s="53">
        <v>36628</v>
      </c>
      <c r="E17" s="54">
        <f>(41275-D17)/365</f>
        <v>12.731506849315069</v>
      </c>
      <c r="F17" s="55">
        <f>2+FLOOR(E17/5,1)</f>
        <v>4</v>
      </c>
      <c r="G17" s="56">
        <v>25.19</v>
      </c>
      <c r="H17" s="57">
        <v>37.78</v>
      </c>
      <c r="I17" s="58">
        <v>88023.83</v>
      </c>
      <c r="J17" s="57">
        <v>149436.59</v>
      </c>
      <c r="K17" s="1">
        <v>0</v>
      </c>
      <c r="L17" s="74">
        <v>1800</v>
      </c>
      <c r="M17" s="75">
        <v>0</v>
      </c>
      <c r="N17" s="70">
        <v>92616.29</v>
      </c>
      <c r="O17" s="71">
        <v>149766.94</v>
      </c>
      <c r="P17" s="66">
        <v>9</v>
      </c>
      <c r="R17" s="22">
        <f>G17*L17</f>
        <v>45342</v>
      </c>
      <c r="S17" s="23">
        <f>M17*H17</f>
        <v>0</v>
      </c>
      <c r="T17" s="24"/>
      <c r="U17" s="25" t="str">
        <f>"Oui"</f>
        <v>Oui</v>
      </c>
      <c r="V17" s="23">
        <f>N17*1%+O17*1.5%</f>
        <v>3172.6669999999999</v>
      </c>
      <c r="W17" s="25" t="str">
        <f>IF(N17&gt;=I17,"Oui","Non")</f>
        <v>Oui</v>
      </c>
      <c r="X17" s="23">
        <f>IF(W17="Oui",10%*(N17-I17),0)</f>
        <v>459.24599999999919</v>
      </c>
      <c r="Y17" s="25" t="str">
        <f>IF(O17&gt;=J17,"Oui","Non")</f>
        <v>Oui</v>
      </c>
      <c r="Z17" s="23">
        <f>IF(Y17="Oui",15%*(O17-J17),0)</f>
        <v>49.552500000000869</v>
      </c>
      <c r="AA17" s="25" t="str">
        <f>IF(P17&gt;5,"Oui","Non")</f>
        <v>Oui</v>
      </c>
      <c r="AB17" s="23">
        <f>IF(AA17="Oui",0.25%*(N17+O17),0)</f>
        <v>605.95807500000001</v>
      </c>
      <c r="AC17" s="25" t="str">
        <f>IF(AND(W17="Oui",Y17="Oui"),"Oui","Non")</f>
        <v>Oui</v>
      </c>
      <c r="AD17" s="23">
        <f>IF(AC17="Oui",((O17+N17)-(J17+I17))*P17%,0)</f>
        <v>443.05289999999979</v>
      </c>
      <c r="AE17" s="25" t="str">
        <f>IF(AND(AA17="Oui",OR(W17="Oui",Y17="Oui")),"Oui","Non")</f>
        <v>Oui</v>
      </c>
      <c r="AF17" s="23">
        <f>IF(AE17="Oui",15000*(N17+O17)/($N$27+$O$27),0)</f>
        <v>890.53953418547144</v>
      </c>
      <c r="AG17" s="24"/>
      <c r="AH17" s="26">
        <f>R17+S17+V17+X17+Z17+AB17+AD17+AF17</f>
        <v>50963.016009185478</v>
      </c>
    </row>
    <row r="18" spans="2:34" ht="10.15" customHeight="1" x14ac:dyDescent="0.2">
      <c r="B18" s="45" t="s">
        <v>24</v>
      </c>
      <c r="C18" s="46" t="s">
        <v>33</v>
      </c>
      <c r="D18" s="47">
        <v>30115</v>
      </c>
      <c r="E18" s="48">
        <f>(41275-D18)/365</f>
        <v>30.575342465753426</v>
      </c>
      <c r="F18" s="49">
        <f>2+FLOOR(E18/5,1)</f>
        <v>8</v>
      </c>
      <c r="G18" s="5">
        <v>39.46</v>
      </c>
      <c r="H18" s="6">
        <v>59.19</v>
      </c>
      <c r="I18" s="50">
        <v>92465.44</v>
      </c>
      <c r="J18" s="6">
        <v>188016.91</v>
      </c>
      <c r="K18" s="1">
        <v>0</v>
      </c>
      <c r="L18" s="76">
        <v>1650</v>
      </c>
      <c r="M18" s="77">
        <v>143.27000000000001</v>
      </c>
      <c r="N18" s="72">
        <v>86538.68</v>
      </c>
      <c r="O18" s="73">
        <v>168507.1</v>
      </c>
      <c r="P18" s="67">
        <v>5</v>
      </c>
      <c r="R18" s="27">
        <f>G18*L18</f>
        <v>65109</v>
      </c>
      <c r="S18" s="28">
        <f>M18*H18</f>
        <v>8480.1512999999995</v>
      </c>
      <c r="T18" s="24"/>
      <c r="U18" s="29" t="str">
        <f>"Oui"</f>
        <v>Oui</v>
      </c>
      <c r="V18" s="28">
        <f>N18*1%+O18*1.5%</f>
        <v>3392.9933000000001</v>
      </c>
      <c r="W18" s="29" t="str">
        <f>IF(N18&gt;=I18,"Oui","Non")</f>
        <v>Non</v>
      </c>
      <c r="X18" s="28">
        <f>IF(W18="Oui",10%*(N18-I18),0)</f>
        <v>0</v>
      </c>
      <c r="Y18" s="29" t="str">
        <f>IF(O18&gt;=J18,"Oui","Non")</f>
        <v>Non</v>
      </c>
      <c r="Z18" s="28">
        <f>IF(Y18="Oui",15%*(O18-J18),0)</f>
        <v>0</v>
      </c>
      <c r="AA18" s="29" t="str">
        <f>IF(P18&gt;5,"Oui","Non")</f>
        <v>Non</v>
      </c>
      <c r="AB18" s="28">
        <f>IF(AA18="Oui",0.25%*(N18+O18),0)</f>
        <v>0</v>
      </c>
      <c r="AC18" s="29" t="str">
        <f>IF(AND(W18="Oui",Y18="Oui"),"Oui","Non")</f>
        <v>Non</v>
      </c>
      <c r="AD18" s="28">
        <f>IF(AC18="Oui",((O18+N18)-(J18+I18))*P18%,0)</f>
        <v>0</v>
      </c>
      <c r="AE18" s="29" t="str">
        <f>IF(AND(AA18="Oui",OR(W18="Oui",Y18="Oui")),"Oui","Non")</f>
        <v>Non</v>
      </c>
      <c r="AF18" s="28">
        <f>IF(AE18="Oui",15000*(N18+O18)/($N$27+$O$27),0)</f>
        <v>0</v>
      </c>
      <c r="AG18" s="24"/>
      <c r="AH18" s="30">
        <f>R18+S18+V18+X18+Z18+AB18+AD18+AF18</f>
        <v>76982.1446</v>
      </c>
    </row>
    <row r="19" spans="2:34" ht="10.15" customHeight="1" x14ac:dyDescent="0.2">
      <c r="B19" s="51" t="s">
        <v>25</v>
      </c>
      <c r="C19" s="52" t="s">
        <v>33</v>
      </c>
      <c r="D19" s="53">
        <v>41231</v>
      </c>
      <c r="E19" s="54">
        <f>(41275-D19)/365</f>
        <v>0.12054794520547946</v>
      </c>
      <c r="F19" s="55">
        <f>2+FLOOR(E19/5,1)</f>
        <v>2</v>
      </c>
      <c r="G19" s="56">
        <v>15.1</v>
      </c>
      <c r="H19" s="57">
        <v>22.64</v>
      </c>
      <c r="I19" s="58">
        <v>82233.27</v>
      </c>
      <c r="J19" s="57">
        <v>114677.5</v>
      </c>
      <c r="K19" s="1">
        <v>0</v>
      </c>
      <c r="L19" s="74">
        <v>1875</v>
      </c>
      <c r="M19" s="75">
        <v>0</v>
      </c>
      <c r="N19" s="70">
        <v>74240.86</v>
      </c>
      <c r="O19" s="71">
        <v>112740.09</v>
      </c>
      <c r="P19" s="66">
        <v>5</v>
      </c>
      <c r="R19" s="22">
        <f>G19*L19</f>
        <v>28312.5</v>
      </c>
      <c r="S19" s="23">
        <f>M19*H19</f>
        <v>0</v>
      </c>
      <c r="T19" s="24"/>
      <c r="U19" s="25" t="str">
        <f>"Oui"</f>
        <v>Oui</v>
      </c>
      <c r="V19" s="23">
        <f>N19*1%+O19*1.5%</f>
        <v>2433.5099499999997</v>
      </c>
      <c r="W19" s="25" t="str">
        <f>IF(N19&gt;=I19,"Oui","Non")</f>
        <v>Non</v>
      </c>
      <c r="X19" s="23">
        <f>IF(W19="Oui",10%*(N19-I19),0)</f>
        <v>0</v>
      </c>
      <c r="Y19" s="25" t="str">
        <f>IF(O19&gt;=J19,"Oui","Non")</f>
        <v>Non</v>
      </c>
      <c r="Z19" s="23">
        <f>IF(Y19="Oui",15%*(O19-J19),0)</f>
        <v>0</v>
      </c>
      <c r="AA19" s="25" t="str">
        <f>IF(P19&gt;5,"Oui","Non")</f>
        <v>Non</v>
      </c>
      <c r="AB19" s="23">
        <f>IF(AA19="Oui",0.25%*(N19+O19),0)</f>
        <v>0</v>
      </c>
      <c r="AC19" s="25" t="str">
        <f>IF(AND(W19="Oui",Y19="Oui"),"Oui","Non")</f>
        <v>Non</v>
      </c>
      <c r="AD19" s="23">
        <f>IF(AC19="Oui",((O19+N19)-(J19+I19))*P19%,0)</f>
        <v>0</v>
      </c>
      <c r="AE19" s="25" t="str">
        <f>IF(AND(AA19="Oui",OR(W19="Oui",Y19="Oui")),"Oui","Non")</f>
        <v>Non</v>
      </c>
      <c r="AF19" s="23">
        <f>IF(AE19="Oui",15000*(N19+O19)/($N$27+$O$27),0)</f>
        <v>0</v>
      </c>
      <c r="AG19" s="24"/>
      <c r="AH19" s="26">
        <f>R19+S19+V19+X19+Z19+AB19+AD19+AF19</f>
        <v>30746.00995</v>
      </c>
    </row>
    <row r="20" spans="2:34" ht="10.15" customHeight="1" x14ac:dyDescent="0.2">
      <c r="B20" s="45" t="s">
        <v>26</v>
      </c>
      <c r="C20" s="46" t="s">
        <v>34</v>
      </c>
      <c r="D20" s="47">
        <v>31824</v>
      </c>
      <c r="E20" s="48">
        <f>(41275-D20)/365</f>
        <v>25.893150684931506</v>
      </c>
      <c r="F20" s="49">
        <f>2+FLOOR(E20/5,1)</f>
        <v>7</v>
      </c>
      <c r="G20" s="5">
        <v>35.71</v>
      </c>
      <c r="H20" s="6">
        <v>53.57</v>
      </c>
      <c r="I20" s="50">
        <v>91406.45</v>
      </c>
      <c r="J20" s="6">
        <v>178594.61</v>
      </c>
      <c r="K20" s="1">
        <v>0</v>
      </c>
      <c r="L20" s="76">
        <v>1687.5</v>
      </c>
      <c r="M20" s="77">
        <v>145.13</v>
      </c>
      <c r="N20" s="72">
        <v>90744.11</v>
      </c>
      <c r="O20" s="73">
        <v>180217.79</v>
      </c>
      <c r="P20" s="67">
        <v>9</v>
      </c>
      <c r="R20" s="27">
        <f>G20*L20</f>
        <v>60260.625</v>
      </c>
      <c r="S20" s="28">
        <f>M20*H20</f>
        <v>7774.6140999999998</v>
      </c>
      <c r="T20" s="24"/>
      <c r="U20" s="29" t="str">
        <f>"Oui"</f>
        <v>Oui</v>
      </c>
      <c r="V20" s="28">
        <f>N20*1%+O20*1.5%</f>
        <v>3610.70795</v>
      </c>
      <c r="W20" s="29" t="str">
        <f>IF(N20&gt;=I20,"Oui","Non")</f>
        <v>Non</v>
      </c>
      <c r="X20" s="28">
        <f>IF(W20="Oui",10%*(N20-I20),0)</f>
        <v>0</v>
      </c>
      <c r="Y20" s="29" t="str">
        <f>IF(O20&gt;=J20,"Oui","Non")</f>
        <v>Oui</v>
      </c>
      <c r="Z20" s="28">
        <f>IF(Y20="Oui",15%*(O20-J20),0)</f>
        <v>243.4770000000033</v>
      </c>
      <c r="AA20" s="29" t="str">
        <f>IF(P20&gt;5,"Oui","Non")</f>
        <v>Oui</v>
      </c>
      <c r="AB20" s="28">
        <f>IF(AA20="Oui",0.25%*(N20+O20),0)</f>
        <v>677.40475000000004</v>
      </c>
      <c r="AC20" s="29" t="str">
        <f>IF(AND(W20="Oui",Y20="Oui"),"Oui","Non")</f>
        <v>Non</v>
      </c>
      <c r="AD20" s="28">
        <f>IF(AC20="Oui",((O20+N20)-(J20+I20))*P20%,0)</f>
        <v>0</v>
      </c>
      <c r="AE20" s="29" t="str">
        <f>IF(AND(AA20="Oui",OR(W20="Oui",Y20="Oui")),"Oui","Non")</f>
        <v>Oui</v>
      </c>
      <c r="AF20" s="28">
        <f>IF(AE20="Oui",15000*(N20+O20)/($N$27+$O$27),0)</f>
        <v>995.54034414018815</v>
      </c>
      <c r="AG20" s="24"/>
      <c r="AH20" s="30">
        <f>R20+S20+V20+X20+Z20+AB20+AD20+AF20</f>
        <v>73562.36914414019</v>
      </c>
    </row>
    <row r="21" spans="2:34" ht="10.15" customHeight="1" x14ac:dyDescent="0.2">
      <c r="B21" s="51" t="s">
        <v>27</v>
      </c>
      <c r="C21" s="52" t="s">
        <v>34</v>
      </c>
      <c r="D21" s="53">
        <v>38150</v>
      </c>
      <c r="E21" s="54">
        <f>(41275-D21)/365</f>
        <v>8.5616438356164384</v>
      </c>
      <c r="F21" s="55">
        <f>2+FLOOR(E21/5,1)</f>
        <v>3</v>
      </c>
      <c r="G21" s="56">
        <v>21.85</v>
      </c>
      <c r="H21" s="57">
        <v>32.770000000000003</v>
      </c>
      <c r="I21" s="58">
        <v>86792.81</v>
      </c>
      <c r="J21" s="57">
        <v>139268.84</v>
      </c>
      <c r="K21" s="1">
        <v>0</v>
      </c>
      <c r="L21" s="74">
        <v>1837.5</v>
      </c>
      <c r="M21" s="75">
        <v>191.85</v>
      </c>
      <c r="N21" s="70">
        <v>92277.83</v>
      </c>
      <c r="O21" s="71">
        <v>139124.15</v>
      </c>
      <c r="P21" s="66">
        <v>3</v>
      </c>
      <c r="R21" s="22">
        <f>G21*L21</f>
        <v>40149.375</v>
      </c>
      <c r="S21" s="23">
        <f>M21*H21</f>
        <v>6286.9245000000001</v>
      </c>
      <c r="T21" s="24"/>
      <c r="U21" s="25" t="str">
        <f>"Oui"</f>
        <v>Oui</v>
      </c>
      <c r="V21" s="23">
        <f>N21*1%+O21*1.5%</f>
        <v>3009.6405499999996</v>
      </c>
      <c r="W21" s="25" t="str">
        <f>IF(N21&gt;=I21,"Oui","Non")</f>
        <v>Oui</v>
      </c>
      <c r="X21" s="23">
        <f>IF(W21="Oui",10%*(N21-I21),0)</f>
        <v>548.50200000000041</v>
      </c>
      <c r="Y21" s="25" t="str">
        <f>IF(O21&gt;=J21,"Oui","Non")</f>
        <v>Non</v>
      </c>
      <c r="Z21" s="23">
        <f>IF(Y21="Oui",15%*(O21-J21),0)</f>
        <v>0</v>
      </c>
      <c r="AA21" s="25" t="str">
        <f>IF(P21&gt;5,"Oui","Non")</f>
        <v>Non</v>
      </c>
      <c r="AB21" s="23">
        <f>IF(AA21="Oui",0.25%*(N21+O21),0)</f>
        <v>0</v>
      </c>
      <c r="AC21" s="25" t="str">
        <f>IF(AND(W21="Oui",Y21="Oui"),"Oui","Non")</f>
        <v>Non</v>
      </c>
      <c r="AD21" s="23">
        <f>IF(AC21="Oui",((O21+N21)-(J21+I21))*P21%,0)</f>
        <v>0</v>
      </c>
      <c r="AE21" s="25" t="str">
        <f>IF(AND(AA21="Oui",OR(W21="Oui",Y21="Oui")),"Oui","Non")</f>
        <v>Non</v>
      </c>
      <c r="AF21" s="23">
        <f>IF(AE21="Oui",15000*(N21+O21)/($N$27+$O$27),0)</f>
        <v>0</v>
      </c>
      <c r="AG21" s="24"/>
      <c r="AH21" s="26">
        <f>R21+S21+V21+X21+Z21+AB21+AD21+AF21</f>
        <v>49994.442049999998</v>
      </c>
    </row>
    <row r="22" spans="2:34" ht="10.15" customHeight="1" x14ac:dyDescent="0.2">
      <c r="B22" s="45" t="s">
        <v>28</v>
      </c>
      <c r="C22" s="46" t="s">
        <v>33</v>
      </c>
      <c r="D22" s="47">
        <v>32891</v>
      </c>
      <c r="E22" s="48">
        <f>(41275-D22)/365</f>
        <v>22.969863013698632</v>
      </c>
      <c r="F22" s="49">
        <f>2+FLOOR(E22/5,1)</f>
        <v>6</v>
      </c>
      <c r="G22" s="5">
        <v>33.380000000000003</v>
      </c>
      <c r="H22" s="6">
        <v>50.06</v>
      </c>
      <c r="I22" s="50">
        <v>91420.63</v>
      </c>
      <c r="J22" s="6">
        <v>173822.75</v>
      </c>
      <c r="K22" s="1">
        <v>0</v>
      </c>
      <c r="L22" s="76">
        <v>1725</v>
      </c>
      <c r="M22" s="77">
        <v>150.72</v>
      </c>
      <c r="N22" s="72">
        <v>80527.14</v>
      </c>
      <c r="O22" s="73">
        <v>181545.58</v>
      </c>
      <c r="P22" s="67">
        <v>5</v>
      </c>
      <c r="R22" s="27">
        <f>G22*L22</f>
        <v>57580.500000000007</v>
      </c>
      <c r="S22" s="28">
        <f>M22*H22</f>
        <v>7545.0432000000001</v>
      </c>
      <c r="T22" s="24"/>
      <c r="U22" s="29" t="str">
        <f>"Oui"</f>
        <v>Oui</v>
      </c>
      <c r="V22" s="28">
        <f>N22*1%+O22*1.5%</f>
        <v>3528.4550999999997</v>
      </c>
      <c r="W22" s="29" t="str">
        <f>IF(N22&gt;=I22,"Oui","Non")</f>
        <v>Non</v>
      </c>
      <c r="X22" s="28">
        <f>IF(W22="Oui",10%*(N22-I22),0)</f>
        <v>0</v>
      </c>
      <c r="Y22" s="29" t="str">
        <f>IF(O22&gt;=J22,"Oui","Non")</f>
        <v>Oui</v>
      </c>
      <c r="Z22" s="28">
        <f>IF(Y22="Oui",15%*(O22-J22),0)</f>
        <v>1158.424499999998</v>
      </c>
      <c r="AA22" s="29" t="str">
        <f>IF(P22&gt;5,"Oui","Non")</f>
        <v>Non</v>
      </c>
      <c r="AB22" s="28">
        <f>IF(AA22="Oui",0.25%*(N22+O22),0)</f>
        <v>0</v>
      </c>
      <c r="AC22" s="29" t="str">
        <f>IF(AND(W22="Oui",Y22="Oui"),"Oui","Non")</f>
        <v>Non</v>
      </c>
      <c r="AD22" s="28">
        <f>IF(AC22="Oui",((O22+N22)-(J22+I22))*P22%,0)</f>
        <v>0</v>
      </c>
      <c r="AE22" s="29" t="str">
        <f>IF(AND(AA22="Oui",OR(W22="Oui",Y22="Oui")),"Oui","Non")</f>
        <v>Non</v>
      </c>
      <c r="AF22" s="28">
        <f>IF(AE22="Oui",15000*(N22+O22)/($N$27+$O$27),0)</f>
        <v>0</v>
      </c>
      <c r="AG22" s="24"/>
      <c r="AH22" s="30">
        <f>R22+S22+V22+X22+Z22+AB22+AD22+AF22</f>
        <v>69812.4228</v>
      </c>
    </row>
    <row r="23" spans="2:34" ht="10.15" customHeight="1" x14ac:dyDescent="0.2">
      <c r="B23" s="51" t="s">
        <v>29</v>
      </c>
      <c r="C23" s="52" t="s">
        <v>34</v>
      </c>
      <c r="D23" s="53">
        <v>41102</v>
      </c>
      <c r="E23" s="54">
        <f>(41275-D23)/365</f>
        <v>0.47397260273972602</v>
      </c>
      <c r="F23" s="55">
        <f>2+FLOOR(E23/5,1)</f>
        <v>2</v>
      </c>
      <c r="G23" s="56">
        <v>15.38</v>
      </c>
      <c r="H23" s="57">
        <v>23.07</v>
      </c>
      <c r="I23" s="58">
        <v>82498.34</v>
      </c>
      <c r="J23" s="57">
        <v>115826.13</v>
      </c>
      <c r="K23" s="1">
        <v>0</v>
      </c>
      <c r="L23" s="74">
        <v>1875</v>
      </c>
      <c r="M23" s="75">
        <v>159.16999999999999</v>
      </c>
      <c r="N23" s="70">
        <v>73878.58</v>
      </c>
      <c r="O23" s="71">
        <v>125469.62</v>
      </c>
      <c r="P23" s="66">
        <v>9</v>
      </c>
      <c r="R23" s="22">
        <f>G23*L23</f>
        <v>28837.5</v>
      </c>
      <c r="S23" s="23">
        <f>M23*H23</f>
        <v>3672.0518999999999</v>
      </c>
      <c r="T23" s="24"/>
      <c r="U23" s="25" t="str">
        <f>"Oui"</f>
        <v>Oui</v>
      </c>
      <c r="V23" s="23">
        <f>N23*1%+O23*1.5%</f>
        <v>2620.8300999999997</v>
      </c>
      <c r="W23" s="25" t="str">
        <f>IF(N23&gt;=I23,"Oui","Non")</f>
        <v>Non</v>
      </c>
      <c r="X23" s="23">
        <f>IF(W23="Oui",10%*(N23-I23),0)</f>
        <v>0</v>
      </c>
      <c r="Y23" s="25" t="str">
        <f>IF(O23&gt;=J23,"Oui","Non")</f>
        <v>Oui</v>
      </c>
      <c r="Z23" s="23">
        <f>IF(Y23="Oui",15%*(O23-J23),0)</f>
        <v>1446.5234999999986</v>
      </c>
      <c r="AA23" s="25" t="str">
        <f>IF(P23&gt;5,"Oui","Non")</f>
        <v>Oui</v>
      </c>
      <c r="AB23" s="23">
        <f>IF(AA23="Oui",0.25%*(N23+O23),0)</f>
        <v>498.37050000000005</v>
      </c>
      <c r="AC23" s="25" t="str">
        <f>IF(AND(W23="Oui",Y23="Oui"),"Oui","Non")</f>
        <v>Non</v>
      </c>
      <c r="AD23" s="23">
        <f>IF(AC23="Oui",((O23+N23)-(J23+I23))*P23%,0)</f>
        <v>0</v>
      </c>
      <c r="AE23" s="25" t="str">
        <f>IF(AND(AA23="Oui",OR(W23="Oui",Y23="Oui")),"Oui","Non")</f>
        <v>Oui</v>
      </c>
      <c r="AF23" s="23">
        <f>IF(AE23="Oui",15000*(N23+O23)/($N$27+$O$27),0)</f>
        <v>732.42465317717006</v>
      </c>
      <c r="AG23" s="24"/>
      <c r="AH23" s="26">
        <f>R23+S23+V23+X23+Z23+AB23+AD23+AF23</f>
        <v>37807.700653177162</v>
      </c>
    </row>
    <row r="24" spans="2:34" ht="10.15" customHeight="1" x14ac:dyDescent="0.2">
      <c r="B24" s="15" t="s">
        <v>30</v>
      </c>
      <c r="C24" s="17" t="s">
        <v>34</v>
      </c>
      <c r="D24" s="47">
        <v>29465</v>
      </c>
      <c r="E24" s="48">
        <f>(41275-D24)/365</f>
        <v>32.356164383561641</v>
      </c>
      <c r="F24" s="49">
        <f>2+FLOOR(E24/5,1)</f>
        <v>8</v>
      </c>
      <c r="G24" s="5">
        <v>40.880000000000003</v>
      </c>
      <c r="H24" s="6">
        <v>61.33</v>
      </c>
      <c r="I24" s="50">
        <v>93640.78</v>
      </c>
      <c r="J24" s="6">
        <v>193110.06</v>
      </c>
      <c r="K24" s="1">
        <v>0</v>
      </c>
      <c r="L24" s="76">
        <v>1650</v>
      </c>
      <c r="M24" s="77">
        <v>0</v>
      </c>
      <c r="N24" s="72">
        <v>83732.44</v>
      </c>
      <c r="O24" s="73">
        <v>208951.82</v>
      </c>
      <c r="P24" s="67">
        <v>2</v>
      </c>
      <c r="R24" s="27">
        <f>G24*L24</f>
        <v>67452</v>
      </c>
      <c r="S24" s="28">
        <f>M24*H24</f>
        <v>0</v>
      </c>
      <c r="T24" s="24"/>
      <c r="U24" s="29" t="str">
        <f>"Oui"</f>
        <v>Oui</v>
      </c>
      <c r="V24" s="28">
        <f>N24*1%+O24*1.5%</f>
        <v>3971.6017000000002</v>
      </c>
      <c r="W24" s="29" t="str">
        <f>IF(N24&gt;=I24,"Oui","Non")</f>
        <v>Non</v>
      </c>
      <c r="X24" s="28">
        <f>IF(W24="Oui",10%*(N24-I24),0)</f>
        <v>0</v>
      </c>
      <c r="Y24" s="29" t="str">
        <f>IF(O24&gt;=J24,"Oui","Non")</f>
        <v>Oui</v>
      </c>
      <c r="Z24" s="28">
        <f>IF(Y24="Oui",15%*(O24-J24),0)</f>
        <v>2376.2640000000015</v>
      </c>
      <c r="AA24" s="29" t="str">
        <f>IF(P24&gt;5,"Oui","Non")</f>
        <v>Non</v>
      </c>
      <c r="AB24" s="28">
        <f>IF(AA24="Oui",0.25%*(N24+O24),0)</f>
        <v>0</v>
      </c>
      <c r="AC24" s="29" t="str">
        <f>IF(AND(W24="Oui",Y24="Oui"),"Oui","Non")</f>
        <v>Non</v>
      </c>
      <c r="AD24" s="28">
        <f>IF(AC24="Oui",((O24+N24)-(J24+I24))*P24%,0)</f>
        <v>0</v>
      </c>
      <c r="AE24" s="29" t="str">
        <f>IF(AND(AA24="Oui",OR(W24="Oui",Y24="Oui")),"Oui","Non")</f>
        <v>Non</v>
      </c>
      <c r="AF24" s="28">
        <f>IF(AE24="Oui",15000*(N24+O24)/($N$27+$O$27),0)</f>
        <v>0</v>
      </c>
      <c r="AG24" s="24"/>
      <c r="AH24" s="30">
        <f>R24+S24+V24+X24+Z24+AB24+AD24+AF24</f>
        <v>73799.865699999995</v>
      </c>
    </row>
    <row r="25" spans="2:34" ht="10.15" customHeight="1" x14ac:dyDescent="0.2">
      <c r="B25" s="16" t="s">
        <v>31</v>
      </c>
      <c r="C25" s="18" t="s">
        <v>34</v>
      </c>
      <c r="D25" s="53">
        <v>30711</v>
      </c>
      <c r="E25" s="54">
        <f>(41275-D25)/365</f>
        <v>28.942465753424656</v>
      </c>
      <c r="F25" s="55">
        <f>2+FLOOR(E25/5,1)</f>
        <v>7</v>
      </c>
      <c r="G25" s="56">
        <v>38.15</v>
      </c>
      <c r="H25" s="57">
        <v>57.23</v>
      </c>
      <c r="I25" s="58">
        <v>93464.74</v>
      </c>
      <c r="J25" s="57">
        <v>187513.86</v>
      </c>
      <c r="K25" s="1">
        <v>0</v>
      </c>
      <c r="L25" s="74">
        <v>1687.5</v>
      </c>
      <c r="M25" s="75">
        <v>226.41</v>
      </c>
      <c r="N25" s="70">
        <v>98278.63</v>
      </c>
      <c r="O25" s="71">
        <v>171337.91</v>
      </c>
      <c r="P25" s="66">
        <v>5</v>
      </c>
      <c r="R25" s="22">
        <f>G25*L25</f>
        <v>64378.125</v>
      </c>
      <c r="S25" s="23">
        <f>M25*H25</f>
        <v>12957.444299999999</v>
      </c>
      <c r="T25" s="24"/>
      <c r="U25" s="25" t="str">
        <f>"Oui"</f>
        <v>Oui</v>
      </c>
      <c r="V25" s="23">
        <f>N25*1%+O25*1.5%</f>
        <v>3552.8549500000004</v>
      </c>
      <c r="W25" s="25" t="str">
        <f>IF(N25&gt;=I25,"Oui","Non")</f>
        <v>Oui</v>
      </c>
      <c r="X25" s="23">
        <f>IF(W25="Oui",10%*(N25-I25),0)</f>
        <v>481.38899999999995</v>
      </c>
      <c r="Y25" s="25" t="str">
        <f>IF(O25&gt;=J25,"Oui","Non")</f>
        <v>Non</v>
      </c>
      <c r="Z25" s="23">
        <f>IF(Y25="Oui",15%*(O25-J25),0)</f>
        <v>0</v>
      </c>
      <c r="AA25" s="25" t="str">
        <f>IF(P25&gt;5,"Oui","Non")</f>
        <v>Non</v>
      </c>
      <c r="AB25" s="23">
        <f>IF(AA25="Oui",0.25%*(N25+O25),0)</f>
        <v>0</v>
      </c>
      <c r="AC25" s="25" t="str">
        <f>IF(AND(W25="Oui",Y25="Oui"),"Oui","Non")</f>
        <v>Non</v>
      </c>
      <c r="AD25" s="23">
        <f>IF(AC25="Oui",((O25+N25)-(J25+I25))*P25%,0)</f>
        <v>0</v>
      </c>
      <c r="AE25" s="25" t="str">
        <f>IF(AND(AA25="Oui",OR(W25="Oui",Y25="Oui")),"Oui","Non")</f>
        <v>Non</v>
      </c>
      <c r="AF25" s="23">
        <f>IF(AE25="Oui",15000*(N25+O25)/($N$27+$O$27),0)</f>
        <v>0</v>
      </c>
      <c r="AG25" s="24"/>
      <c r="AH25" s="26">
        <f>R25+S25+V25+X25+Z25+AB25+AD25+AF25</f>
        <v>81369.813249999992</v>
      </c>
    </row>
    <row r="26" spans="2:34" ht="3" customHeight="1" x14ac:dyDescent="0.2"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ht="10.15" customHeight="1" x14ac:dyDescent="0.2">
      <c r="I27" s="59">
        <f>SUM(I9:I26)</f>
        <v>1508346.0400000003</v>
      </c>
      <c r="J27" s="60">
        <f>SUM(J9:J26)</f>
        <v>2659832.84</v>
      </c>
      <c r="K27" s="4"/>
      <c r="L27" s="4"/>
      <c r="M27" s="4"/>
      <c r="N27" s="78">
        <f>SUM(N9:N26)</f>
        <v>1486480.73</v>
      </c>
      <c r="O27" s="79">
        <f>SUM(O9:O26)</f>
        <v>2596154.92</v>
      </c>
      <c r="P27" s="4"/>
      <c r="Q27" s="4"/>
      <c r="R27" s="32">
        <f>SUM(R9:R26)</f>
        <v>832655.625</v>
      </c>
      <c r="S27" s="33">
        <f>SUM(S9:S26)</f>
        <v>67960.128899999996</v>
      </c>
      <c r="T27" s="34"/>
      <c r="U27" s="24"/>
      <c r="V27" s="35">
        <f>SUM(V9:V26)</f>
        <v>53807.131099999991</v>
      </c>
      <c r="W27" s="24"/>
      <c r="X27" s="35">
        <f>SUM(X9:X26)</f>
        <v>4659.7329999999974</v>
      </c>
      <c r="Y27" s="24"/>
      <c r="Z27" s="35">
        <f>SUM(Z9:Z26)</f>
        <v>9516.9704999999994</v>
      </c>
      <c r="AA27" s="24"/>
      <c r="AB27" s="35">
        <f>SUM(AB9:AB26)</f>
        <v>5241.0172250000005</v>
      </c>
      <c r="AC27" s="24"/>
      <c r="AD27" s="35">
        <f>SUM(AD9:AD26)</f>
        <v>1477.7286999999969</v>
      </c>
      <c r="AE27" s="24"/>
      <c r="AF27" s="35">
        <f>SUM(AF9:AF26)</f>
        <v>6942.057503955808</v>
      </c>
      <c r="AG27" s="24"/>
      <c r="AH27" s="36">
        <f>SUM(AH9:AH26)</f>
        <v>982260.3919289558</v>
      </c>
    </row>
    <row r="28" spans="2:34" ht="3" customHeight="1" x14ac:dyDescent="0.2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x14ac:dyDescent="0.2">
      <c r="B29" s="113" t="s">
        <v>12</v>
      </c>
      <c r="C29" s="114"/>
      <c r="D29" s="115"/>
      <c r="E29" s="113" t="s">
        <v>49</v>
      </c>
      <c r="F29" s="115"/>
      <c r="G29" s="113" t="s">
        <v>12</v>
      </c>
      <c r="H29" s="114"/>
      <c r="I29" s="114"/>
      <c r="J29" s="114"/>
      <c r="K29" s="114"/>
      <c r="L29" s="114"/>
      <c r="M29" s="114"/>
      <c r="N29" s="114"/>
      <c r="O29" s="114"/>
      <c r="P29" s="115"/>
      <c r="R29" s="113" t="s">
        <v>13</v>
      </c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5"/>
    </row>
    <row r="31" spans="2:34" x14ac:dyDescent="0.2">
      <c r="E31" s="8"/>
    </row>
    <row r="32" spans="2:34" x14ac:dyDescent="0.2">
      <c r="D32" s="9"/>
      <c r="L32" s="10"/>
      <c r="R32" s="4"/>
    </row>
    <row r="33" spans="3:15" x14ac:dyDescent="0.2">
      <c r="G33" s="4"/>
      <c r="H33" s="4"/>
      <c r="I33" s="4"/>
      <c r="J33" s="4"/>
      <c r="K33" s="4"/>
      <c r="L33" s="4"/>
      <c r="M33" s="4"/>
      <c r="N33" s="4"/>
      <c r="O33" s="4"/>
    </row>
    <row r="34" spans="3:15" x14ac:dyDescent="0.2">
      <c r="C34" s="1"/>
      <c r="D34" s="1"/>
      <c r="G34" s="4"/>
      <c r="H34" s="4"/>
      <c r="I34" s="4"/>
      <c r="J34" s="4"/>
      <c r="K34" s="4"/>
      <c r="L34" s="4"/>
      <c r="M34" s="4"/>
      <c r="N34" s="4"/>
      <c r="O34" s="4"/>
    </row>
    <row r="35" spans="3:15" x14ac:dyDescent="0.2">
      <c r="C35" s="1"/>
      <c r="D35" s="1"/>
      <c r="G35" s="4"/>
      <c r="H35" s="4"/>
      <c r="I35" s="4"/>
      <c r="J35" s="4"/>
      <c r="K35" s="4"/>
      <c r="L35" s="4"/>
      <c r="M35" s="4"/>
      <c r="N35" s="4"/>
      <c r="O35" s="4"/>
    </row>
    <row r="36" spans="3:15" x14ac:dyDescent="0.2">
      <c r="C36" s="1"/>
      <c r="D36" s="1"/>
      <c r="G36" s="4"/>
      <c r="H36" s="4"/>
      <c r="I36" s="4"/>
      <c r="J36" s="4"/>
      <c r="K36" s="4"/>
      <c r="L36" s="4"/>
      <c r="M36" s="4"/>
      <c r="N36" s="4"/>
      <c r="O36" s="4"/>
    </row>
    <row r="37" spans="3:15" x14ac:dyDescent="0.2">
      <c r="C37" s="1"/>
      <c r="D37" s="1"/>
      <c r="G37" s="4"/>
      <c r="H37" s="4"/>
      <c r="I37" s="4"/>
      <c r="J37" s="4"/>
      <c r="K37" s="4"/>
      <c r="L37" s="4"/>
      <c r="M37" s="4"/>
      <c r="N37" s="4"/>
      <c r="O37" s="4"/>
    </row>
    <row r="38" spans="3:15" x14ac:dyDescent="0.2">
      <c r="C38" s="1"/>
      <c r="D38" s="1"/>
      <c r="G38" s="4"/>
      <c r="H38" s="4"/>
      <c r="I38" s="4"/>
      <c r="J38" s="4"/>
      <c r="K38" s="4"/>
      <c r="L38" s="4"/>
      <c r="M38" s="4"/>
      <c r="N38" s="4"/>
      <c r="O38" s="4"/>
    </row>
    <row r="39" spans="3:15" x14ac:dyDescent="0.2">
      <c r="C39" s="1"/>
      <c r="D39" s="1"/>
      <c r="G39" s="4"/>
      <c r="H39" s="4"/>
      <c r="I39" s="4"/>
      <c r="J39" s="4"/>
      <c r="K39" s="4"/>
      <c r="L39" s="4"/>
      <c r="M39" s="4"/>
      <c r="N39" s="4"/>
      <c r="O39" s="4"/>
    </row>
    <row r="40" spans="3:15" x14ac:dyDescent="0.2">
      <c r="C40" s="1"/>
      <c r="D40" s="1"/>
      <c r="G40" s="4"/>
      <c r="H40" s="4"/>
      <c r="I40" s="4"/>
      <c r="J40" s="4"/>
      <c r="K40" s="4"/>
      <c r="L40" s="4"/>
      <c r="M40" s="4"/>
      <c r="N40" s="4"/>
      <c r="O40" s="4"/>
    </row>
    <row r="41" spans="3:15" x14ac:dyDescent="0.2">
      <c r="C41" s="1"/>
      <c r="D41" s="1"/>
      <c r="G41" s="4"/>
      <c r="H41" s="4"/>
      <c r="I41" s="4"/>
      <c r="J41" s="4"/>
      <c r="K41" s="4"/>
      <c r="L41" s="4"/>
      <c r="M41" s="4"/>
      <c r="N41" s="4"/>
      <c r="O41" s="4"/>
    </row>
    <row r="42" spans="3:15" x14ac:dyDescent="0.2">
      <c r="C42" s="1"/>
      <c r="D42" s="1"/>
      <c r="G42" s="4"/>
      <c r="H42" s="4"/>
      <c r="I42" s="4"/>
      <c r="J42" s="4"/>
      <c r="K42" s="4"/>
      <c r="L42" s="4"/>
      <c r="M42" s="4"/>
      <c r="N42" s="4"/>
      <c r="O42" s="4"/>
    </row>
    <row r="43" spans="3:15" x14ac:dyDescent="0.2">
      <c r="C43" s="1"/>
      <c r="D43" s="1"/>
      <c r="G43" s="4"/>
      <c r="H43" s="4"/>
      <c r="I43" s="4"/>
      <c r="J43" s="4"/>
      <c r="K43" s="4"/>
      <c r="L43" s="4"/>
      <c r="M43" s="4"/>
      <c r="N43" s="4"/>
      <c r="O43" s="4"/>
    </row>
    <row r="44" spans="3:15" x14ac:dyDescent="0.2">
      <c r="C44" s="1"/>
      <c r="D44" s="1"/>
      <c r="G44" s="4"/>
      <c r="H44" s="4"/>
      <c r="I44" s="4"/>
      <c r="J44" s="4"/>
      <c r="K44" s="4"/>
      <c r="L44" s="4"/>
      <c r="M44" s="4"/>
      <c r="N44" s="4"/>
      <c r="O44" s="4"/>
    </row>
    <row r="45" spans="3:15" x14ac:dyDescent="0.2">
      <c r="C45" s="1"/>
      <c r="D45" s="1"/>
      <c r="G45" s="4"/>
      <c r="H45" s="4"/>
      <c r="I45" s="4"/>
      <c r="J45" s="4"/>
      <c r="K45" s="4"/>
      <c r="L45" s="4"/>
      <c r="M45" s="4"/>
      <c r="N45" s="4"/>
      <c r="O45" s="4"/>
    </row>
    <row r="46" spans="3:15" x14ac:dyDescent="0.2">
      <c r="C46" s="1"/>
      <c r="D46" s="1"/>
      <c r="G46" s="4"/>
      <c r="H46" s="4"/>
      <c r="I46" s="4"/>
      <c r="J46" s="4"/>
      <c r="K46" s="4"/>
      <c r="L46" s="4"/>
      <c r="M46" s="4"/>
      <c r="N46" s="4"/>
      <c r="O46" s="4"/>
    </row>
    <row r="47" spans="3:15" x14ac:dyDescent="0.2">
      <c r="C47" s="1"/>
      <c r="D47" s="1"/>
      <c r="G47" s="4"/>
      <c r="H47" s="4"/>
      <c r="I47" s="4"/>
      <c r="J47" s="4"/>
      <c r="K47" s="4"/>
      <c r="L47" s="4"/>
      <c r="M47" s="4"/>
      <c r="N47" s="4"/>
      <c r="O47" s="4"/>
    </row>
    <row r="48" spans="3:15" x14ac:dyDescent="0.2">
      <c r="C48" s="1"/>
      <c r="D48" s="1"/>
      <c r="G48" s="4"/>
      <c r="H48" s="4"/>
      <c r="I48" s="4"/>
      <c r="J48" s="4"/>
      <c r="K48" s="4"/>
      <c r="L48" s="4"/>
      <c r="M48" s="4"/>
      <c r="N48" s="4"/>
      <c r="O48" s="4"/>
    </row>
    <row r="49" spans="3:15" x14ac:dyDescent="0.2">
      <c r="C49" s="1"/>
      <c r="D49" s="1"/>
      <c r="G49" s="4"/>
      <c r="H49" s="4"/>
      <c r="I49" s="4"/>
      <c r="J49" s="4"/>
      <c r="K49" s="4"/>
      <c r="L49" s="4"/>
      <c r="M49" s="4"/>
      <c r="N49" s="4"/>
      <c r="O49" s="4"/>
    </row>
    <row r="50" spans="3:15" x14ac:dyDescent="0.2">
      <c r="C50" s="1"/>
      <c r="D50" s="1"/>
      <c r="G50" s="4"/>
      <c r="H50" s="4"/>
      <c r="I50" s="4"/>
      <c r="J50" s="4"/>
      <c r="K50" s="4"/>
      <c r="L50" s="4"/>
      <c r="M50" s="4"/>
      <c r="N50" s="4"/>
      <c r="O50" s="4"/>
    </row>
    <row r="51" spans="3:15" x14ac:dyDescent="0.2">
      <c r="C51" s="1"/>
      <c r="D51" s="1"/>
      <c r="G51" s="4"/>
      <c r="H51" s="4"/>
      <c r="I51" s="4"/>
      <c r="J51" s="4"/>
      <c r="K51" s="4"/>
      <c r="L51" s="4"/>
      <c r="M51" s="4"/>
      <c r="N51" s="4"/>
      <c r="O51" s="4"/>
    </row>
    <row r="52" spans="3:15" x14ac:dyDescent="0.2">
      <c r="C52" s="1"/>
      <c r="D52" s="1"/>
      <c r="G52" s="4"/>
      <c r="H52" s="4"/>
      <c r="I52" s="4"/>
      <c r="J52" s="4"/>
      <c r="K52" s="4"/>
      <c r="L52" s="4"/>
      <c r="M52" s="4"/>
      <c r="N52" s="4"/>
      <c r="O52" s="4"/>
    </row>
    <row r="53" spans="3:15" x14ac:dyDescent="0.2">
      <c r="C53" s="1"/>
      <c r="D53" s="1"/>
      <c r="G53" s="4"/>
      <c r="H53" s="4"/>
      <c r="I53" s="4"/>
      <c r="J53" s="4"/>
      <c r="K53" s="4"/>
      <c r="L53" s="4"/>
      <c r="M53" s="4"/>
      <c r="N53" s="4"/>
      <c r="O53" s="4"/>
    </row>
    <row r="54" spans="3:15" x14ac:dyDescent="0.2">
      <c r="C54" s="1"/>
      <c r="D54" s="1"/>
      <c r="G54" s="4"/>
      <c r="H54" s="4"/>
      <c r="I54" s="4"/>
      <c r="J54" s="4"/>
      <c r="K54" s="4"/>
      <c r="L54" s="4"/>
      <c r="M54" s="4"/>
      <c r="N54" s="4"/>
      <c r="O54" s="4"/>
    </row>
    <row r="55" spans="3:15" x14ac:dyDescent="0.2">
      <c r="C55" s="1"/>
      <c r="D55" s="1"/>
      <c r="G55" s="4"/>
      <c r="H55" s="4"/>
      <c r="I55" s="4"/>
      <c r="J55" s="4"/>
      <c r="K55" s="4"/>
      <c r="L55" s="4"/>
      <c r="M55" s="4"/>
      <c r="N55" s="4"/>
      <c r="O55" s="4"/>
    </row>
  </sheetData>
  <sheetProtection password="C7C0" sheet="1" objects="1" scenarios="1" selectLockedCells="1"/>
  <mergeCells count="26"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N7:O7"/>
    <mergeCell ref="R7:S7"/>
    <mergeCell ref="C7:C8"/>
    <mergeCell ref="D7:D8"/>
    <mergeCell ref="F7:F8"/>
    <mergeCell ref="U7:V7"/>
    <mergeCell ref="I7:J7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</mergeCells>
  <pageMargins left="0.7" right="0.7" top="0.75" bottom="0.75" header="0.3" footer="0.3"/>
  <pageSetup paperSize="12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50"/>
  <sheetViews>
    <sheetView tabSelected="1" topLeftCell="C1" zoomScaleNormal="100" workbookViewId="0">
      <selection activeCell="U75" sqref="U75"/>
    </sheetView>
  </sheetViews>
  <sheetFormatPr baseColWidth="10" defaultColWidth="10.6640625" defaultRowHeight="11.25" x14ac:dyDescent="0.2"/>
  <cols>
    <col min="1" max="1" width="10.6640625" style="85"/>
    <col min="2" max="2" width="18.83203125" style="85" customWidth="1"/>
    <col min="3" max="3" width="5.83203125" style="85" customWidth="1"/>
    <col min="4" max="4" width="16.6640625" style="85" bestFit="1" customWidth="1"/>
    <col min="5" max="5" width="11.1640625" style="85" customWidth="1"/>
    <col min="6" max="6" width="11.83203125" style="85" customWidth="1"/>
    <col min="7" max="7" width="11" style="85" customWidth="1"/>
    <col min="8" max="8" width="12.33203125" style="85" customWidth="1"/>
    <col min="9" max="9" width="13.83203125" style="85" customWidth="1"/>
    <col min="10" max="10" width="15" style="85" customWidth="1"/>
    <col min="11" max="11" width="1.6640625" style="85" customWidth="1"/>
    <col min="12" max="13" width="10.6640625" style="85"/>
    <col min="14" max="15" width="13" style="85" bestFit="1" customWidth="1"/>
    <col min="16" max="16" width="10.6640625" style="85"/>
    <col min="17" max="17" width="1.33203125" style="85" customWidth="1"/>
    <col min="18" max="18" width="11.5" style="85" bestFit="1" customWidth="1"/>
    <col min="19" max="19" width="10.6640625" style="85"/>
    <col min="20" max="20" width="0.6640625" style="85" customWidth="1"/>
    <col min="21" max="32" width="10.6640625" style="85"/>
    <col min="33" max="33" width="0.83203125" style="85" customWidth="1"/>
    <col min="34" max="34" width="4.5" style="85" customWidth="1"/>
    <col min="35" max="35" width="11.1640625" style="85" bestFit="1" customWidth="1"/>
    <col min="36" max="16384" width="10.6640625" style="85"/>
  </cols>
  <sheetData>
    <row r="1" spans="1:53" x14ac:dyDescent="0.2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</row>
    <row r="2" spans="1:53" ht="19.5" thickBot="1" x14ac:dyDescent="0.25">
      <c r="A2" s="196"/>
      <c r="B2" s="86" t="s">
        <v>14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</row>
    <row r="3" spans="1:53" ht="10.15" customHeight="1" thickTop="1" x14ac:dyDescent="0.2">
      <c r="A3" s="196"/>
      <c r="B3" s="202" t="s">
        <v>47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</row>
    <row r="4" spans="1:53" ht="10.15" customHeight="1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</row>
    <row r="5" spans="1:53" ht="10.15" customHeight="1" x14ac:dyDescent="0.2">
      <c r="A5" s="196"/>
      <c r="B5" s="149" t="s">
        <v>10</v>
      </c>
      <c r="C5" s="150"/>
      <c r="D5" s="150"/>
      <c r="E5" s="150"/>
      <c r="F5" s="150"/>
      <c r="G5" s="150"/>
      <c r="H5" s="150"/>
      <c r="I5" s="150"/>
      <c r="J5" s="150"/>
      <c r="K5" s="196"/>
      <c r="L5" s="139" t="s">
        <v>36</v>
      </c>
      <c r="M5" s="140"/>
      <c r="N5" s="140"/>
      <c r="O5" s="140"/>
      <c r="P5" s="140"/>
      <c r="Q5" s="196"/>
      <c r="R5" s="169" t="s">
        <v>11</v>
      </c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</row>
    <row r="6" spans="1:53" ht="3" customHeight="1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</row>
    <row r="7" spans="1:53" ht="17.25" customHeight="1" x14ac:dyDescent="0.2">
      <c r="A7" s="198"/>
      <c r="B7" s="159" t="s">
        <v>1</v>
      </c>
      <c r="C7" s="159" t="s">
        <v>32</v>
      </c>
      <c r="D7" s="157" t="s">
        <v>35</v>
      </c>
      <c r="E7" s="153" t="s">
        <v>6</v>
      </c>
      <c r="F7" s="155" t="s">
        <v>37</v>
      </c>
      <c r="G7" s="151" t="s">
        <v>7</v>
      </c>
      <c r="H7" s="152"/>
      <c r="I7" s="151" t="s">
        <v>48</v>
      </c>
      <c r="J7" s="152"/>
      <c r="K7" s="217"/>
      <c r="L7" s="146" t="s">
        <v>2</v>
      </c>
      <c r="M7" s="147"/>
      <c r="N7" s="146" t="s">
        <v>0</v>
      </c>
      <c r="O7" s="147"/>
      <c r="P7" s="148" t="s">
        <v>42</v>
      </c>
      <c r="Q7" s="219"/>
      <c r="R7" s="165" t="s">
        <v>5</v>
      </c>
      <c r="S7" s="166"/>
      <c r="T7" s="221"/>
      <c r="U7" s="165" t="s">
        <v>38</v>
      </c>
      <c r="V7" s="166"/>
      <c r="W7" s="165" t="s">
        <v>41</v>
      </c>
      <c r="X7" s="166"/>
      <c r="Y7" s="165" t="s">
        <v>43</v>
      </c>
      <c r="Z7" s="166"/>
      <c r="AA7" s="165" t="s">
        <v>44</v>
      </c>
      <c r="AB7" s="166"/>
      <c r="AC7" s="165" t="s">
        <v>45</v>
      </c>
      <c r="AD7" s="166"/>
      <c r="AE7" s="165" t="s">
        <v>46</v>
      </c>
      <c r="AF7" s="166"/>
      <c r="AG7" s="226"/>
      <c r="AH7" s="167" t="s">
        <v>50</v>
      </c>
      <c r="AI7" s="168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</row>
    <row r="8" spans="1:53" ht="12.75" customHeight="1" thickBot="1" x14ac:dyDescent="0.25">
      <c r="A8" s="199"/>
      <c r="B8" s="160"/>
      <c r="C8" s="160"/>
      <c r="D8" s="158"/>
      <c r="E8" s="154"/>
      <c r="F8" s="156"/>
      <c r="G8" s="175" t="s">
        <v>9</v>
      </c>
      <c r="H8" s="176" t="s">
        <v>8</v>
      </c>
      <c r="I8" s="175" t="s">
        <v>3</v>
      </c>
      <c r="J8" s="176" t="s">
        <v>4</v>
      </c>
      <c r="K8" s="218"/>
      <c r="L8" s="177" t="s">
        <v>9</v>
      </c>
      <c r="M8" s="178" t="s">
        <v>8</v>
      </c>
      <c r="N8" s="177" t="s">
        <v>3</v>
      </c>
      <c r="O8" s="178" t="s">
        <v>4</v>
      </c>
      <c r="P8" s="148"/>
      <c r="Q8" s="219"/>
      <c r="R8" s="171" t="s">
        <v>9</v>
      </c>
      <c r="S8" s="172" t="s">
        <v>8</v>
      </c>
      <c r="T8" s="222"/>
      <c r="U8" s="171" t="s">
        <v>39</v>
      </c>
      <c r="V8" s="172" t="s">
        <v>40</v>
      </c>
      <c r="W8" s="171" t="s">
        <v>39</v>
      </c>
      <c r="X8" s="172" t="s">
        <v>40</v>
      </c>
      <c r="Y8" s="171" t="s">
        <v>39</v>
      </c>
      <c r="Z8" s="172" t="s">
        <v>40</v>
      </c>
      <c r="AA8" s="171" t="s">
        <v>39</v>
      </c>
      <c r="AB8" s="172" t="s">
        <v>40</v>
      </c>
      <c r="AC8" s="171" t="s">
        <v>39</v>
      </c>
      <c r="AD8" s="173" t="s">
        <v>40</v>
      </c>
      <c r="AE8" s="174" t="s">
        <v>39</v>
      </c>
      <c r="AF8" s="173" t="s">
        <v>40</v>
      </c>
      <c r="AG8" s="226"/>
      <c r="AH8" s="167"/>
      <c r="AI8" s="168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</row>
    <row r="9" spans="1:53" ht="10.15" customHeight="1" x14ac:dyDescent="0.2">
      <c r="A9" s="199"/>
      <c r="B9" s="89" t="s">
        <v>15</v>
      </c>
      <c r="C9" s="91" t="s">
        <v>33</v>
      </c>
      <c r="D9" s="94">
        <v>38226</v>
      </c>
      <c r="E9" s="95">
        <f>ROUNDUP(YEARFRAC(D9,$A$30), 1)</f>
        <v>8.4</v>
      </c>
      <c r="F9" s="87">
        <f>2+((E9-MOD(E9,5))/5)</f>
        <v>3</v>
      </c>
      <c r="G9" s="96">
        <v>21.68</v>
      </c>
      <c r="H9" s="88">
        <v>32.520000000000003</v>
      </c>
      <c r="I9" s="99">
        <v>86639.77</v>
      </c>
      <c r="J9" s="98">
        <v>138605.66</v>
      </c>
      <c r="K9" s="217">
        <v>0</v>
      </c>
      <c r="L9" s="106">
        <v>1837.5</v>
      </c>
      <c r="M9" s="103">
        <v>12.7</v>
      </c>
      <c r="N9" s="108">
        <v>87225.33</v>
      </c>
      <c r="O9" s="104">
        <v>113521.61</v>
      </c>
      <c r="P9" s="105">
        <v>6</v>
      </c>
      <c r="Q9" s="219"/>
      <c r="R9" s="179">
        <f>L9*G9</f>
        <v>39837</v>
      </c>
      <c r="S9" s="180">
        <f>H9*M9</f>
        <v>413.00400000000002</v>
      </c>
      <c r="T9" s="223"/>
      <c r="U9" s="181" t="s">
        <v>69</v>
      </c>
      <c r="V9" s="182">
        <f>1% *N9 + 1.5% *O9</f>
        <v>2575.0774499999998</v>
      </c>
      <c r="W9" s="181" t="str">
        <f t="shared" ref="W9:W25" si="0">IF(N9&gt;=I9,"Oui","Non")</f>
        <v>Oui</v>
      </c>
      <c r="X9" s="183">
        <f>IF(W9="Oui", 10%*('Données brutes'!N9-'Données brutes'!I9), 0)</f>
        <v>58.55599999999977</v>
      </c>
      <c r="Y9" s="181" t="str">
        <f>IF(O9&gt;=J9,"Oui","Non")</f>
        <v>Non</v>
      </c>
      <c r="Z9" s="184">
        <f>IF(Y9="Oui", 15%*(O9-J9), 0)</f>
        <v>0</v>
      </c>
      <c r="AA9" s="181" t="str">
        <f>IF(P9&gt;=6, "Oui", "Non")</f>
        <v>Oui</v>
      </c>
      <c r="AB9" s="184">
        <f>IF(AA9="Oui", 0.25% * (O9+N9), 0)</f>
        <v>501.86735000000004</v>
      </c>
      <c r="AC9" s="181" t="str">
        <f>IF(AND(W9="Oui",Y9="Oui"), "Oui", "Non")</f>
        <v>Non</v>
      </c>
      <c r="AD9" s="180">
        <f>IF(AC9="Oui", (X9/0.1 + Z9/0.15) * P9/100, 0)</f>
        <v>0</v>
      </c>
      <c r="AE9" s="185" t="str">
        <f>IF(AND(AA9="Oui",OR(W9="Oui",Y9="Oui")), "Oui", "Non")</f>
        <v>Oui</v>
      </c>
      <c r="AF9" s="180">
        <f>IF(AE9="OUI",(N9+O9)/($N$27+$O$27)*15000,0)</f>
        <v>737.56375982265286</v>
      </c>
      <c r="AG9" s="227"/>
      <c r="AH9" s="186"/>
      <c r="AI9" s="180">
        <f>R9+S9+V9+X9+Z9+AB9+AD9+AF9</f>
        <v>44123.068559822648</v>
      </c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</row>
    <row r="10" spans="1:53" ht="10.15" customHeight="1" x14ac:dyDescent="0.2">
      <c r="A10" s="199"/>
      <c r="B10" s="89" t="s">
        <v>16</v>
      </c>
      <c r="C10" s="91" t="s">
        <v>33</v>
      </c>
      <c r="D10" s="94">
        <v>37601</v>
      </c>
      <c r="E10" s="95">
        <f t="shared" ref="E10:E24" si="1">ROUNDUP(YEARFRAC(D10,$A$30), 1)</f>
        <v>10.1</v>
      </c>
      <c r="F10" s="87">
        <f t="shared" ref="F10:F25" si="2">2+((E10-MOD(E10,5))/5)</f>
        <v>4</v>
      </c>
      <c r="G10" s="97">
        <v>23.05</v>
      </c>
      <c r="H10" s="88">
        <v>34.58</v>
      </c>
      <c r="I10" s="99">
        <v>86104.49</v>
      </c>
      <c r="J10" s="98">
        <v>141119.44</v>
      </c>
      <c r="K10" s="217">
        <v>0</v>
      </c>
      <c r="L10" s="107">
        <v>1800</v>
      </c>
      <c r="M10" s="100">
        <v>25.2</v>
      </c>
      <c r="N10" s="109">
        <v>100494.47</v>
      </c>
      <c r="O10" s="101">
        <v>133202.71</v>
      </c>
      <c r="P10" s="102">
        <v>2</v>
      </c>
      <c r="Q10" s="219"/>
      <c r="R10" s="179">
        <f t="shared" ref="R10:R25" si="3">L10*G10</f>
        <v>41490</v>
      </c>
      <c r="S10" s="184">
        <f t="shared" ref="S10:S25" si="4">H10*M10</f>
        <v>871.41599999999994</v>
      </c>
      <c r="T10" s="223"/>
      <c r="U10" s="181" t="s">
        <v>69</v>
      </c>
      <c r="V10" s="182">
        <f t="shared" ref="V10:V25" si="5">1% *N10 + 1.5% *O10</f>
        <v>3002.9853499999999</v>
      </c>
      <c r="W10" s="181" t="str">
        <f t="shared" si="0"/>
        <v>Oui</v>
      </c>
      <c r="X10" s="183">
        <f>IF(W10="Oui", 10%*('Données brutes'!N10-'Données brutes'!I10), 0)</f>
        <v>1438.9979999999996</v>
      </c>
      <c r="Y10" s="181" t="str">
        <f t="shared" ref="Y10:Y11" si="6">IF(O10&gt;=J10,"Oui","Non")</f>
        <v>Non</v>
      </c>
      <c r="Z10" s="184">
        <f t="shared" ref="Z10:Z25" si="7">IF(Y10="Oui", 15%*(O10-J10), 0)</f>
        <v>0</v>
      </c>
      <c r="AA10" s="181" t="str">
        <f t="shared" ref="AA10:AA25" si="8">IF(P10&gt;=6, "Oui", "Non")</f>
        <v>Non</v>
      </c>
      <c r="AB10" s="184">
        <f t="shared" ref="AB10:AB25" si="9">IF(AA10="Oui", 0.25% * (O10+N10), 0)</f>
        <v>0</v>
      </c>
      <c r="AC10" s="181" t="str">
        <f t="shared" ref="AC10:AC25" si="10">IF(AND(W10="Oui",Y10="Oui"), "Oui", "Non")</f>
        <v>Non</v>
      </c>
      <c r="AD10" s="184">
        <f t="shared" ref="AD10:AD25" si="11">IF(AC10="Oui", (X10/0.1 + Z10/0.15) * P10/100, 0)</f>
        <v>0</v>
      </c>
      <c r="AE10" s="181" t="str">
        <f t="shared" ref="AE10:AE25" si="12">IF(AND(AA10="Oui",OR(W10="Oui",Y10="Oui")), "Oui", "Non")</f>
        <v>Non</v>
      </c>
      <c r="AF10" s="184">
        <f t="shared" ref="AF10:AF25" si="13">IF(AE10="OUI",(N10+O10)/($N$27+$O$27)*15000,0)</f>
        <v>0</v>
      </c>
      <c r="AG10" s="227"/>
      <c r="AH10" s="187"/>
      <c r="AI10" s="184">
        <f t="shared" ref="AI10:AI25" si="14">R10+S10+V10+X10+Z10+AB10+AD10+AF10</f>
        <v>46803.39935</v>
      </c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</row>
    <row r="11" spans="1:53" ht="10.15" customHeight="1" x14ac:dyDescent="0.2">
      <c r="A11" s="199"/>
      <c r="B11" s="89" t="s">
        <v>17</v>
      </c>
      <c r="C11" s="91" t="s">
        <v>34</v>
      </c>
      <c r="D11" s="94">
        <v>35826</v>
      </c>
      <c r="E11" s="95">
        <f>YEARFRAC(D11,$A$30)</f>
        <v>14.916666666666666</v>
      </c>
      <c r="F11" s="87">
        <f t="shared" si="2"/>
        <v>4</v>
      </c>
      <c r="G11" s="97">
        <v>26.94</v>
      </c>
      <c r="H11" s="88">
        <v>40.409999999999997</v>
      </c>
      <c r="I11" s="99">
        <v>89605.86</v>
      </c>
      <c r="J11" s="98">
        <v>156292.04</v>
      </c>
      <c r="K11" s="217">
        <v>0</v>
      </c>
      <c r="L11" s="107">
        <v>1800</v>
      </c>
      <c r="M11" s="100">
        <v>0</v>
      </c>
      <c r="N11" s="109">
        <v>76821.77</v>
      </c>
      <c r="O11" s="101">
        <v>158727.13</v>
      </c>
      <c r="P11" s="102">
        <v>6</v>
      </c>
      <c r="Q11" s="219"/>
      <c r="R11" s="179">
        <f t="shared" si="3"/>
        <v>48492</v>
      </c>
      <c r="S11" s="184">
        <f t="shared" si="4"/>
        <v>0</v>
      </c>
      <c r="T11" s="223"/>
      <c r="U11" s="181" t="s">
        <v>69</v>
      </c>
      <c r="V11" s="182">
        <f t="shared" si="5"/>
        <v>3149.1246500000002</v>
      </c>
      <c r="W11" s="181" t="str">
        <f t="shared" si="0"/>
        <v>Non</v>
      </c>
      <c r="X11" s="183">
        <f>IF(W11="Oui", 10%*('Données brutes'!N11-'Données brutes'!I11), 0)</f>
        <v>0</v>
      </c>
      <c r="Y11" s="181" t="str">
        <f t="shared" si="6"/>
        <v>Oui</v>
      </c>
      <c r="Z11" s="184">
        <f t="shared" si="7"/>
        <v>365.26349999999945</v>
      </c>
      <c r="AA11" s="181" t="str">
        <f t="shared" si="8"/>
        <v>Oui</v>
      </c>
      <c r="AB11" s="184">
        <f t="shared" si="9"/>
        <v>588.87225000000012</v>
      </c>
      <c r="AC11" s="181" t="str">
        <f t="shared" si="10"/>
        <v>Non</v>
      </c>
      <c r="AD11" s="184">
        <f t="shared" si="11"/>
        <v>0</v>
      </c>
      <c r="AE11" s="181" t="str">
        <f t="shared" si="12"/>
        <v>Oui</v>
      </c>
      <c r="AF11" s="184">
        <f t="shared" si="13"/>
        <v>865.42954182061294</v>
      </c>
      <c r="AG11" s="227"/>
      <c r="AH11" s="187"/>
      <c r="AI11" s="184">
        <f t="shared" si="14"/>
        <v>53460.689941820616</v>
      </c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</row>
    <row r="12" spans="1:53" ht="10.15" customHeight="1" x14ac:dyDescent="0.2">
      <c r="A12" s="199"/>
      <c r="B12" s="89" t="s">
        <v>18</v>
      </c>
      <c r="C12" s="91" t="s">
        <v>34</v>
      </c>
      <c r="D12" s="94">
        <v>35403</v>
      </c>
      <c r="E12" s="95">
        <f t="shared" si="1"/>
        <v>16.100000000000001</v>
      </c>
      <c r="F12" s="87">
        <f t="shared" si="2"/>
        <v>5</v>
      </c>
      <c r="G12" s="97">
        <v>27.87</v>
      </c>
      <c r="H12" s="88">
        <v>41.81</v>
      </c>
      <c r="I12" s="99">
        <v>88556.09</v>
      </c>
      <c r="J12" s="98">
        <v>156576.41</v>
      </c>
      <c r="K12" s="217">
        <v>0</v>
      </c>
      <c r="L12" s="107">
        <v>1762.5</v>
      </c>
      <c r="M12" s="100">
        <v>0</v>
      </c>
      <c r="N12" s="109">
        <v>77813.539999999994</v>
      </c>
      <c r="O12" s="101">
        <v>170576.59</v>
      </c>
      <c r="P12" s="102">
        <v>9</v>
      </c>
      <c r="Q12" s="219"/>
      <c r="R12" s="179">
        <f t="shared" si="3"/>
        <v>49120.875</v>
      </c>
      <c r="S12" s="184">
        <f t="shared" si="4"/>
        <v>0</v>
      </c>
      <c r="T12" s="223"/>
      <c r="U12" s="181" t="s">
        <v>69</v>
      </c>
      <c r="V12" s="182">
        <f t="shared" si="5"/>
        <v>3336.7842500000002</v>
      </c>
      <c r="W12" s="181" t="str">
        <f t="shared" si="0"/>
        <v>Non</v>
      </c>
      <c r="X12" s="183">
        <f>IF(W12="Oui", 10%*('Données brutes'!N12-'Données brutes'!I12), 0)</f>
        <v>0</v>
      </c>
      <c r="Y12" s="181" t="str">
        <f>IF(O12&gt;=J12,"Oui","Non")</f>
        <v>Oui</v>
      </c>
      <c r="Z12" s="184">
        <f t="shared" si="7"/>
        <v>2100.0269999999987</v>
      </c>
      <c r="AA12" s="181" t="str">
        <f t="shared" si="8"/>
        <v>Oui</v>
      </c>
      <c r="AB12" s="184">
        <f t="shared" si="9"/>
        <v>620.975325</v>
      </c>
      <c r="AC12" s="181" t="str">
        <f t="shared" si="10"/>
        <v>Non</v>
      </c>
      <c r="AD12" s="184">
        <f t="shared" si="11"/>
        <v>0</v>
      </c>
      <c r="AE12" s="181" t="str">
        <f t="shared" si="12"/>
        <v>Oui</v>
      </c>
      <c r="AF12" s="184">
        <f t="shared" si="13"/>
        <v>912.60946834675292</v>
      </c>
      <c r="AG12" s="227"/>
      <c r="AH12" s="187"/>
      <c r="AI12" s="184">
        <f t="shared" si="14"/>
        <v>56091.271043346751</v>
      </c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</row>
    <row r="13" spans="1:53" ht="10.15" customHeight="1" x14ac:dyDescent="0.2">
      <c r="A13" s="199"/>
      <c r="B13" s="89" t="s">
        <v>19</v>
      </c>
      <c r="C13" s="91" t="s">
        <v>34</v>
      </c>
      <c r="D13" s="94">
        <v>33093</v>
      </c>
      <c r="E13" s="95">
        <f t="shared" si="1"/>
        <v>22.400000000000002</v>
      </c>
      <c r="F13" s="87">
        <f t="shared" si="2"/>
        <v>6</v>
      </c>
      <c r="G13" s="97">
        <v>32.93</v>
      </c>
      <c r="H13" s="88">
        <v>49.4</v>
      </c>
      <c r="I13" s="99">
        <v>91038.77</v>
      </c>
      <c r="J13" s="98">
        <v>172168.01</v>
      </c>
      <c r="K13" s="217">
        <v>0</v>
      </c>
      <c r="L13" s="107">
        <v>1725</v>
      </c>
      <c r="M13" s="100">
        <v>39.57</v>
      </c>
      <c r="N13" s="109">
        <v>96236.12</v>
      </c>
      <c r="O13" s="101">
        <v>177509.88</v>
      </c>
      <c r="P13" s="102">
        <v>7</v>
      </c>
      <c r="Q13" s="219"/>
      <c r="R13" s="179">
        <f t="shared" si="3"/>
        <v>56804.25</v>
      </c>
      <c r="S13" s="184">
        <f t="shared" si="4"/>
        <v>1954.758</v>
      </c>
      <c r="T13" s="223"/>
      <c r="U13" s="181" t="s">
        <v>69</v>
      </c>
      <c r="V13" s="182">
        <f t="shared" si="5"/>
        <v>3625.0093999999999</v>
      </c>
      <c r="W13" s="181" t="str">
        <f t="shared" si="0"/>
        <v>Oui</v>
      </c>
      <c r="X13" s="183">
        <f>IF(W13="Oui", 10%*('Données brutes'!N13-'Données brutes'!I13), 0)</f>
        <v>519.7349999999991</v>
      </c>
      <c r="Y13" s="181" t="str">
        <f>IF(O13&gt;=J13,"Oui","Non")</f>
        <v>Oui</v>
      </c>
      <c r="Z13" s="184">
        <f t="shared" si="7"/>
        <v>801.28049999999928</v>
      </c>
      <c r="AA13" s="181" t="str">
        <f t="shared" si="8"/>
        <v>Oui</v>
      </c>
      <c r="AB13" s="184">
        <f t="shared" si="9"/>
        <v>684.36500000000001</v>
      </c>
      <c r="AC13" s="181" t="str">
        <f t="shared" si="10"/>
        <v>Oui</v>
      </c>
      <c r="AD13" s="184">
        <f t="shared" si="11"/>
        <v>737.74539999999911</v>
      </c>
      <c r="AE13" s="181" t="str">
        <f t="shared" si="12"/>
        <v>Oui</v>
      </c>
      <c r="AF13" s="184">
        <f t="shared" si="13"/>
        <v>1005.7693980113067</v>
      </c>
      <c r="AG13" s="227"/>
      <c r="AH13" s="187"/>
      <c r="AI13" s="184">
        <f t="shared" si="14"/>
        <v>66132.912698011307</v>
      </c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</row>
    <row r="14" spans="1:53" ht="10.15" customHeight="1" x14ac:dyDescent="0.2">
      <c r="A14" s="199"/>
      <c r="B14" s="89" t="s">
        <v>20</v>
      </c>
      <c r="C14" s="91" t="s">
        <v>33</v>
      </c>
      <c r="D14" s="94">
        <v>37900</v>
      </c>
      <c r="E14" s="95">
        <f>YEARFRAC(D14,$A$30)</f>
        <v>9.2361111111111107</v>
      </c>
      <c r="F14" s="87">
        <f t="shared" si="2"/>
        <v>3</v>
      </c>
      <c r="G14" s="97">
        <v>22.4</v>
      </c>
      <c r="H14" s="88">
        <v>33.6</v>
      </c>
      <c r="I14" s="99">
        <v>87296.23</v>
      </c>
      <c r="J14" s="98">
        <v>141450.34</v>
      </c>
      <c r="K14" s="217">
        <v>0</v>
      </c>
      <c r="L14" s="107">
        <v>1837.5</v>
      </c>
      <c r="M14" s="100">
        <v>98.2</v>
      </c>
      <c r="N14" s="109">
        <v>86363.33</v>
      </c>
      <c r="O14" s="101">
        <v>120584.13</v>
      </c>
      <c r="P14" s="102">
        <v>6</v>
      </c>
      <c r="Q14" s="219"/>
      <c r="R14" s="179">
        <f t="shared" si="3"/>
        <v>41160</v>
      </c>
      <c r="S14" s="184">
        <f t="shared" si="4"/>
        <v>3299.5200000000004</v>
      </c>
      <c r="T14" s="223"/>
      <c r="U14" s="181" t="s">
        <v>69</v>
      </c>
      <c r="V14" s="182">
        <f t="shared" si="5"/>
        <v>2672.39525</v>
      </c>
      <c r="W14" s="181" t="str">
        <f t="shared" si="0"/>
        <v>Non</v>
      </c>
      <c r="X14" s="183">
        <f>IF(W14="Oui", 10%*('Données brutes'!N14-'Données brutes'!I14), 0)</f>
        <v>0</v>
      </c>
      <c r="Y14" s="181" t="str">
        <f>IF(O14&gt;=J14,"Oui","Non")</f>
        <v>Non</v>
      </c>
      <c r="Z14" s="184">
        <f t="shared" si="7"/>
        <v>0</v>
      </c>
      <c r="AA14" s="181" t="str">
        <f t="shared" si="8"/>
        <v>Oui</v>
      </c>
      <c r="AB14" s="184">
        <f t="shared" si="9"/>
        <v>517.36865000000012</v>
      </c>
      <c r="AC14" s="181" t="str">
        <f t="shared" si="10"/>
        <v>Non</v>
      </c>
      <c r="AD14" s="184">
        <f t="shared" si="11"/>
        <v>0</v>
      </c>
      <c r="AE14" s="181" t="str">
        <f t="shared" si="12"/>
        <v>Non</v>
      </c>
      <c r="AF14" s="184">
        <f t="shared" si="13"/>
        <v>0</v>
      </c>
      <c r="AG14" s="227"/>
      <c r="AH14" s="187"/>
      <c r="AI14" s="184">
        <f t="shared" si="14"/>
        <v>47649.283900000002</v>
      </c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</row>
    <row r="15" spans="1:53" ht="10.15" customHeight="1" x14ac:dyDescent="0.2">
      <c r="A15" s="199"/>
      <c r="B15" s="89" t="s">
        <v>21</v>
      </c>
      <c r="C15" s="91" t="s">
        <v>33</v>
      </c>
      <c r="D15" s="94">
        <v>35590</v>
      </c>
      <c r="E15" s="95">
        <f t="shared" si="1"/>
        <v>15.6</v>
      </c>
      <c r="F15" s="87">
        <f t="shared" si="2"/>
        <v>5</v>
      </c>
      <c r="G15" s="97">
        <v>27.46</v>
      </c>
      <c r="H15" s="88">
        <v>41.19</v>
      </c>
      <c r="I15" s="99">
        <v>88194.9</v>
      </c>
      <c r="J15" s="98">
        <v>155011.24</v>
      </c>
      <c r="K15" s="217">
        <v>0</v>
      </c>
      <c r="L15" s="107">
        <v>1762.5</v>
      </c>
      <c r="M15" s="100">
        <v>244.14</v>
      </c>
      <c r="N15" s="109">
        <v>98812.43</v>
      </c>
      <c r="O15" s="101">
        <v>119521.7</v>
      </c>
      <c r="P15" s="102">
        <v>6</v>
      </c>
      <c r="Q15" s="219"/>
      <c r="R15" s="179">
        <f t="shared" si="3"/>
        <v>48398.25</v>
      </c>
      <c r="S15" s="184">
        <f t="shared" si="4"/>
        <v>10056.1266</v>
      </c>
      <c r="T15" s="223"/>
      <c r="U15" s="181" t="s">
        <v>69</v>
      </c>
      <c r="V15" s="182">
        <f t="shared" si="5"/>
        <v>2780.9497999999999</v>
      </c>
      <c r="W15" s="181" t="str">
        <f t="shared" si="0"/>
        <v>Oui</v>
      </c>
      <c r="X15" s="183">
        <f>IF(W15="Oui", 10%*('Données brutes'!N15-'Données brutes'!I15), 0)</f>
        <v>1061.7529999999999</v>
      </c>
      <c r="Y15" s="181" t="str">
        <f t="shared" ref="Y15:Y25" si="15">IF(O15&gt;=J15,"Oui","Non")</f>
        <v>Non</v>
      </c>
      <c r="Z15" s="184">
        <f t="shared" si="7"/>
        <v>0</v>
      </c>
      <c r="AA15" s="181" t="str">
        <f t="shared" si="8"/>
        <v>Oui</v>
      </c>
      <c r="AB15" s="184">
        <f t="shared" si="9"/>
        <v>545.83532500000001</v>
      </c>
      <c r="AC15" s="181" t="str">
        <f t="shared" si="10"/>
        <v>Non</v>
      </c>
      <c r="AD15" s="184">
        <f t="shared" si="11"/>
        <v>0</v>
      </c>
      <c r="AE15" s="181" t="str">
        <f t="shared" si="12"/>
        <v>Oui</v>
      </c>
      <c r="AF15" s="184">
        <f t="shared" si="13"/>
        <v>802.18080445165378</v>
      </c>
      <c r="AG15" s="227"/>
      <c r="AH15" s="187"/>
      <c r="AI15" s="184">
        <f t="shared" si="14"/>
        <v>63645.095529451653</v>
      </c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</row>
    <row r="16" spans="1:53" ht="10.15" customHeight="1" x14ac:dyDescent="0.2">
      <c r="A16" s="199"/>
      <c r="B16" s="89" t="s">
        <v>22</v>
      </c>
      <c r="C16" s="91" t="s">
        <v>33</v>
      </c>
      <c r="D16" s="94">
        <v>35192</v>
      </c>
      <c r="E16" s="95">
        <f t="shared" si="1"/>
        <v>16.700000000000003</v>
      </c>
      <c r="F16" s="87">
        <f t="shared" si="2"/>
        <v>5</v>
      </c>
      <c r="G16" s="97">
        <v>28.33</v>
      </c>
      <c r="H16" s="88">
        <v>42.5</v>
      </c>
      <c r="I16" s="99">
        <v>88963.64</v>
      </c>
      <c r="J16" s="98">
        <v>158342.45000000001</v>
      </c>
      <c r="K16" s="217">
        <v>0</v>
      </c>
      <c r="L16" s="107">
        <v>1762.5</v>
      </c>
      <c r="M16" s="100">
        <v>109.39</v>
      </c>
      <c r="N16" s="109">
        <v>89879.18</v>
      </c>
      <c r="O16" s="101">
        <v>164850.17000000001</v>
      </c>
      <c r="P16" s="102">
        <v>4</v>
      </c>
      <c r="Q16" s="219"/>
      <c r="R16" s="179">
        <f t="shared" si="3"/>
        <v>49931.625</v>
      </c>
      <c r="S16" s="184">
        <f t="shared" si="4"/>
        <v>4649.0749999999998</v>
      </c>
      <c r="T16" s="223"/>
      <c r="U16" s="181" t="s">
        <v>69</v>
      </c>
      <c r="V16" s="182">
        <f t="shared" si="5"/>
        <v>3371.5443500000001</v>
      </c>
      <c r="W16" s="181" t="str">
        <f t="shared" si="0"/>
        <v>Oui</v>
      </c>
      <c r="X16" s="183">
        <f>IF(W16="Oui", 10%*('Données brutes'!N16-'Données brutes'!I16), 0)</f>
        <v>91.553999999999363</v>
      </c>
      <c r="Y16" s="181" t="str">
        <f t="shared" si="15"/>
        <v>Oui</v>
      </c>
      <c r="Z16" s="184">
        <f t="shared" si="7"/>
        <v>976.15800000000013</v>
      </c>
      <c r="AA16" s="181" t="str">
        <f t="shared" si="8"/>
        <v>Non</v>
      </c>
      <c r="AB16" s="184">
        <f t="shared" si="9"/>
        <v>0</v>
      </c>
      <c r="AC16" s="181" t="str">
        <f t="shared" si="10"/>
        <v>Oui</v>
      </c>
      <c r="AD16" s="184">
        <f t="shared" si="11"/>
        <v>296.93039999999979</v>
      </c>
      <c r="AE16" s="181" t="str">
        <f t="shared" si="12"/>
        <v>Non</v>
      </c>
      <c r="AF16" s="184">
        <f t="shared" si="13"/>
        <v>0</v>
      </c>
      <c r="AG16" s="227"/>
      <c r="AH16" s="187"/>
      <c r="AI16" s="184">
        <f t="shared" si="14"/>
        <v>59316.886749999991</v>
      </c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</row>
    <row r="17" spans="1:53" ht="10.15" customHeight="1" x14ac:dyDescent="0.2">
      <c r="A17" s="199"/>
      <c r="B17" s="89" t="s">
        <v>23</v>
      </c>
      <c r="C17" s="91" t="s">
        <v>33</v>
      </c>
      <c r="D17" s="94">
        <v>36628</v>
      </c>
      <c r="E17" s="95">
        <f>YEARFRAC(D17,$A$30)</f>
        <v>12.719444444444445</v>
      </c>
      <c r="F17" s="87">
        <f t="shared" si="2"/>
        <v>4</v>
      </c>
      <c r="G17" s="97">
        <v>25.19</v>
      </c>
      <c r="H17" s="88">
        <v>37.78</v>
      </c>
      <c r="I17" s="99">
        <v>88023.83</v>
      </c>
      <c r="J17" s="98">
        <v>149436.59</v>
      </c>
      <c r="K17" s="217">
        <v>0</v>
      </c>
      <c r="L17" s="107">
        <v>1800</v>
      </c>
      <c r="M17" s="100">
        <v>0</v>
      </c>
      <c r="N17" s="109">
        <v>92616.29</v>
      </c>
      <c r="O17" s="101">
        <v>149766.94</v>
      </c>
      <c r="P17" s="102">
        <v>9</v>
      </c>
      <c r="Q17" s="219"/>
      <c r="R17" s="179">
        <f t="shared" si="3"/>
        <v>45342</v>
      </c>
      <c r="S17" s="184">
        <f t="shared" si="4"/>
        <v>0</v>
      </c>
      <c r="T17" s="223"/>
      <c r="U17" s="181" t="s">
        <v>69</v>
      </c>
      <c r="V17" s="182">
        <f t="shared" si="5"/>
        <v>3172.6669999999999</v>
      </c>
      <c r="W17" s="181" t="str">
        <f t="shared" si="0"/>
        <v>Oui</v>
      </c>
      <c r="X17" s="183">
        <f>IF(W17="Oui", 10%*('Données brutes'!N17-'Données brutes'!I17), 0)</f>
        <v>459.24599999999919</v>
      </c>
      <c r="Y17" s="181" t="str">
        <f t="shared" si="15"/>
        <v>Oui</v>
      </c>
      <c r="Z17" s="184">
        <f t="shared" si="7"/>
        <v>49.552500000000869</v>
      </c>
      <c r="AA17" s="181" t="str">
        <f t="shared" si="8"/>
        <v>Oui</v>
      </c>
      <c r="AB17" s="184">
        <f t="shared" si="9"/>
        <v>605.95807500000001</v>
      </c>
      <c r="AC17" s="181" t="str">
        <f t="shared" si="10"/>
        <v>Oui</v>
      </c>
      <c r="AD17" s="184">
        <f t="shared" si="11"/>
        <v>443.05289999999979</v>
      </c>
      <c r="AE17" s="181" t="str">
        <f t="shared" si="12"/>
        <v>Oui</v>
      </c>
      <c r="AF17" s="184">
        <f t="shared" si="13"/>
        <v>890.53953418547155</v>
      </c>
      <c r="AG17" s="227"/>
      <c r="AH17" s="187"/>
      <c r="AI17" s="184">
        <f t="shared" si="14"/>
        <v>50963.016009185478</v>
      </c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</row>
    <row r="18" spans="1:53" ht="10.15" customHeight="1" x14ac:dyDescent="0.2">
      <c r="A18" s="199"/>
      <c r="B18" s="89" t="s">
        <v>24</v>
      </c>
      <c r="C18" s="91" t="s">
        <v>33</v>
      </c>
      <c r="D18" s="94">
        <v>30115</v>
      </c>
      <c r="E18" s="95">
        <f t="shared" si="1"/>
        <v>30.6</v>
      </c>
      <c r="F18" s="87">
        <f t="shared" si="2"/>
        <v>8</v>
      </c>
      <c r="G18" s="97">
        <v>39.46</v>
      </c>
      <c r="H18" s="93">
        <v>59.19</v>
      </c>
      <c r="I18" s="99">
        <v>92465.44</v>
      </c>
      <c r="J18" s="98">
        <v>188016.91</v>
      </c>
      <c r="K18" s="217">
        <v>0</v>
      </c>
      <c r="L18" s="107">
        <v>1650</v>
      </c>
      <c r="M18" s="100">
        <v>143.27000000000001</v>
      </c>
      <c r="N18" s="109">
        <v>86538.68</v>
      </c>
      <c r="O18" s="101">
        <v>168507.1</v>
      </c>
      <c r="P18" s="102">
        <v>5</v>
      </c>
      <c r="Q18" s="219"/>
      <c r="R18" s="179">
        <f t="shared" si="3"/>
        <v>65109</v>
      </c>
      <c r="S18" s="184">
        <f t="shared" si="4"/>
        <v>8480.1512999999995</v>
      </c>
      <c r="T18" s="223"/>
      <c r="U18" s="181" t="s">
        <v>69</v>
      </c>
      <c r="V18" s="182">
        <f t="shared" si="5"/>
        <v>3392.9933000000001</v>
      </c>
      <c r="W18" s="181" t="str">
        <f t="shared" si="0"/>
        <v>Non</v>
      </c>
      <c r="X18" s="183">
        <f>IF(W18="Oui", 10%*('Données brutes'!N18-'Données brutes'!I18), 0)</f>
        <v>0</v>
      </c>
      <c r="Y18" s="181" t="str">
        <f t="shared" si="15"/>
        <v>Non</v>
      </c>
      <c r="Z18" s="184">
        <f t="shared" si="7"/>
        <v>0</v>
      </c>
      <c r="AA18" s="181" t="str">
        <f t="shared" si="8"/>
        <v>Non</v>
      </c>
      <c r="AB18" s="184">
        <f t="shared" si="9"/>
        <v>0</v>
      </c>
      <c r="AC18" s="181" t="str">
        <f t="shared" si="10"/>
        <v>Non</v>
      </c>
      <c r="AD18" s="184">
        <f t="shared" si="11"/>
        <v>0</v>
      </c>
      <c r="AE18" s="181" t="str">
        <f t="shared" si="12"/>
        <v>Non</v>
      </c>
      <c r="AF18" s="184">
        <f t="shared" si="13"/>
        <v>0</v>
      </c>
      <c r="AG18" s="227"/>
      <c r="AH18" s="187"/>
      <c r="AI18" s="184">
        <f t="shared" si="14"/>
        <v>76982.1446</v>
      </c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</row>
    <row r="19" spans="1:53" ht="10.15" customHeight="1" x14ac:dyDescent="0.2">
      <c r="A19" s="199"/>
      <c r="B19" s="89" t="s">
        <v>25</v>
      </c>
      <c r="C19" s="91" t="s">
        <v>33</v>
      </c>
      <c r="D19" s="94">
        <v>41231</v>
      </c>
      <c r="E19" s="95">
        <f>YEARFRAC(D19,$A$30)</f>
        <v>0.11944444444444445</v>
      </c>
      <c r="F19" s="87">
        <f t="shared" si="2"/>
        <v>2</v>
      </c>
      <c r="G19" s="97">
        <v>15.1</v>
      </c>
      <c r="H19" s="88">
        <v>22.64</v>
      </c>
      <c r="I19" s="99">
        <v>82233.27</v>
      </c>
      <c r="J19" s="98">
        <v>114677.5</v>
      </c>
      <c r="K19" s="217">
        <v>0</v>
      </c>
      <c r="L19" s="107">
        <v>1875</v>
      </c>
      <c r="M19" s="100">
        <v>0</v>
      </c>
      <c r="N19" s="109">
        <v>74240.86</v>
      </c>
      <c r="O19" s="101">
        <v>112740.09</v>
      </c>
      <c r="P19" s="102">
        <v>5</v>
      </c>
      <c r="Q19" s="219"/>
      <c r="R19" s="179">
        <f t="shared" si="3"/>
        <v>28312.5</v>
      </c>
      <c r="S19" s="184">
        <f t="shared" si="4"/>
        <v>0</v>
      </c>
      <c r="T19" s="223"/>
      <c r="U19" s="181" t="s">
        <v>69</v>
      </c>
      <c r="V19" s="182">
        <f t="shared" si="5"/>
        <v>2433.5099499999997</v>
      </c>
      <c r="W19" s="181" t="str">
        <f t="shared" si="0"/>
        <v>Non</v>
      </c>
      <c r="X19" s="183">
        <f>IF(W19="Oui", 10%*('Données brutes'!N19-'Données brutes'!I19), 0)</f>
        <v>0</v>
      </c>
      <c r="Y19" s="181" t="str">
        <f t="shared" si="15"/>
        <v>Non</v>
      </c>
      <c r="Z19" s="184">
        <f t="shared" si="7"/>
        <v>0</v>
      </c>
      <c r="AA19" s="181" t="str">
        <f t="shared" si="8"/>
        <v>Non</v>
      </c>
      <c r="AB19" s="184">
        <f t="shared" si="9"/>
        <v>0</v>
      </c>
      <c r="AC19" s="181" t="str">
        <f t="shared" si="10"/>
        <v>Non</v>
      </c>
      <c r="AD19" s="184">
        <f t="shared" si="11"/>
        <v>0</v>
      </c>
      <c r="AE19" s="181" t="str">
        <f t="shared" si="12"/>
        <v>Non</v>
      </c>
      <c r="AF19" s="184">
        <f t="shared" si="13"/>
        <v>0</v>
      </c>
      <c r="AG19" s="227"/>
      <c r="AH19" s="187"/>
      <c r="AI19" s="184">
        <f t="shared" si="14"/>
        <v>30746.00995</v>
      </c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</row>
    <row r="20" spans="1:53" ht="10.15" customHeight="1" x14ac:dyDescent="0.2">
      <c r="A20" s="199"/>
      <c r="B20" s="89" t="s">
        <v>26</v>
      </c>
      <c r="C20" s="91" t="s">
        <v>34</v>
      </c>
      <c r="D20" s="94">
        <v>31824</v>
      </c>
      <c r="E20" s="95">
        <f t="shared" si="1"/>
        <v>25.900000000000002</v>
      </c>
      <c r="F20" s="87">
        <f t="shared" si="2"/>
        <v>7</v>
      </c>
      <c r="G20" s="97">
        <v>35.71</v>
      </c>
      <c r="H20" s="88">
        <v>53.57</v>
      </c>
      <c r="I20" s="99">
        <v>91406.45</v>
      </c>
      <c r="J20" s="98">
        <v>178594.61</v>
      </c>
      <c r="K20" s="217">
        <v>0</v>
      </c>
      <c r="L20" s="107">
        <v>1687.5</v>
      </c>
      <c r="M20" s="100">
        <v>145.13</v>
      </c>
      <c r="N20" s="109">
        <v>90744.11</v>
      </c>
      <c r="O20" s="101">
        <v>180217.79</v>
      </c>
      <c r="P20" s="102">
        <v>9</v>
      </c>
      <c r="Q20" s="219"/>
      <c r="R20" s="179">
        <f t="shared" si="3"/>
        <v>60260.625</v>
      </c>
      <c r="S20" s="184">
        <f t="shared" si="4"/>
        <v>7774.6140999999998</v>
      </c>
      <c r="T20" s="223"/>
      <c r="U20" s="181" t="s">
        <v>69</v>
      </c>
      <c r="V20" s="182">
        <f t="shared" si="5"/>
        <v>3610.70795</v>
      </c>
      <c r="W20" s="181" t="str">
        <f t="shared" si="0"/>
        <v>Non</v>
      </c>
      <c r="X20" s="183">
        <f>IF(W20="Oui", 10%*('Données brutes'!N20-'Données brutes'!I20), 0)</f>
        <v>0</v>
      </c>
      <c r="Y20" s="181" t="str">
        <f t="shared" si="15"/>
        <v>Oui</v>
      </c>
      <c r="Z20" s="184">
        <f t="shared" si="7"/>
        <v>243.4770000000033</v>
      </c>
      <c r="AA20" s="181" t="str">
        <f t="shared" si="8"/>
        <v>Oui</v>
      </c>
      <c r="AB20" s="184">
        <f t="shared" si="9"/>
        <v>677.40475000000004</v>
      </c>
      <c r="AC20" s="181" t="str">
        <f t="shared" si="10"/>
        <v>Non</v>
      </c>
      <c r="AD20" s="184">
        <f t="shared" si="11"/>
        <v>0</v>
      </c>
      <c r="AE20" s="181" t="str">
        <f t="shared" si="12"/>
        <v>Oui</v>
      </c>
      <c r="AF20" s="184">
        <f t="shared" si="13"/>
        <v>995.54034414018804</v>
      </c>
      <c r="AG20" s="227"/>
      <c r="AH20" s="187"/>
      <c r="AI20" s="184">
        <f t="shared" si="14"/>
        <v>73562.36914414019</v>
      </c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</row>
    <row r="21" spans="1:53" ht="10.15" customHeight="1" x14ac:dyDescent="0.2">
      <c r="A21" s="199"/>
      <c r="B21" s="89" t="s">
        <v>27</v>
      </c>
      <c r="C21" s="91" t="s">
        <v>34</v>
      </c>
      <c r="D21" s="94">
        <v>38150</v>
      </c>
      <c r="E21" s="95">
        <f t="shared" si="1"/>
        <v>8.6</v>
      </c>
      <c r="F21" s="87">
        <f t="shared" si="2"/>
        <v>3</v>
      </c>
      <c r="G21" s="97">
        <v>21.85</v>
      </c>
      <c r="H21" s="88">
        <v>32.770000000000003</v>
      </c>
      <c r="I21" s="99">
        <v>86792.81</v>
      </c>
      <c r="J21" s="98">
        <v>139268.84</v>
      </c>
      <c r="K21" s="217">
        <v>0</v>
      </c>
      <c r="L21" s="107">
        <v>1837.5</v>
      </c>
      <c r="M21" s="100">
        <v>191.85</v>
      </c>
      <c r="N21" s="109">
        <v>92277.83</v>
      </c>
      <c r="O21" s="101">
        <v>139124.15</v>
      </c>
      <c r="P21" s="102">
        <v>3</v>
      </c>
      <c r="Q21" s="219"/>
      <c r="R21" s="179">
        <f t="shared" si="3"/>
        <v>40149.375</v>
      </c>
      <c r="S21" s="184">
        <f t="shared" si="4"/>
        <v>6286.9245000000001</v>
      </c>
      <c r="T21" s="223"/>
      <c r="U21" s="181" t="s">
        <v>69</v>
      </c>
      <c r="V21" s="182">
        <f t="shared" si="5"/>
        <v>3009.6405499999996</v>
      </c>
      <c r="W21" s="181" t="str">
        <f t="shared" si="0"/>
        <v>Oui</v>
      </c>
      <c r="X21" s="183">
        <f>IF(W21="Oui", 10%*('Données brutes'!N21-'Données brutes'!I21), 0)</f>
        <v>548.50200000000041</v>
      </c>
      <c r="Y21" s="181" t="str">
        <f t="shared" si="15"/>
        <v>Non</v>
      </c>
      <c r="Z21" s="184">
        <f t="shared" si="7"/>
        <v>0</v>
      </c>
      <c r="AA21" s="181" t="str">
        <f t="shared" si="8"/>
        <v>Non</v>
      </c>
      <c r="AB21" s="184">
        <f t="shared" si="9"/>
        <v>0</v>
      </c>
      <c r="AC21" s="181" t="str">
        <f t="shared" si="10"/>
        <v>Non</v>
      </c>
      <c r="AD21" s="184">
        <f t="shared" si="11"/>
        <v>0</v>
      </c>
      <c r="AE21" s="181" t="str">
        <f t="shared" si="12"/>
        <v>Non</v>
      </c>
      <c r="AF21" s="184">
        <f t="shared" si="13"/>
        <v>0</v>
      </c>
      <c r="AG21" s="227"/>
      <c r="AH21" s="187"/>
      <c r="AI21" s="184">
        <f t="shared" si="14"/>
        <v>49994.442049999998</v>
      </c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</row>
    <row r="22" spans="1:53" ht="10.15" customHeight="1" x14ac:dyDescent="0.2">
      <c r="A22" s="199"/>
      <c r="B22" s="89" t="s">
        <v>28</v>
      </c>
      <c r="C22" s="91" t="s">
        <v>33</v>
      </c>
      <c r="D22" s="94">
        <v>32891</v>
      </c>
      <c r="E22" s="95">
        <f t="shared" si="1"/>
        <v>23</v>
      </c>
      <c r="F22" s="87">
        <f t="shared" si="2"/>
        <v>6</v>
      </c>
      <c r="G22" s="97">
        <v>33.380000000000003</v>
      </c>
      <c r="H22" s="88">
        <v>50.06</v>
      </c>
      <c r="I22" s="99">
        <v>91420.63</v>
      </c>
      <c r="J22" s="98">
        <v>173822.75</v>
      </c>
      <c r="K22" s="217">
        <v>0</v>
      </c>
      <c r="L22" s="107">
        <v>1725</v>
      </c>
      <c r="M22" s="100">
        <v>150.72</v>
      </c>
      <c r="N22" s="109">
        <v>80527.14</v>
      </c>
      <c r="O22" s="101">
        <v>181545.58</v>
      </c>
      <c r="P22" s="102">
        <v>5</v>
      </c>
      <c r="Q22" s="219"/>
      <c r="R22" s="179">
        <f t="shared" si="3"/>
        <v>57580.500000000007</v>
      </c>
      <c r="S22" s="184">
        <f t="shared" si="4"/>
        <v>7545.0432000000001</v>
      </c>
      <c r="T22" s="223"/>
      <c r="U22" s="181" t="s">
        <v>69</v>
      </c>
      <c r="V22" s="182">
        <f t="shared" si="5"/>
        <v>3528.4550999999997</v>
      </c>
      <c r="W22" s="181" t="str">
        <f t="shared" si="0"/>
        <v>Non</v>
      </c>
      <c r="X22" s="183">
        <f>IF(W22="Oui", 10%*('Données brutes'!N22-'Données brutes'!I22), 0)</f>
        <v>0</v>
      </c>
      <c r="Y22" s="181" t="str">
        <f t="shared" si="15"/>
        <v>Oui</v>
      </c>
      <c r="Z22" s="184">
        <f t="shared" si="7"/>
        <v>1158.424499999998</v>
      </c>
      <c r="AA22" s="181" t="str">
        <f t="shared" si="8"/>
        <v>Non</v>
      </c>
      <c r="AB22" s="184">
        <f t="shared" si="9"/>
        <v>0</v>
      </c>
      <c r="AC22" s="181" t="str">
        <f t="shared" si="10"/>
        <v>Non</v>
      </c>
      <c r="AD22" s="184">
        <f t="shared" si="11"/>
        <v>0</v>
      </c>
      <c r="AE22" s="181" t="str">
        <f t="shared" si="12"/>
        <v>Non</v>
      </c>
      <c r="AF22" s="184">
        <f t="shared" si="13"/>
        <v>0</v>
      </c>
      <c r="AG22" s="227"/>
      <c r="AH22" s="187"/>
      <c r="AI22" s="184">
        <f t="shared" si="14"/>
        <v>69812.4228</v>
      </c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</row>
    <row r="23" spans="1:53" ht="10.15" customHeight="1" x14ac:dyDescent="0.2">
      <c r="A23" s="199"/>
      <c r="B23" s="89" t="s">
        <v>29</v>
      </c>
      <c r="C23" s="91" t="s">
        <v>34</v>
      </c>
      <c r="D23" s="94">
        <v>41102</v>
      </c>
      <c r="E23" s="95">
        <f t="shared" si="1"/>
        <v>0.5</v>
      </c>
      <c r="F23" s="87">
        <f t="shared" si="2"/>
        <v>2</v>
      </c>
      <c r="G23" s="97">
        <v>15.38</v>
      </c>
      <c r="H23" s="88">
        <v>23.07</v>
      </c>
      <c r="I23" s="99">
        <v>82498.34</v>
      </c>
      <c r="J23" s="98">
        <v>115826.13</v>
      </c>
      <c r="K23" s="217">
        <v>0</v>
      </c>
      <c r="L23" s="107">
        <v>1875</v>
      </c>
      <c r="M23" s="100">
        <v>159.16999999999999</v>
      </c>
      <c r="N23" s="109">
        <v>73878.58</v>
      </c>
      <c r="O23" s="101">
        <v>125469.62</v>
      </c>
      <c r="P23" s="102">
        <v>9</v>
      </c>
      <c r="Q23" s="219"/>
      <c r="R23" s="179">
        <f t="shared" si="3"/>
        <v>28837.5</v>
      </c>
      <c r="S23" s="184">
        <f t="shared" si="4"/>
        <v>3672.0518999999999</v>
      </c>
      <c r="T23" s="223"/>
      <c r="U23" s="181" t="s">
        <v>69</v>
      </c>
      <c r="V23" s="184">
        <f t="shared" si="5"/>
        <v>2620.8300999999997</v>
      </c>
      <c r="W23" s="181" t="str">
        <f t="shared" si="0"/>
        <v>Non</v>
      </c>
      <c r="X23" s="183">
        <f>IF(W23="Oui", 10%*('Données brutes'!N23-'Données brutes'!I23), 0)</f>
        <v>0</v>
      </c>
      <c r="Y23" s="181" t="str">
        <f t="shared" si="15"/>
        <v>Oui</v>
      </c>
      <c r="Z23" s="184">
        <f t="shared" si="7"/>
        <v>1446.5234999999986</v>
      </c>
      <c r="AA23" s="181" t="str">
        <f t="shared" si="8"/>
        <v>Oui</v>
      </c>
      <c r="AB23" s="184">
        <f t="shared" si="9"/>
        <v>498.37050000000005</v>
      </c>
      <c r="AC23" s="181" t="str">
        <f t="shared" si="10"/>
        <v>Non</v>
      </c>
      <c r="AD23" s="184">
        <f t="shared" si="11"/>
        <v>0</v>
      </c>
      <c r="AE23" s="181" t="str">
        <f t="shared" si="12"/>
        <v>Oui</v>
      </c>
      <c r="AF23" s="184">
        <f t="shared" si="13"/>
        <v>732.42465317717006</v>
      </c>
      <c r="AG23" s="227"/>
      <c r="AH23" s="187"/>
      <c r="AI23" s="184">
        <f t="shared" si="14"/>
        <v>37807.700653177162</v>
      </c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</row>
    <row r="24" spans="1:53" ht="10.15" customHeight="1" x14ac:dyDescent="0.2">
      <c r="A24" s="199"/>
      <c r="B24" s="90" t="s">
        <v>30</v>
      </c>
      <c r="C24" s="92" t="s">
        <v>34</v>
      </c>
      <c r="D24" s="94">
        <v>29465</v>
      </c>
      <c r="E24" s="95">
        <f t="shared" si="1"/>
        <v>32.4</v>
      </c>
      <c r="F24" s="87">
        <f t="shared" si="2"/>
        <v>8</v>
      </c>
      <c r="G24" s="97">
        <v>40.880000000000003</v>
      </c>
      <c r="H24" s="88">
        <v>61.33</v>
      </c>
      <c r="I24" s="99">
        <v>93640.78</v>
      </c>
      <c r="J24" s="98">
        <v>193110.06</v>
      </c>
      <c r="K24" s="217">
        <v>0</v>
      </c>
      <c r="L24" s="107">
        <v>1650</v>
      </c>
      <c r="M24" s="100">
        <v>0</v>
      </c>
      <c r="N24" s="109">
        <v>83732.44</v>
      </c>
      <c r="O24" s="101">
        <v>208951.82</v>
      </c>
      <c r="P24" s="102">
        <v>2</v>
      </c>
      <c r="Q24" s="219"/>
      <c r="R24" s="179">
        <f t="shared" si="3"/>
        <v>67452</v>
      </c>
      <c r="S24" s="184">
        <f t="shared" si="4"/>
        <v>0</v>
      </c>
      <c r="T24" s="223"/>
      <c r="U24" s="181" t="s">
        <v>69</v>
      </c>
      <c r="V24" s="182">
        <f t="shared" si="5"/>
        <v>3971.6017000000002</v>
      </c>
      <c r="W24" s="181" t="str">
        <f t="shared" si="0"/>
        <v>Non</v>
      </c>
      <c r="X24" s="183">
        <f>IF(W24="Oui", 10%*('Données brutes'!N24-'Données brutes'!I24), 0)</f>
        <v>0</v>
      </c>
      <c r="Y24" s="181" t="str">
        <f t="shared" si="15"/>
        <v>Oui</v>
      </c>
      <c r="Z24" s="184">
        <f t="shared" si="7"/>
        <v>2376.2640000000015</v>
      </c>
      <c r="AA24" s="181" t="str">
        <f t="shared" si="8"/>
        <v>Non</v>
      </c>
      <c r="AB24" s="184">
        <f t="shared" si="9"/>
        <v>0</v>
      </c>
      <c r="AC24" s="181" t="str">
        <f t="shared" si="10"/>
        <v>Non</v>
      </c>
      <c r="AD24" s="184">
        <f t="shared" si="11"/>
        <v>0</v>
      </c>
      <c r="AE24" s="181" t="str">
        <f t="shared" si="12"/>
        <v>Non</v>
      </c>
      <c r="AF24" s="184">
        <f t="shared" si="13"/>
        <v>0</v>
      </c>
      <c r="AG24" s="227"/>
      <c r="AH24" s="187"/>
      <c r="AI24" s="184">
        <f t="shared" si="14"/>
        <v>73799.865699999995</v>
      </c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</row>
    <row r="25" spans="1:53" ht="10.15" customHeight="1" x14ac:dyDescent="0.2">
      <c r="A25" s="199"/>
      <c r="B25" s="90" t="s">
        <v>31</v>
      </c>
      <c r="C25" s="92" t="s">
        <v>34</v>
      </c>
      <c r="D25" s="94">
        <v>30711</v>
      </c>
      <c r="E25" s="95">
        <f>YEARFRAC(D25,$A$30)</f>
        <v>28.916666666666668</v>
      </c>
      <c r="F25" s="87">
        <f t="shared" si="2"/>
        <v>7</v>
      </c>
      <c r="G25" s="97">
        <v>38.15</v>
      </c>
      <c r="H25" s="88">
        <v>57.23</v>
      </c>
      <c r="I25" s="99">
        <v>93464.74</v>
      </c>
      <c r="J25" s="98">
        <v>187513.86</v>
      </c>
      <c r="K25" s="217">
        <v>0</v>
      </c>
      <c r="L25" s="107">
        <v>1687.5</v>
      </c>
      <c r="M25" s="100">
        <v>226.41</v>
      </c>
      <c r="N25" s="109">
        <v>98278.63</v>
      </c>
      <c r="O25" s="101">
        <v>171337.91</v>
      </c>
      <c r="P25" s="102">
        <v>5</v>
      </c>
      <c r="Q25" s="219"/>
      <c r="R25" s="179">
        <f t="shared" si="3"/>
        <v>64378.125</v>
      </c>
      <c r="S25" s="184">
        <f t="shared" si="4"/>
        <v>12957.444299999999</v>
      </c>
      <c r="T25" s="223"/>
      <c r="U25" s="181" t="s">
        <v>69</v>
      </c>
      <c r="V25" s="182">
        <f t="shared" si="5"/>
        <v>3552.8549500000004</v>
      </c>
      <c r="W25" s="181" t="str">
        <f t="shared" si="0"/>
        <v>Oui</v>
      </c>
      <c r="X25" s="183">
        <f>IF(W25="Oui", 10%*('Données brutes'!N25-'Données brutes'!I25), 0)</f>
        <v>481.38899999999995</v>
      </c>
      <c r="Y25" s="181" t="str">
        <f t="shared" si="15"/>
        <v>Non</v>
      </c>
      <c r="Z25" s="184">
        <f t="shared" si="7"/>
        <v>0</v>
      </c>
      <c r="AA25" s="181" t="str">
        <f t="shared" si="8"/>
        <v>Non</v>
      </c>
      <c r="AB25" s="184">
        <f t="shared" si="9"/>
        <v>0</v>
      </c>
      <c r="AC25" s="181" t="str">
        <f t="shared" si="10"/>
        <v>Non</v>
      </c>
      <c r="AD25" s="184">
        <f t="shared" si="11"/>
        <v>0</v>
      </c>
      <c r="AE25" s="181" t="str">
        <f t="shared" si="12"/>
        <v>Non</v>
      </c>
      <c r="AF25" s="184">
        <f t="shared" si="13"/>
        <v>0</v>
      </c>
      <c r="AG25" s="227"/>
      <c r="AH25" s="187"/>
      <c r="AI25" s="184">
        <f t="shared" si="14"/>
        <v>81369.813249999992</v>
      </c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</row>
    <row r="26" spans="1:53" ht="3" customHeight="1" x14ac:dyDescent="0.2">
      <c r="A26" s="196"/>
      <c r="B26" s="196"/>
      <c r="C26" s="196"/>
      <c r="D26" s="196"/>
      <c r="E26" s="196"/>
      <c r="F26" s="196"/>
      <c r="G26" s="196"/>
      <c r="H26" s="196"/>
      <c r="I26" s="205"/>
      <c r="J26" s="205"/>
      <c r="K26" s="196"/>
      <c r="L26" s="196"/>
      <c r="M26" s="196"/>
      <c r="N26" s="196"/>
      <c r="O26" s="196"/>
      <c r="P26" s="196"/>
      <c r="Q26" s="196"/>
      <c r="R26" s="206"/>
      <c r="S26" s="207"/>
      <c r="T26" s="203"/>
      <c r="U26" s="203"/>
      <c r="V26" s="206"/>
      <c r="W26" s="203"/>
      <c r="X26" s="208"/>
      <c r="Y26" s="203"/>
      <c r="Z26" s="207"/>
      <c r="AA26" s="203"/>
      <c r="AB26" s="207"/>
      <c r="AC26" s="203"/>
      <c r="AD26" s="207"/>
      <c r="AE26" s="203"/>
      <c r="AF26" s="207"/>
      <c r="AG26" s="203"/>
      <c r="AH26" s="207"/>
      <c r="AI26" s="207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</row>
    <row r="27" spans="1:53" ht="10.15" customHeight="1" x14ac:dyDescent="0.2">
      <c r="A27" s="196"/>
      <c r="B27" s="203"/>
      <c r="C27" s="203"/>
      <c r="D27" s="203"/>
      <c r="E27" s="203"/>
      <c r="F27" s="203"/>
      <c r="G27" s="203"/>
      <c r="H27" s="204"/>
      <c r="I27" s="213">
        <f>SUM(I9:I25)</f>
        <v>1508346.0400000003</v>
      </c>
      <c r="J27" s="214">
        <f>SUM(J9:J25)</f>
        <v>2659832.84</v>
      </c>
      <c r="K27" s="210"/>
      <c r="L27" s="211"/>
      <c r="M27" s="212"/>
      <c r="N27" s="215">
        <f>SUM(N9:N25)</f>
        <v>1486480.73</v>
      </c>
      <c r="O27" s="216">
        <f>SUM(O9:O26)</f>
        <v>2596154.92</v>
      </c>
      <c r="Q27" s="196"/>
      <c r="R27" s="188">
        <f>SUM(R9:R25)</f>
        <v>832655.625</v>
      </c>
      <c r="S27" s="189">
        <f>SUM(S9:S25)</f>
        <v>67960.128899999996</v>
      </c>
      <c r="T27" s="224"/>
      <c r="U27" s="211"/>
      <c r="V27" s="190">
        <f>SUM(V9:V25)</f>
        <v>53807.131099999991</v>
      </c>
      <c r="W27" s="225"/>
      <c r="X27" s="191">
        <f>SUM(X9:X25)</f>
        <v>4659.7329999999974</v>
      </c>
      <c r="Y27" s="211"/>
      <c r="Z27" s="192">
        <f>SUM(Z9:Z25)</f>
        <v>9516.9704999999994</v>
      </c>
      <c r="AA27" s="211"/>
      <c r="AB27" s="192">
        <f>SUM(AB9:AB25)</f>
        <v>5241.0172250000005</v>
      </c>
      <c r="AC27" s="211"/>
      <c r="AD27" s="192">
        <f>SUM(AD9:AD25)</f>
        <v>1477.7286999999988</v>
      </c>
      <c r="AE27" s="211"/>
      <c r="AF27" s="192">
        <f>SUM(AF9:AF25)</f>
        <v>6942.057503955808</v>
      </c>
      <c r="AG27" s="228"/>
      <c r="AH27" s="193">
        <f>SUM(AI9:AI25)</f>
        <v>982260.3919289558</v>
      </c>
      <c r="AI27" s="194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</row>
    <row r="28" spans="1:53" ht="2.25" customHeight="1" x14ac:dyDescent="0.2">
      <c r="A28" s="196"/>
      <c r="B28" s="196"/>
      <c r="C28" s="196"/>
      <c r="D28" s="196"/>
      <c r="E28" s="196"/>
      <c r="F28" s="196"/>
      <c r="G28" s="196"/>
      <c r="H28" s="196"/>
      <c r="I28" s="196"/>
      <c r="J28" s="209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</row>
    <row r="29" spans="1:53" x14ac:dyDescent="0.2">
      <c r="A29" s="200"/>
      <c r="B29" s="141" t="s">
        <v>12</v>
      </c>
      <c r="C29" s="142"/>
      <c r="D29" s="143"/>
      <c r="E29" s="141" t="s">
        <v>49</v>
      </c>
      <c r="F29" s="143"/>
      <c r="G29" s="144" t="s">
        <v>12</v>
      </c>
      <c r="H29" s="145"/>
      <c r="I29" s="145"/>
      <c r="J29" s="145"/>
      <c r="K29" s="145"/>
      <c r="L29" s="145"/>
      <c r="M29" s="145"/>
      <c r="N29" s="145"/>
      <c r="O29" s="145"/>
      <c r="P29" s="145"/>
      <c r="Q29" s="220"/>
      <c r="R29" s="141" t="s">
        <v>13</v>
      </c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229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</row>
    <row r="30" spans="1:53" ht="10.15" customHeight="1" x14ac:dyDescent="0.2">
      <c r="A30" s="197">
        <v>41274</v>
      </c>
      <c r="B30" s="196"/>
      <c r="C30" s="196"/>
      <c r="D30" s="196"/>
      <c r="E30" s="196"/>
      <c r="F30" s="196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</row>
    <row r="31" spans="1:53" ht="10.15" customHeight="1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</row>
    <row r="32" spans="1:53" ht="10.15" customHeight="1" x14ac:dyDescent="0.2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</row>
    <row r="33" spans="1:53" ht="10.15" customHeight="1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</row>
    <row r="34" spans="1:53" x14ac:dyDescent="0.2">
      <c r="A34" s="196"/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</row>
    <row r="35" spans="1:53" x14ac:dyDescent="0.2">
      <c r="A35" s="196"/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</row>
    <row r="36" spans="1:53" x14ac:dyDescent="0.2">
      <c r="A36" s="196"/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</row>
    <row r="37" spans="1:53" x14ac:dyDescent="0.2">
      <c r="A37" s="196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</row>
    <row r="38" spans="1:53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</row>
    <row r="39" spans="1:53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</row>
    <row r="40" spans="1:53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</row>
    <row r="41" spans="1:53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</row>
    <row r="42" spans="1:53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</row>
    <row r="43" spans="1:53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</row>
    <row r="44" spans="1:53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</row>
    <row r="45" spans="1:53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</row>
    <row r="46" spans="1:53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</row>
    <row r="47" spans="1:53" x14ac:dyDescent="0.2">
      <c r="A47" s="196"/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</row>
    <row r="48" spans="1:53" x14ac:dyDescent="0.2">
      <c r="A48" s="196"/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</row>
    <row r="49" spans="1:53" x14ac:dyDescent="0.2">
      <c r="A49" s="196"/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</row>
    <row r="50" spans="1:53" x14ac:dyDescent="0.2">
      <c r="A50" s="196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</row>
    <row r="51" spans="1:53" x14ac:dyDescent="0.2">
      <c r="A51" s="196"/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</row>
    <row r="52" spans="1:53" x14ac:dyDescent="0.2">
      <c r="A52" s="196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</row>
    <row r="53" spans="1:53" x14ac:dyDescent="0.2">
      <c r="A53" s="196"/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</row>
    <row r="54" spans="1:53" x14ac:dyDescent="0.2">
      <c r="A54" s="196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</row>
    <row r="55" spans="1:53" x14ac:dyDescent="0.2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</row>
    <row r="56" spans="1:53" x14ac:dyDescent="0.2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</row>
    <row r="57" spans="1:53" x14ac:dyDescent="0.2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</row>
    <row r="58" spans="1:53" x14ac:dyDescent="0.2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</row>
    <row r="59" spans="1:53" x14ac:dyDescent="0.2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</row>
    <row r="60" spans="1:53" x14ac:dyDescent="0.2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</row>
    <row r="61" spans="1:53" x14ac:dyDescent="0.2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</row>
    <row r="62" spans="1:53" x14ac:dyDescent="0.2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</row>
    <row r="63" spans="1:53" x14ac:dyDescent="0.2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</row>
    <row r="64" spans="1:53" x14ac:dyDescent="0.2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</row>
    <row r="65" spans="1:53" x14ac:dyDescent="0.2">
      <c r="A65" s="196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</row>
    <row r="66" spans="1:53" x14ac:dyDescent="0.2">
      <c r="A66" s="196"/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</row>
    <row r="67" spans="1:53" x14ac:dyDescent="0.2">
      <c r="A67" s="196"/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</row>
    <row r="68" spans="1:53" x14ac:dyDescent="0.2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</row>
    <row r="69" spans="1:53" x14ac:dyDescent="0.2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</row>
    <row r="70" spans="1:53" x14ac:dyDescent="0.2">
      <c r="A70" s="196"/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</row>
    <row r="71" spans="1:53" x14ac:dyDescent="0.2">
      <c r="A71" s="196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</row>
    <row r="72" spans="1:53" x14ac:dyDescent="0.2">
      <c r="A72" s="196"/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</row>
    <row r="73" spans="1:53" x14ac:dyDescent="0.2">
      <c r="A73" s="196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</row>
    <row r="74" spans="1:53" x14ac:dyDescent="0.2">
      <c r="A74" s="196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</row>
    <row r="75" spans="1:53" x14ac:dyDescent="0.2">
      <c r="A75" s="19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</row>
    <row r="76" spans="1:53" x14ac:dyDescent="0.2">
      <c r="A76" s="196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</row>
    <row r="77" spans="1:53" x14ac:dyDescent="0.2">
      <c r="A77" s="196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</row>
    <row r="78" spans="1:53" x14ac:dyDescent="0.2">
      <c r="A78" s="196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</row>
    <row r="79" spans="1:53" x14ac:dyDescent="0.2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</row>
    <row r="80" spans="1:53" x14ac:dyDescent="0.2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</row>
    <row r="81" spans="1:53" x14ac:dyDescent="0.2">
      <c r="A81" s="196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</row>
    <row r="82" spans="1:53" x14ac:dyDescent="0.2">
      <c r="A82" s="196"/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</row>
    <row r="83" spans="1:53" x14ac:dyDescent="0.2">
      <c r="A83" s="196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</row>
    <row r="84" spans="1:53" x14ac:dyDescent="0.2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</row>
    <row r="85" spans="1:53" x14ac:dyDescent="0.2">
      <c r="A85" s="196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</row>
    <row r="86" spans="1:53" x14ac:dyDescent="0.2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</row>
    <row r="87" spans="1:53" x14ac:dyDescent="0.2">
      <c r="A87" s="196"/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</row>
    <row r="88" spans="1:53" x14ac:dyDescent="0.2">
      <c r="A88" s="196"/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</row>
    <row r="89" spans="1:53" x14ac:dyDescent="0.2">
      <c r="A89" s="196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</row>
    <row r="90" spans="1:53" x14ac:dyDescent="0.2">
      <c r="A90" s="196"/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</row>
    <row r="91" spans="1:53" x14ac:dyDescent="0.2">
      <c r="A91" s="196"/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</row>
    <row r="92" spans="1:53" x14ac:dyDescent="0.2">
      <c r="A92" s="196"/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</row>
    <row r="93" spans="1:53" x14ac:dyDescent="0.2">
      <c r="A93" s="196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</row>
    <row r="94" spans="1:53" x14ac:dyDescent="0.2">
      <c r="A94" s="196"/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</row>
    <row r="95" spans="1:53" x14ac:dyDescent="0.2">
      <c r="A95" s="196"/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</row>
    <row r="96" spans="1:53" x14ac:dyDescent="0.2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</row>
    <row r="97" spans="1:53" x14ac:dyDescent="0.2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</row>
    <row r="98" spans="1:53" x14ac:dyDescent="0.2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</row>
    <row r="99" spans="1:53" x14ac:dyDescent="0.2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</row>
    <row r="100" spans="1:53" x14ac:dyDescent="0.2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</row>
    <row r="101" spans="1:53" x14ac:dyDescent="0.2">
      <c r="A101" s="196"/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</row>
    <row r="102" spans="1:53" x14ac:dyDescent="0.2">
      <c r="A102" s="196"/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</row>
    <row r="103" spans="1:53" x14ac:dyDescent="0.2">
      <c r="A103" s="196"/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</row>
    <row r="104" spans="1:53" x14ac:dyDescent="0.2">
      <c r="A104" s="196"/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</row>
    <row r="105" spans="1:53" x14ac:dyDescent="0.2">
      <c r="A105" s="196"/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</row>
    <row r="106" spans="1:53" x14ac:dyDescent="0.2">
      <c r="A106" s="196"/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</row>
    <row r="107" spans="1:53" x14ac:dyDescent="0.2">
      <c r="A107" s="196"/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</row>
    <row r="108" spans="1:53" x14ac:dyDescent="0.2">
      <c r="A108" s="196"/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</row>
    <row r="109" spans="1:53" x14ac:dyDescent="0.2">
      <c r="A109" s="196"/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</row>
    <row r="110" spans="1:53" x14ac:dyDescent="0.2">
      <c r="A110" s="196"/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</row>
    <row r="111" spans="1:53" x14ac:dyDescent="0.2">
      <c r="A111" s="196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</row>
    <row r="112" spans="1:53" x14ac:dyDescent="0.2">
      <c r="A112" s="196"/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</row>
    <row r="113" spans="1:53" x14ac:dyDescent="0.2">
      <c r="A113" s="196"/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</row>
    <row r="114" spans="1:53" x14ac:dyDescent="0.2">
      <c r="A114" s="196"/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</row>
    <row r="115" spans="1:53" x14ac:dyDescent="0.2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</row>
    <row r="116" spans="1:53" x14ac:dyDescent="0.2">
      <c r="A116" s="196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</row>
    <row r="117" spans="1:53" x14ac:dyDescent="0.2">
      <c r="A117" s="196"/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</row>
    <row r="118" spans="1:53" x14ac:dyDescent="0.2">
      <c r="A118" s="196"/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</row>
    <row r="119" spans="1:53" x14ac:dyDescent="0.2">
      <c r="A119" s="196"/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</row>
    <row r="120" spans="1:53" x14ac:dyDescent="0.2">
      <c r="A120" s="196"/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</row>
    <row r="121" spans="1:53" x14ac:dyDescent="0.2">
      <c r="A121" s="196"/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</row>
    <row r="122" spans="1:53" x14ac:dyDescent="0.2">
      <c r="A122" s="196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</row>
    <row r="123" spans="1:53" x14ac:dyDescent="0.2">
      <c r="A123" s="196"/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196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</row>
    <row r="124" spans="1:53" x14ac:dyDescent="0.2">
      <c r="A124" s="196"/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196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</row>
    <row r="125" spans="1:53" x14ac:dyDescent="0.2">
      <c r="A125" s="196"/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</row>
    <row r="126" spans="1:53" x14ac:dyDescent="0.2">
      <c r="A126" s="196"/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</row>
    <row r="127" spans="1:53" x14ac:dyDescent="0.2">
      <c r="A127" s="196"/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</row>
    <row r="128" spans="1:53" x14ac:dyDescent="0.2">
      <c r="A128" s="196"/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</row>
    <row r="129" spans="1:53" x14ac:dyDescent="0.2">
      <c r="A129" s="196"/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</row>
    <row r="130" spans="1:53" x14ac:dyDescent="0.2">
      <c r="A130" s="196"/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</row>
    <row r="131" spans="1:53" x14ac:dyDescent="0.2">
      <c r="A131" s="196"/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</row>
    <row r="132" spans="1:53" x14ac:dyDescent="0.2">
      <c r="A132" s="196"/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</row>
    <row r="133" spans="1:53" x14ac:dyDescent="0.2">
      <c r="A133" s="196"/>
      <c r="B133" s="196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</row>
    <row r="134" spans="1:53" x14ac:dyDescent="0.2">
      <c r="A134" s="196"/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</row>
    <row r="135" spans="1:53" x14ac:dyDescent="0.2">
      <c r="A135" s="196"/>
      <c r="B135" s="196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</row>
    <row r="136" spans="1:53" x14ac:dyDescent="0.2">
      <c r="A136" s="196"/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</row>
    <row r="137" spans="1:53" x14ac:dyDescent="0.2">
      <c r="A137" s="196"/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</row>
    <row r="138" spans="1:53" x14ac:dyDescent="0.2">
      <c r="A138" s="196"/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196"/>
      <c r="AT138" s="196"/>
      <c r="AU138" s="196"/>
      <c r="AV138" s="196"/>
      <c r="AW138" s="196"/>
      <c r="AX138" s="196"/>
      <c r="AY138" s="196"/>
      <c r="AZ138" s="196"/>
      <c r="BA138" s="196"/>
    </row>
    <row r="139" spans="1:53" x14ac:dyDescent="0.2">
      <c r="A139" s="196"/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196"/>
      <c r="AT139" s="196"/>
      <c r="AU139" s="196"/>
      <c r="AV139" s="196"/>
      <c r="AW139" s="196"/>
      <c r="AX139" s="196"/>
      <c r="AY139" s="196"/>
      <c r="AZ139" s="196"/>
      <c r="BA139" s="196"/>
    </row>
    <row r="140" spans="1:53" x14ac:dyDescent="0.2">
      <c r="A140" s="196"/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  <c r="AX140" s="196"/>
      <c r="AY140" s="196"/>
      <c r="AZ140" s="196"/>
      <c r="BA140" s="196"/>
    </row>
    <row r="141" spans="1:53" x14ac:dyDescent="0.2">
      <c r="A141" s="196"/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  <c r="AA141" s="196"/>
      <c r="AB141" s="196"/>
      <c r="AC141" s="196"/>
      <c r="AD141" s="196"/>
      <c r="AE141" s="196"/>
      <c r="AF141" s="196"/>
      <c r="AG141" s="196"/>
      <c r="AH141" s="196"/>
      <c r="AI141" s="196"/>
      <c r="AJ141" s="196"/>
      <c r="AK141" s="196"/>
      <c r="AL141" s="196"/>
      <c r="AM141" s="196"/>
      <c r="AN141" s="196"/>
      <c r="AO141" s="196"/>
      <c r="AP141" s="196"/>
      <c r="AQ141" s="196"/>
      <c r="AR141" s="196"/>
      <c r="AS141" s="196"/>
      <c r="AT141" s="196"/>
      <c r="AU141" s="196"/>
      <c r="AV141" s="196"/>
      <c r="AW141" s="196"/>
      <c r="AX141" s="196"/>
      <c r="AY141" s="196"/>
      <c r="AZ141" s="196"/>
      <c r="BA141" s="196"/>
    </row>
    <row r="142" spans="1:53" x14ac:dyDescent="0.2">
      <c r="A142" s="196"/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196"/>
      <c r="Z142" s="196"/>
      <c r="AA142" s="196"/>
      <c r="AB142" s="196"/>
      <c r="AC142" s="196"/>
      <c r="AD142" s="196"/>
      <c r="AE142" s="196"/>
      <c r="AF142" s="196"/>
      <c r="AG142" s="196"/>
      <c r="AH142" s="196"/>
      <c r="AI142" s="196"/>
      <c r="AJ142" s="196"/>
      <c r="AK142" s="196"/>
      <c r="AL142" s="196"/>
      <c r="AM142" s="196"/>
      <c r="AN142" s="196"/>
      <c r="AO142" s="196"/>
      <c r="AP142" s="196"/>
      <c r="AQ142" s="196"/>
      <c r="AR142" s="196"/>
      <c r="AS142" s="196"/>
      <c r="AT142" s="196"/>
      <c r="AU142" s="196"/>
      <c r="AV142" s="196"/>
      <c r="AW142" s="196"/>
      <c r="AX142" s="196"/>
      <c r="AY142" s="196"/>
      <c r="AZ142" s="196"/>
      <c r="BA142" s="196"/>
    </row>
    <row r="143" spans="1:53" x14ac:dyDescent="0.2">
      <c r="A143" s="196"/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  <c r="AA143" s="196"/>
      <c r="AB143" s="196"/>
      <c r="AC143" s="196"/>
      <c r="AD143" s="196"/>
      <c r="AE143" s="196"/>
      <c r="AF143" s="196"/>
      <c r="AG143" s="196"/>
      <c r="AH143" s="196"/>
      <c r="AI143" s="196"/>
      <c r="AJ143" s="196"/>
      <c r="AK143" s="196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  <c r="AW143" s="196"/>
      <c r="AX143" s="196"/>
      <c r="AY143" s="196"/>
      <c r="AZ143" s="196"/>
      <c r="BA143" s="196"/>
    </row>
    <row r="144" spans="1:53" x14ac:dyDescent="0.2">
      <c r="A144" s="196"/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  <c r="AA144" s="196"/>
      <c r="AB144" s="196"/>
      <c r="AC144" s="196"/>
      <c r="AD144" s="196"/>
      <c r="AE144" s="196"/>
      <c r="AF144" s="196"/>
      <c r="AG144" s="196"/>
      <c r="AH144" s="196"/>
      <c r="AI144" s="196"/>
      <c r="AJ144" s="196"/>
      <c r="AK144" s="196"/>
      <c r="AL144" s="196"/>
      <c r="AM144" s="196"/>
      <c r="AN144" s="196"/>
      <c r="AO144" s="196"/>
      <c r="AP144" s="196"/>
      <c r="AQ144" s="196"/>
      <c r="AR144" s="196"/>
      <c r="AS144" s="196"/>
      <c r="AT144" s="196"/>
      <c r="AU144" s="196"/>
      <c r="AV144" s="196"/>
      <c r="AW144" s="196"/>
      <c r="AX144" s="196"/>
      <c r="AY144" s="196"/>
      <c r="AZ144" s="196"/>
      <c r="BA144" s="196"/>
    </row>
    <row r="145" spans="1:53" x14ac:dyDescent="0.2">
      <c r="A145" s="196"/>
      <c r="B145" s="196"/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  <c r="AA145" s="196"/>
      <c r="AB145" s="196"/>
      <c r="AC145" s="196"/>
      <c r="AD145" s="196"/>
      <c r="AE145" s="196"/>
      <c r="AF145" s="196"/>
      <c r="AG145" s="196"/>
      <c r="AH145" s="196"/>
      <c r="AI145" s="196"/>
      <c r="AJ145" s="196"/>
      <c r="AK145" s="196"/>
      <c r="AL145" s="196"/>
      <c r="AM145" s="196"/>
      <c r="AN145" s="196"/>
      <c r="AO145" s="196"/>
      <c r="AP145" s="196"/>
      <c r="AQ145" s="196"/>
      <c r="AR145" s="196"/>
      <c r="AS145" s="196"/>
      <c r="AT145" s="196"/>
      <c r="AU145" s="196"/>
      <c r="AV145" s="196"/>
      <c r="AW145" s="196"/>
      <c r="AX145" s="196"/>
      <c r="AY145" s="196"/>
      <c r="AZ145" s="196"/>
      <c r="BA145" s="196"/>
    </row>
    <row r="146" spans="1:53" x14ac:dyDescent="0.2">
      <c r="A146" s="196"/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  <c r="AA146" s="196"/>
      <c r="AB146" s="196"/>
      <c r="AC146" s="196"/>
      <c r="AD146" s="196"/>
      <c r="AE146" s="196"/>
      <c r="AF146" s="196"/>
      <c r="AG146" s="196"/>
      <c r="AH146" s="196"/>
      <c r="AI146" s="196"/>
      <c r="AJ146" s="196"/>
      <c r="AK146" s="196"/>
      <c r="AL146" s="196"/>
      <c r="AM146" s="196"/>
      <c r="AN146" s="196"/>
      <c r="AO146" s="196"/>
      <c r="AP146" s="196"/>
      <c r="AQ146" s="196"/>
      <c r="AR146" s="196"/>
      <c r="AS146" s="196"/>
      <c r="AT146" s="196"/>
      <c r="AU146" s="196"/>
      <c r="AV146" s="196"/>
      <c r="AW146" s="196"/>
      <c r="AX146" s="196"/>
      <c r="AY146" s="196"/>
      <c r="AZ146" s="196"/>
      <c r="BA146" s="196"/>
    </row>
    <row r="147" spans="1:53" x14ac:dyDescent="0.2">
      <c r="A147" s="196"/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  <c r="AA147" s="196"/>
      <c r="AB147" s="196"/>
      <c r="AC147" s="196"/>
      <c r="AD147" s="196"/>
      <c r="AE147" s="196"/>
      <c r="AF147" s="196"/>
      <c r="AG147" s="196"/>
      <c r="AH147" s="196"/>
      <c r="AI147" s="196"/>
      <c r="AJ147" s="196"/>
      <c r="AK147" s="196"/>
      <c r="AL147" s="196"/>
      <c r="AM147" s="196"/>
      <c r="AN147" s="196"/>
      <c r="AO147" s="196"/>
      <c r="AP147" s="196"/>
      <c r="AQ147" s="196"/>
      <c r="AR147" s="196"/>
      <c r="AS147" s="196"/>
      <c r="AT147" s="196"/>
      <c r="AU147" s="196"/>
      <c r="AV147" s="196"/>
      <c r="AW147" s="196"/>
      <c r="AX147" s="196"/>
      <c r="AY147" s="196"/>
      <c r="AZ147" s="196"/>
      <c r="BA147" s="196"/>
    </row>
    <row r="148" spans="1:53" x14ac:dyDescent="0.2">
      <c r="A148" s="196"/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  <c r="AA148" s="196"/>
      <c r="AB148" s="196"/>
      <c r="AC148" s="196"/>
      <c r="AD148" s="196"/>
      <c r="AE148" s="196"/>
      <c r="AF148" s="196"/>
      <c r="AG148" s="196"/>
      <c r="AH148" s="196"/>
      <c r="AI148" s="196"/>
      <c r="AJ148" s="196"/>
      <c r="AK148" s="196"/>
      <c r="AL148" s="196"/>
      <c r="AM148" s="196"/>
      <c r="AN148" s="196"/>
      <c r="AO148" s="196"/>
      <c r="AP148" s="196"/>
      <c r="AQ148" s="196"/>
      <c r="AR148" s="196"/>
      <c r="AS148" s="196"/>
      <c r="AT148" s="196"/>
      <c r="AU148" s="196"/>
      <c r="AV148" s="196"/>
      <c r="AW148" s="196"/>
      <c r="AX148" s="196"/>
      <c r="AY148" s="196"/>
      <c r="AZ148" s="196"/>
      <c r="BA148" s="196"/>
    </row>
    <row r="149" spans="1:53" x14ac:dyDescent="0.2">
      <c r="A149" s="196"/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  <c r="AA149" s="196"/>
      <c r="AB149" s="196"/>
      <c r="AC149" s="196"/>
      <c r="AD149" s="196"/>
      <c r="AE149" s="196"/>
      <c r="AF149" s="196"/>
      <c r="AG149" s="196"/>
      <c r="AH149" s="196"/>
      <c r="AI149" s="196"/>
      <c r="AJ149" s="196"/>
      <c r="AK149" s="196"/>
      <c r="AL149" s="196"/>
      <c r="AM149" s="196"/>
      <c r="AN149" s="196"/>
      <c r="AO149" s="196"/>
      <c r="AP149" s="196"/>
      <c r="AQ149" s="196"/>
      <c r="AR149" s="196"/>
      <c r="AS149" s="196"/>
      <c r="AT149" s="196"/>
      <c r="AU149" s="196"/>
      <c r="AV149" s="196"/>
      <c r="AW149" s="196"/>
      <c r="AX149" s="196"/>
      <c r="AY149" s="196"/>
      <c r="AZ149" s="196"/>
      <c r="BA149" s="196"/>
    </row>
    <row r="150" spans="1:53" x14ac:dyDescent="0.2">
      <c r="A150" s="196"/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  <c r="AA150" s="196"/>
      <c r="AB150" s="196"/>
      <c r="AC150" s="196"/>
      <c r="AD150" s="196"/>
      <c r="AE150" s="196"/>
      <c r="AF150" s="196"/>
      <c r="AG150" s="196"/>
      <c r="AH150" s="196"/>
      <c r="AI150" s="196"/>
      <c r="AJ150" s="196"/>
      <c r="AK150" s="196"/>
      <c r="AL150" s="196"/>
      <c r="AM150" s="196"/>
      <c r="AN150" s="196"/>
      <c r="AO150" s="196"/>
      <c r="AP150" s="196"/>
      <c r="AQ150" s="196"/>
      <c r="AR150" s="196"/>
      <c r="AS150" s="196"/>
      <c r="AT150" s="196"/>
      <c r="AU150" s="196"/>
      <c r="AV150" s="196"/>
      <c r="AW150" s="196"/>
      <c r="AX150" s="196"/>
      <c r="AY150" s="196"/>
      <c r="AZ150" s="196"/>
      <c r="BA150" s="196"/>
    </row>
    <row r="151" spans="1:53" x14ac:dyDescent="0.2">
      <c r="A151" s="196"/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  <c r="AA151" s="196"/>
      <c r="AB151" s="196"/>
      <c r="AC151" s="196"/>
      <c r="AD151" s="196"/>
      <c r="AE151" s="196"/>
      <c r="AF151" s="196"/>
      <c r="AG151" s="196"/>
      <c r="AH151" s="196"/>
      <c r="AI151" s="196"/>
      <c r="AJ151" s="196"/>
      <c r="AK151" s="196"/>
      <c r="AL151" s="196"/>
      <c r="AM151" s="196"/>
      <c r="AN151" s="196"/>
      <c r="AO151" s="196"/>
      <c r="AP151" s="196"/>
      <c r="AQ151" s="196"/>
      <c r="AR151" s="196"/>
      <c r="AS151" s="196"/>
      <c r="AT151" s="196"/>
      <c r="AU151" s="196"/>
      <c r="AV151" s="196"/>
      <c r="AW151" s="196"/>
      <c r="AX151" s="196"/>
      <c r="AY151" s="196"/>
      <c r="AZ151" s="196"/>
      <c r="BA151" s="196"/>
    </row>
    <row r="152" spans="1:53" x14ac:dyDescent="0.2">
      <c r="A152" s="196"/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  <c r="AA152" s="196"/>
      <c r="AB152" s="196"/>
      <c r="AC152" s="196"/>
      <c r="AD152" s="196"/>
      <c r="AE152" s="196"/>
      <c r="AF152" s="196"/>
      <c r="AG152" s="196"/>
      <c r="AH152" s="196"/>
      <c r="AI152" s="196"/>
      <c r="AJ152" s="196"/>
      <c r="AK152" s="196"/>
      <c r="AL152" s="196"/>
      <c r="AM152" s="196"/>
      <c r="AN152" s="196"/>
      <c r="AO152" s="196"/>
      <c r="AP152" s="196"/>
      <c r="AQ152" s="196"/>
      <c r="AR152" s="196"/>
      <c r="AS152" s="196"/>
      <c r="AT152" s="196"/>
      <c r="AU152" s="196"/>
      <c r="AV152" s="196"/>
      <c r="AW152" s="196"/>
      <c r="AX152" s="196"/>
      <c r="AY152" s="196"/>
      <c r="AZ152" s="196"/>
      <c r="BA152" s="196"/>
    </row>
    <row r="153" spans="1:53" x14ac:dyDescent="0.2">
      <c r="A153" s="196"/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  <c r="AA153" s="196"/>
      <c r="AB153" s="196"/>
      <c r="AC153" s="196"/>
      <c r="AD153" s="196"/>
      <c r="AE153" s="196"/>
      <c r="AF153" s="196"/>
      <c r="AG153" s="196"/>
      <c r="AH153" s="196"/>
      <c r="AI153" s="196"/>
      <c r="AJ153" s="196"/>
      <c r="AK153" s="196"/>
      <c r="AL153" s="196"/>
      <c r="AM153" s="196"/>
      <c r="AN153" s="196"/>
      <c r="AO153" s="196"/>
      <c r="AP153" s="196"/>
      <c r="AQ153" s="196"/>
      <c r="AR153" s="196"/>
      <c r="AS153" s="196"/>
      <c r="AT153" s="196"/>
      <c r="AU153" s="196"/>
      <c r="AV153" s="196"/>
      <c r="AW153" s="196"/>
      <c r="AX153" s="196"/>
      <c r="AY153" s="196"/>
      <c r="AZ153" s="196"/>
      <c r="BA153" s="196"/>
    </row>
    <row r="154" spans="1:53" x14ac:dyDescent="0.2">
      <c r="A154" s="196"/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  <c r="AA154" s="196"/>
      <c r="AB154" s="196"/>
      <c r="AC154" s="196"/>
      <c r="AD154" s="196"/>
      <c r="AE154" s="196"/>
      <c r="AF154" s="196"/>
      <c r="AG154" s="196"/>
      <c r="AH154" s="196"/>
      <c r="AI154" s="196"/>
      <c r="AJ154" s="196"/>
      <c r="AK154" s="196"/>
      <c r="AL154" s="196"/>
      <c r="AM154" s="196"/>
      <c r="AN154" s="196"/>
      <c r="AO154" s="196"/>
      <c r="AP154" s="196"/>
      <c r="AQ154" s="196"/>
      <c r="AR154" s="196"/>
      <c r="AS154" s="196"/>
      <c r="AT154" s="196"/>
      <c r="AU154" s="196"/>
      <c r="AV154" s="196"/>
      <c r="AW154" s="196"/>
      <c r="AX154" s="196"/>
      <c r="AY154" s="196"/>
      <c r="AZ154" s="196"/>
      <c r="BA154" s="196"/>
    </row>
    <row r="155" spans="1:53" x14ac:dyDescent="0.2">
      <c r="A155" s="196"/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96"/>
      <c r="AK155" s="196"/>
      <c r="AL155" s="196"/>
      <c r="AM155" s="196"/>
      <c r="AN155" s="196"/>
      <c r="AO155" s="196"/>
      <c r="AP155" s="196"/>
      <c r="AQ155" s="196"/>
      <c r="AR155" s="196"/>
      <c r="AS155" s="196"/>
      <c r="AT155" s="196"/>
      <c r="AU155" s="196"/>
      <c r="AV155" s="196"/>
      <c r="AW155" s="196"/>
      <c r="AX155" s="196"/>
      <c r="AY155" s="196"/>
      <c r="AZ155" s="196"/>
      <c r="BA155" s="196"/>
    </row>
    <row r="156" spans="1:53" x14ac:dyDescent="0.2">
      <c r="A156" s="196"/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  <c r="AA156" s="196"/>
      <c r="AB156" s="196"/>
      <c r="AC156" s="196"/>
      <c r="AD156" s="196"/>
      <c r="AE156" s="196"/>
      <c r="AF156" s="196"/>
      <c r="AG156" s="196"/>
      <c r="AH156" s="196"/>
      <c r="AI156" s="196"/>
      <c r="AJ156" s="196"/>
      <c r="AK156" s="196"/>
      <c r="AL156" s="196"/>
      <c r="AM156" s="196"/>
      <c r="AN156" s="196"/>
      <c r="AO156" s="196"/>
      <c r="AP156" s="196"/>
      <c r="AQ156" s="196"/>
      <c r="AR156" s="196"/>
      <c r="AS156" s="196"/>
      <c r="AT156" s="196"/>
      <c r="AU156" s="196"/>
      <c r="AV156" s="196"/>
      <c r="AW156" s="196"/>
      <c r="AX156" s="196"/>
      <c r="AY156" s="196"/>
      <c r="AZ156" s="196"/>
      <c r="BA156" s="196"/>
    </row>
    <row r="157" spans="1:53" x14ac:dyDescent="0.2">
      <c r="A157" s="196"/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196"/>
      <c r="Z157" s="196"/>
      <c r="AA157" s="196"/>
      <c r="AB157" s="196"/>
      <c r="AC157" s="196"/>
      <c r="AD157" s="196"/>
      <c r="AE157" s="196"/>
      <c r="AF157" s="196"/>
      <c r="AG157" s="196"/>
      <c r="AH157" s="196"/>
      <c r="AI157" s="196"/>
      <c r="AJ157" s="196"/>
      <c r="AK157" s="196"/>
      <c r="AL157" s="196"/>
      <c r="AM157" s="196"/>
      <c r="AN157" s="196"/>
      <c r="AO157" s="196"/>
      <c r="AP157" s="196"/>
      <c r="AQ157" s="196"/>
      <c r="AR157" s="196"/>
      <c r="AS157" s="196"/>
      <c r="AT157" s="196"/>
      <c r="AU157" s="196"/>
      <c r="AV157" s="196"/>
      <c r="AW157" s="196"/>
      <c r="AX157" s="196"/>
      <c r="AY157" s="196"/>
      <c r="AZ157" s="196"/>
      <c r="BA157" s="196"/>
    </row>
    <row r="158" spans="1:53" x14ac:dyDescent="0.2">
      <c r="A158" s="196"/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  <c r="AA158" s="196"/>
      <c r="AB158" s="196"/>
      <c r="AC158" s="196"/>
      <c r="AD158" s="196"/>
      <c r="AE158" s="196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196"/>
      <c r="AT158" s="196"/>
      <c r="AU158" s="196"/>
      <c r="AV158" s="196"/>
      <c r="AW158" s="196"/>
      <c r="AX158" s="196"/>
      <c r="AY158" s="196"/>
      <c r="AZ158" s="196"/>
      <c r="BA158" s="196"/>
    </row>
    <row r="159" spans="1:53" x14ac:dyDescent="0.2">
      <c r="A159" s="196"/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  <c r="AA159" s="196"/>
      <c r="AB159" s="196"/>
      <c r="AC159" s="196"/>
      <c r="AD159" s="196"/>
      <c r="AE159" s="196"/>
      <c r="AF159" s="196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  <c r="AQ159" s="196"/>
      <c r="AR159" s="196"/>
      <c r="AS159" s="196"/>
      <c r="AT159" s="196"/>
      <c r="AU159" s="196"/>
      <c r="AV159" s="196"/>
      <c r="AW159" s="196"/>
      <c r="AX159" s="196"/>
      <c r="AY159" s="196"/>
      <c r="AZ159" s="196"/>
      <c r="BA159" s="196"/>
    </row>
    <row r="160" spans="1:53" x14ac:dyDescent="0.2">
      <c r="A160" s="196"/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  <c r="AA160" s="196"/>
      <c r="AB160" s="196"/>
      <c r="AC160" s="196"/>
      <c r="AD160" s="196"/>
      <c r="AE160" s="196"/>
      <c r="AF160" s="196"/>
      <c r="AG160" s="196"/>
      <c r="AH160" s="196"/>
      <c r="AI160" s="196"/>
      <c r="AJ160" s="196"/>
      <c r="AK160" s="196"/>
      <c r="AL160" s="196"/>
      <c r="AM160" s="196"/>
      <c r="AN160" s="196"/>
      <c r="AO160" s="196"/>
      <c r="AP160" s="196"/>
      <c r="AQ160" s="196"/>
      <c r="AR160" s="196"/>
      <c r="AS160" s="196"/>
      <c r="AT160" s="196"/>
      <c r="AU160" s="196"/>
      <c r="AV160" s="196"/>
      <c r="AW160" s="196"/>
      <c r="AX160" s="196"/>
      <c r="AY160" s="196"/>
      <c r="AZ160" s="196"/>
      <c r="BA160" s="196"/>
    </row>
    <row r="161" spans="1:53" x14ac:dyDescent="0.2">
      <c r="A161" s="196"/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196"/>
      <c r="Z161" s="196"/>
      <c r="AA161" s="196"/>
      <c r="AB161" s="196"/>
      <c r="AC161" s="196"/>
      <c r="AD161" s="196"/>
      <c r="AE161" s="196"/>
      <c r="AF161" s="196"/>
      <c r="AG161" s="196"/>
      <c r="AH161" s="196"/>
      <c r="AI161" s="196"/>
      <c r="AJ161" s="196"/>
      <c r="AK161" s="196"/>
      <c r="AL161" s="196"/>
      <c r="AM161" s="196"/>
      <c r="AN161" s="196"/>
      <c r="AO161" s="196"/>
      <c r="AP161" s="196"/>
      <c r="AQ161" s="196"/>
      <c r="AR161" s="196"/>
      <c r="AS161" s="196"/>
      <c r="AT161" s="196"/>
      <c r="AU161" s="196"/>
      <c r="AV161" s="196"/>
      <c r="AW161" s="196"/>
      <c r="AX161" s="196"/>
      <c r="AY161" s="196"/>
      <c r="AZ161" s="196"/>
      <c r="BA161" s="196"/>
    </row>
    <row r="162" spans="1:53" x14ac:dyDescent="0.2">
      <c r="A162" s="196"/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  <c r="T162" s="196"/>
      <c r="U162" s="196"/>
      <c r="V162" s="196"/>
      <c r="W162" s="196"/>
      <c r="X162" s="196"/>
      <c r="Y162" s="196"/>
      <c r="Z162" s="196"/>
      <c r="AA162" s="196"/>
      <c r="AB162" s="196"/>
      <c r="AC162" s="196"/>
      <c r="AD162" s="196"/>
      <c r="AE162" s="196"/>
      <c r="AF162" s="196"/>
      <c r="AG162" s="196"/>
      <c r="AH162" s="196"/>
      <c r="AI162" s="196"/>
      <c r="AJ162" s="196"/>
      <c r="AK162" s="196"/>
      <c r="AL162" s="196"/>
      <c r="AM162" s="196"/>
      <c r="AN162" s="196"/>
      <c r="AO162" s="196"/>
      <c r="AP162" s="196"/>
      <c r="AQ162" s="196"/>
      <c r="AR162" s="196"/>
      <c r="AS162" s="196"/>
      <c r="AT162" s="196"/>
      <c r="AU162" s="196"/>
      <c r="AV162" s="196"/>
      <c r="AW162" s="196"/>
      <c r="AX162" s="196"/>
      <c r="AY162" s="196"/>
      <c r="AZ162" s="196"/>
      <c r="BA162" s="196"/>
    </row>
    <row r="163" spans="1:53" x14ac:dyDescent="0.2">
      <c r="A163" s="196"/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196"/>
      <c r="Z163" s="196"/>
      <c r="AA163" s="196"/>
      <c r="AB163" s="196"/>
      <c r="AC163" s="196"/>
      <c r="AD163" s="196"/>
      <c r="AE163" s="196"/>
      <c r="AF163" s="196"/>
      <c r="AG163" s="196"/>
      <c r="AH163" s="196"/>
      <c r="AI163" s="196"/>
      <c r="AJ163" s="196"/>
      <c r="AK163" s="196"/>
      <c r="AL163" s="196"/>
      <c r="AM163" s="196"/>
      <c r="AN163" s="196"/>
      <c r="AO163" s="196"/>
      <c r="AP163" s="196"/>
      <c r="AQ163" s="196"/>
      <c r="AR163" s="196"/>
      <c r="AS163" s="196"/>
      <c r="AT163" s="196"/>
      <c r="AU163" s="196"/>
      <c r="AV163" s="196"/>
      <c r="AW163" s="196"/>
      <c r="AX163" s="196"/>
      <c r="AY163" s="196"/>
      <c r="AZ163" s="196"/>
      <c r="BA163" s="196"/>
    </row>
    <row r="164" spans="1:53" x14ac:dyDescent="0.2">
      <c r="A164" s="196"/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  <c r="AA164" s="196"/>
      <c r="AB164" s="196"/>
      <c r="AC164" s="196"/>
      <c r="AD164" s="196"/>
      <c r="AE164" s="196"/>
      <c r="AF164" s="196"/>
      <c r="AG164" s="196"/>
      <c r="AH164" s="196"/>
      <c r="AI164" s="196"/>
      <c r="AJ164" s="196"/>
      <c r="AK164" s="196"/>
      <c r="AL164" s="196"/>
      <c r="AM164" s="196"/>
      <c r="AN164" s="196"/>
      <c r="AO164" s="196"/>
      <c r="AP164" s="196"/>
      <c r="AQ164" s="196"/>
      <c r="AR164" s="196"/>
      <c r="AS164" s="196"/>
      <c r="AT164" s="196"/>
      <c r="AU164" s="196"/>
      <c r="AV164" s="196"/>
      <c r="AW164" s="196"/>
      <c r="AX164" s="196"/>
      <c r="AY164" s="196"/>
      <c r="AZ164" s="196"/>
      <c r="BA164" s="196"/>
    </row>
    <row r="165" spans="1:53" x14ac:dyDescent="0.2">
      <c r="A165" s="196"/>
      <c r="B165" s="196"/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  <c r="T165" s="196"/>
      <c r="U165" s="196"/>
      <c r="V165" s="196"/>
      <c r="W165" s="196"/>
      <c r="X165" s="196"/>
      <c r="Y165" s="196"/>
      <c r="Z165" s="196"/>
      <c r="AA165" s="196"/>
      <c r="AB165" s="196"/>
      <c r="AC165" s="196"/>
      <c r="AD165" s="196"/>
      <c r="AE165" s="196"/>
      <c r="AF165" s="196"/>
      <c r="AG165" s="196"/>
      <c r="AH165" s="196"/>
      <c r="AI165" s="196"/>
      <c r="AJ165" s="196"/>
      <c r="AK165" s="196"/>
      <c r="AL165" s="196"/>
      <c r="AM165" s="196"/>
      <c r="AN165" s="196"/>
      <c r="AO165" s="196"/>
      <c r="AP165" s="196"/>
      <c r="AQ165" s="196"/>
      <c r="AR165" s="196"/>
      <c r="AS165" s="196"/>
      <c r="AT165" s="196"/>
      <c r="AU165" s="196"/>
      <c r="AV165" s="196"/>
      <c r="AW165" s="196"/>
      <c r="AX165" s="196"/>
      <c r="AY165" s="196"/>
      <c r="AZ165" s="196"/>
      <c r="BA165" s="196"/>
    </row>
    <row r="166" spans="1:53" x14ac:dyDescent="0.2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196"/>
      <c r="Z166" s="196"/>
      <c r="AA166" s="196"/>
      <c r="AB166" s="196"/>
      <c r="AC166" s="196"/>
      <c r="AD166" s="196"/>
      <c r="AE166" s="196"/>
      <c r="AF166" s="196"/>
      <c r="AG166" s="196"/>
      <c r="AH166" s="196"/>
      <c r="AI166" s="196"/>
      <c r="AJ166" s="196"/>
      <c r="AK166" s="196"/>
      <c r="AL166" s="196"/>
      <c r="AM166" s="196"/>
      <c r="AN166" s="196"/>
      <c r="AO166" s="196"/>
      <c r="AP166" s="196"/>
      <c r="AQ166" s="196"/>
      <c r="AR166" s="196"/>
      <c r="AS166" s="196"/>
      <c r="AT166" s="196"/>
      <c r="AU166" s="196"/>
      <c r="AV166" s="196"/>
      <c r="AW166" s="196"/>
      <c r="AX166" s="196"/>
      <c r="AY166" s="196"/>
      <c r="AZ166" s="196"/>
      <c r="BA166" s="196"/>
    </row>
    <row r="167" spans="1:53" x14ac:dyDescent="0.2">
      <c r="A167" s="196"/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  <c r="AA167" s="196"/>
      <c r="AB167" s="196"/>
      <c r="AC167" s="196"/>
      <c r="AD167" s="196"/>
      <c r="AE167" s="196"/>
      <c r="AF167" s="196"/>
      <c r="AG167" s="196"/>
      <c r="AH167" s="196"/>
      <c r="AI167" s="196"/>
      <c r="AJ167" s="196"/>
      <c r="AK167" s="196"/>
      <c r="AL167" s="196"/>
      <c r="AM167" s="196"/>
      <c r="AN167" s="196"/>
      <c r="AO167" s="196"/>
      <c r="AP167" s="196"/>
      <c r="AQ167" s="196"/>
      <c r="AR167" s="196"/>
      <c r="AS167" s="196"/>
      <c r="AT167" s="196"/>
      <c r="AU167" s="196"/>
      <c r="AV167" s="196"/>
      <c r="AW167" s="196"/>
      <c r="AX167" s="196"/>
      <c r="AY167" s="196"/>
      <c r="AZ167" s="196"/>
      <c r="BA167" s="196"/>
    </row>
    <row r="168" spans="1:53" x14ac:dyDescent="0.2">
      <c r="A168" s="196"/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  <c r="AA168" s="196"/>
      <c r="AB168" s="196"/>
      <c r="AC168" s="196"/>
      <c r="AD168" s="196"/>
      <c r="AE168" s="196"/>
      <c r="AF168" s="196"/>
      <c r="AG168" s="196"/>
      <c r="AH168" s="196"/>
      <c r="AI168" s="196"/>
      <c r="AJ168" s="196"/>
      <c r="AK168" s="196"/>
      <c r="AL168" s="196"/>
      <c r="AM168" s="196"/>
      <c r="AN168" s="196"/>
      <c r="AO168" s="196"/>
      <c r="AP168" s="196"/>
      <c r="AQ168" s="196"/>
      <c r="AR168" s="196"/>
      <c r="AS168" s="196"/>
      <c r="AT168" s="196"/>
      <c r="AU168" s="196"/>
      <c r="AV168" s="196"/>
      <c r="AW168" s="196"/>
      <c r="AX168" s="196"/>
      <c r="AY168" s="196"/>
      <c r="AZ168" s="196"/>
      <c r="BA168" s="196"/>
    </row>
    <row r="169" spans="1:53" x14ac:dyDescent="0.2">
      <c r="A169" s="196"/>
      <c r="B169" s="196"/>
      <c r="C169" s="196"/>
      <c r="D169" s="196"/>
      <c r="E169" s="196"/>
      <c r="F169" s="196"/>
      <c r="G169" s="196"/>
      <c r="H169" s="196"/>
      <c r="I169" s="196"/>
      <c r="J169" s="196"/>
      <c r="K169" s="196"/>
      <c r="L169" s="196"/>
      <c r="M169" s="196"/>
      <c r="N169" s="196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  <c r="AA169" s="196"/>
      <c r="AB169" s="196"/>
      <c r="AC169" s="196"/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96"/>
      <c r="AT169" s="196"/>
      <c r="AU169" s="196"/>
      <c r="AV169" s="196"/>
      <c r="AW169" s="196"/>
      <c r="AX169" s="196"/>
      <c r="AY169" s="196"/>
      <c r="AZ169" s="196"/>
      <c r="BA169" s="196"/>
    </row>
    <row r="170" spans="1:53" x14ac:dyDescent="0.2">
      <c r="A170" s="196"/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  <c r="AA170" s="196"/>
      <c r="AB170" s="196"/>
      <c r="AC170" s="196"/>
      <c r="AD170" s="196"/>
      <c r="AE170" s="196"/>
      <c r="AF170" s="196"/>
      <c r="AG170" s="196"/>
      <c r="AH170" s="196"/>
      <c r="AI170" s="196"/>
      <c r="AJ170" s="196"/>
      <c r="AK170" s="196"/>
      <c r="AL170" s="196"/>
      <c r="AM170" s="196"/>
      <c r="AN170" s="196"/>
      <c r="AO170" s="196"/>
      <c r="AP170" s="196"/>
      <c r="AQ170" s="196"/>
      <c r="AR170" s="196"/>
      <c r="AS170" s="196"/>
      <c r="AT170" s="196"/>
      <c r="AU170" s="196"/>
      <c r="AV170" s="196"/>
      <c r="AW170" s="196"/>
      <c r="AX170" s="196"/>
      <c r="AY170" s="196"/>
      <c r="AZ170" s="196"/>
      <c r="BA170" s="196"/>
    </row>
    <row r="171" spans="1:53" x14ac:dyDescent="0.2">
      <c r="A171" s="196"/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  <c r="AA171" s="196"/>
      <c r="AB171" s="196"/>
      <c r="AC171" s="196"/>
      <c r="AD171" s="196"/>
      <c r="AE171" s="196"/>
      <c r="AF171" s="196"/>
      <c r="AG171" s="196"/>
      <c r="AH171" s="196"/>
      <c r="AI171" s="196"/>
      <c r="AJ171" s="196"/>
      <c r="AK171" s="196"/>
      <c r="AL171" s="196"/>
      <c r="AM171" s="196"/>
      <c r="AN171" s="196"/>
      <c r="AO171" s="196"/>
      <c r="AP171" s="196"/>
      <c r="AQ171" s="196"/>
      <c r="AR171" s="196"/>
      <c r="AS171" s="196"/>
      <c r="AT171" s="196"/>
      <c r="AU171" s="196"/>
      <c r="AV171" s="196"/>
      <c r="AW171" s="196"/>
      <c r="AX171" s="196"/>
      <c r="AY171" s="196"/>
      <c r="AZ171" s="196"/>
      <c r="BA171" s="196"/>
    </row>
    <row r="172" spans="1:53" x14ac:dyDescent="0.2">
      <c r="A172" s="196"/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  <c r="AA172" s="196"/>
      <c r="AB172" s="196"/>
      <c r="AC172" s="196"/>
      <c r="AD172" s="196"/>
      <c r="AE172" s="196"/>
      <c r="AF172" s="196"/>
      <c r="AG172" s="196"/>
      <c r="AH172" s="196"/>
      <c r="AI172" s="196"/>
      <c r="AJ172" s="196"/>
      <c r="AK172" s="196"/>
      <c r="AL172" s="196"/>
      <c r="AM172" s="196"/>
      <c r="AN172" s="196"/>
      <c r="AO172" s="196"/>
      <c r="AP172" s="196"/>
      <c r="AQ172" s="196"/>
      <c r="AR172" s="196"/>
      <c r="AS172" s="196"/>
      <c r="AT172" s="196"/>
      <c r="AU172" s="196"/>
      <c r="AV172" s="196"/>
      <c r="AW172" s="196"/>
      <c r="AX172" s="196"/>
      <c r="AY172" s="196"/>
      <c r="AZ172" s="196"/>
      <c r="BA172" s="196"/>
    </row>
    <row r="173" spans="1:53" x14ac:dyDescent="0.2">
      <c r="A173" s="196"/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  <c r="AA173" s="196"/>
      <c r="AB173" s="196"/>
      <c r="AC173" s="196"/>
      <c r="AD173" s="196"/>
      <c r="AE173" s="196"/>
      <c r="AF173" s="196"/>
      <c r="AG173" s="196"/>
      <c r="AH173" s="196"/>
      <c r="AI173" s="196"/>
      <c r="AJ173" s="196"/>
      <c r="AK173" s="196"/>
      <c r="AL173" s="196"/>
      <c r="AM173" s="196"/>
      <c r="AN173" s="196"/>
      <c r="AO173" s="196"/>
      <c r="AP173" s="196"/>
      <c r="AQ173" s="196"/>
      <c r="AR173" s="196"/>
      <c r="AS173" s="196"/>
      <c r="AT173" s="196"/>
      <c r="AU173" s="196"/>
      <c r="AV173" s="196"/>
      <c r="AW173" s="196"/>
      <c r="AX173" s="196"/>
      <c r="AY173" s="196"/>
      <c r="AZ173" s="196"/>
      <c r="BA173" s="196"/>
    </row>
    <row r="174" spans="1:53" x14ac:dyDescent="0.2">
      <c r="A174" s="196"/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  <c r="Z174" s="196"/>
      <c r="AA174" s="196"/>
      <c r="AB174" s="196"/>
      <c r="AC174" s="196"/>
      <c r="AD174" s="196"/>
      <c r="AE174" s="196"/>
      <c r="AF174" s="196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196"/>
      <c r="AT174" s="196"/>
      <c r="AU174" s="196"/>
      <c r="AV174" s="196"/>
      <c r="AW174" s="196"/>
      <c r="AX174" s="196"/>
      <c r="AY174" s="196"/>
      <c r="AZ174" s="196"/>
      <c r="BA174" s="196"/>
    </row>
    <row r="175" spans="1:53" x14ac:dyDescent="0.2">
      <c r="A175" s="196"/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  <c r="AA175" s="196"/>
      <c r="AB175" s="196"/>
      <c r="AC175" s="196"/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196"/>
      <c r="AT175" s="196"/>
      <c r="AU175" s="196"/>
      <c r="AV175" s="196"/>
      <c r="AW175" s="196"/>
      <c r="AX175" s="196"/>
      <c r="AY175" s="196"/>
      <c r="AZ175" s="196"/>
      <c r="BA175" s="196"/>
    </row>
    <row r="176" spans="1:53" x14ac:dyDescent="0.2">
      <c r="A176" s="196"/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196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196"/>
      <c r="AQ176" s="196"/>
      <c r="AR176" s="196"/>
      <c r="AS176" s="196"/>
      <c r="AT176" s="196"/>
      <c r="AU176" s="196"/>
      <c r="AV176" s="196"/>
      <c r="AW176" s="196"/>
      <c r="AX176" s="196"/>
      <c r="AY176" s="196"/>
      <c r="AZ176" s="196"/>
      <c r="BA176" s="196"/>
    </row>
    <row r="177" spans="1:53" x14ac:dyDescent="0.2">
      <c r="A177" s="196"/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  <c r="Z177" s="196"/>
      <c r="AA177" s="196"/>
      <c r="AB177" s="196"/>
      <c r="AC177" s="196"/>
      <c r="AD177" s="196"/>
      <c r="AE177" s="196"/>
      <c r="AF177" s="196"/>
      <c r="AG177" s="196"/>
      <c r="AH177" s="196"/>
      <c r="AI177" s="196"/>
      <c r="AJ177" s="196"/>
      <c r="AK177" s="196"/>
      <c r="AL177" s="196"/>
      <c r="AM177" s="196"/>
      <c r="AN177" s="196"/>
      <c r="AO177" s="196"/>
      <c r="AP177" s="196"/>
      <c r="AQ177" s="196"/>
      <c r="AR177" s="196"/>
      <c r="AS177" s="196"/>
      <c r="AT177" s="196"/>
      <c r="AU177" s="196"/>
      <c r="AV177" s="196"/>
      <c r="AW177" s="196"/>
      <c r="AX177" s="196"/>
      <c r="AY177" s="196"/>
      <c r="AZ177" s="196"/>
      <c r="BA177" s="196"/>
    </row>
    <row r="178" spans="1:53" x14ac:dyDescent="0.2">
      <c r="A178" s="196"/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  <c r="AA178" s="196"/>
      <c r="AB178" s="196"/>
      <c r="AC178" s="196"/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</row>
    <row r="179" spans="1:53" x14ac:dyDescent="0.2">
      <c r="A179" s="196"/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  <c r="Z179" s="196"/>
      <c r="AA179" s="196"/>
      <c r="AB179" s="196"/>
      <c r="AC179" s="196"/>
      <c r="AD179" s="196"/>
      <c r="AE179" s="196"/>
      <c r="AF179" s="196"/>
      <c r="AG179" s="196"/>
      <c r="AH179" s="196"/>
      <c r="AI179" s="196"/>
      <c r="AJ179" s="196"/>
      <c r="AK179" s="196"/>
      <c r="AL179" s="196"/>
      <c r="AM179" s="196"/>
      <c r="AN179" s="196"/>
      <c r="AO179" s="196"/>
      <c r="AP179" s="196"/>
      <c r="AQ179" s="196"/>
      <c r="AR179" s="196"/>
      <c r="AS179" s="196"/>
      <c r="AT179" s="196"/>
      <c r="AU179" s="196"/>
      <c r="AV179" s="196"/>
      <c r="AW179" s="196"/>
      <c r="AX179" s="196"/>
      <c r="AY179" s="196"/>
      <c r="AZ179" s="196"/>
      <c r="BA179" s="196"/>
    </row>
    <row r="180" spans="1:53" x14ac:dyDescent="0.2">
      <c r="A180" s="196"/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  <c r="Z180" s="196"/>
      <c r="AA180" s="196"/>
      <c r="AB180" s="196"/>
      <c r="AC180" s="196"/>
      <c r="AD180" s="196"/>
      <c r="AE180" s="196"/>
      <c r="AF180" s="196"/>
      <c r="AG180" s="196"/>
      <c r="AH180" s="196"/>
      <c r="AI180" s="196"/>
      <c r="AJ180" s="196"/>
      <c r="AK180" s="196"/>
      <c r="AL180" s="196"/>
      <c r="AM180" s="196"/>
      <c r="AN180" s="196"/>
      <c r="AO180" s="196"/>
      <c r="AP180" s="196"/>
      <c r="AQ180" s="196"/>
      <c r="AR180" s="196"/>
      <c r="AS180" s="196"/>
      <c r="AT180" s="196"/>
      <c r="AU180" s="196"/>
      <c r="AV180" s="196"/>
      <c r="AW180" s="196"/>
      <c r="AX180" s="196"/>
      <c r="AY180" s="196"/>
      <c r="AZ180" s="196"/>
      <c r="BA180" s="196"/>
    </row>
    <row r="181" spans="1:53" x14ac:dyDescent="0.2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  <c r="Z181" s="196"/>
      <c r="AA181" s="196"/>
      <c r="AB181" s="196"/>
      <c r="AC181" s="196"/>
      <c r="AD181" s="196"/>
      <c r="AE181" s="196"/>
      <c r="AF181" s="196"/>
      <c r="AG181" s="196"/>
      <c r="AH181" s="196"/>
      <c r="AI181" s="196"/>
      <c r="AJ181" s="196"/>
      <c r="AK181" s="196"/>
      <c r="AL181" s="196"/>
      <c r="AM181" s="196"/>
      <c r="AN181" s="196"/>
      <c r="AO181" s="196"/>
      <c r="AP181" s="196"/>
      <c r="AQ181" s="196"/>
      <c r="AR181" s="196"/>
      <c r="AS181" s="196"/>
      <c r="AT181" s="196"/>
      <c r="AU181" s="196"/>
      <c r="AV181" s="196"/>
      <c r="AW181" s="196"/>
      <c r="AX181" s="196"/>
      <c r="AY181" s="196"/>
      <c r="AZ181" s="196"/>
      <c r="BA181" s="196"/>
    </row>
    <row r="182" spans="1:53" x14ac:dyDescent="0.2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</row>
    <row r="183" spans="1:53" x14ac:dyDescent="0.2">
      <c r="A183" s="196"/>
      <c r="B183" s="196"/>
      <c r="C183" s="196"/>
      <c r="D183" s="196"/>
      <c r="E183" s="196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  <c r="Z183" s="196"/>
      <c r="AA183" s="196"/>
      <c r="AB183" s="196"/>
      <c r="AC183" s="196"/>
      <c r="AD183" s="196"/>
      <c r="AE183" s="196"/>
      <c r="AF183" s="196"/>
      <c r="AG183" s="196"/>
      <c r="AH183" s="196"/>
      <c r="AI183" s="196"/>
      <c r="AJ183" s="196"/>
      <c r="AK183" s="196"/>
      <c r="AL183" s="196"/>
      <c r="AM183" s="196"/>
      <c r="AN183" s="196"/>
      <c r="AO183" s="196"/>
      <c r="AP183" s="196"/>
      <c r="AQ183" s="196"/>
      <c r="AR183" s="196"/>
      <c r="AS183" s="196"/>
      <c r="AT183" s="196"/>
      <c r="AU183" s="196"/>
      <c r="AV183" s="196"/>
      <c r="AW183" s="196"/>
      <c r="AX183" s="196"/>
      <c r="AY183" s="196"/>
      <c r="AZ183" s="196"/>
      <c r="BA183" s="196"/>
    </row>
    <row r="184" spans="1:53" x14ac:dyDescent="0.2">
      <c r="A184" s="196"/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196"/>
      <c r="Z184" s="196"/>
      <c r="AA184" s="196"/>
      <c r="AB184" s="196"/>
      <c r="AC184" s="196"/>
      <c r="AD184" s="196"/>
      <c r="AE184" s="196"/>
      <c r="AF184" s="196"/>
      <c r="AG184" s="196"/>
      <c r="AH184" s="196"/>
      <c r="AI184" s="196"/>
      <c r="AJ184" s="196"/>
      <c r="AK184" s="196"/>
      <c r="AL184" s="196"/>
      <c r="AM184" s="196"/>
      <c r="AN184" s="196"/>
      <c r="AO184" s="196"/>
      <c r="AP184" s="196"/>
      <c r="AQ184" s="196"/>
      <c r="AR184" s="196"/>
      <c r="AS184" s="196"/>
      <c r="AT184" s="196"/>
      <c r="AU184" s="196"/>
      <c r="AV184" s="196"/>
      <c r="AW184" s="196"/>
      <c r="AX184" s="196"/>
      <c r="AY184" s="196"/>
      <c r="AZ184" s="196"/>
      <c r="BA184" s="196"/>
    </row>
    <row r="185" spans="1:53" x14ac:dyDescent="0.2">
      <c r="A185" s="196"/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  <c r="Z185" s="196"/>
      <c r="AA185" s="196"/>
      <c r="AB185" s="196"/>
      <c r="AC185" s="196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</row>
    <row r="186" spans="1:53" x14ac:dyDescent="0.2">
      <c r="A186" s="196"/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</row>
    <row r="187" spans="1:53" x14ac:dyDescent="0.2">
      <c r="A187" s="196"/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</row>
    <row r="188" spans="1:53" x14ac:dyDescent="0.2">
      <c r="A188" s="196"/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6"/>
      <c r="AT188" s="196"/>
      <c r="AU188" s="196"/>
      <c r="AV188" s="196"/>
      <c r="AW188" s="196"/>
      <c r="AX188" s="196"/>
      <c r="AY188" s="196"/>
      <c r="AZ188" s="196"/>
      <c r="BA188" s="196"/>
    </row>
    <row r="189" spans="1:53" x14ac:dyDescent="0.2">
      <c r="A189" s="196"/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6"/>
      <c r="AT189" s="196"/>
      <c r="AU189" s="196"/>
      <c r="AV189" s="196"/>
      <c r="AW189" s="196"/>
      <c r="AX189" s="196"/>
      <c r="AY189" s="196"/>
      <c r="AZ189" s="196"/>
      <c r="BA189" s="196"/>
    </row>
    <row r="190" spans="1:53" x14ac:dyDescent="0.2">
      <c r="A190" s="196"/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</row>
    <row r="191" spans="1:53" x14ac:dyDescent="0.2">
      <c r="A191" s="196"/>
      <c r="B191" s="196"/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196"/>
      <c r="Z191" s="196"/>
      <c r="AA191" s="196"/>
      <c r="AB191" s="196"/>
      <c r="AC191" s="196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196"/>
      <c r="AT191" s="196"/>
      <c r="AU191" s="196"/>
      <c r="AV191" s="196"/>
      <c r="AW191" s="196"/>
      <c r="AX191" s="196"/>
      <c r="AY191" s="196"/>
      <c r="AZ191" s="196"/>
      <c r="BA191" s="196"/>
    </row>
    <row r="192" spans="1:53" x14ac:dyDescent="0.2">
      <c r="A192" s="196"/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  <c r="Z192" s="196"/>
      <c r="AA192" s="196"/>
      <c r="AB192" s="196"/>
      <c r="AC192" s="196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196"/>
      <c r="AT192" s="196"/>
      <c r="AU192" s="196"/>
      <c r="AV192" s="196"/>
      <c r="AW192" s="196"/>
      <c r="AX192" s="196"/>
      <c r="AY192" s="196"/>
      <c r="AZ192" s="196"/>
      <c r="BA192" s="196"/>
    </row>
    <row r="193" spans="1:53" x14ac:dyDescent="0.2">
      <c r="A193" s="196"/>
      <c r="B193" s="196"/>
      <c r="C193" s="196"/>
      <c r="D193" s="196"/>
      <c r="E193" s="196"/>
      <c r="F193" s="196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  <c r="T193" s="196"/>
      <c r="U193" s="196"/>
      <c r="V193" s="196"/>
      <c r="W193" s="196"/>
      <c r="X193" s="196"/>
      <c r="Y193" s="196"/>
      <c r="Z193" s="196"/>
      <c r="AA193" s="196"/>
      <c r="AB193" s="196"/>
      <c r="AC193" s="196"/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196"/>
      <c r="AT193" s="196"/>
      <c r="AU193" s="196"/>
      <c r="AV193" s="196"/>
      <c r="AW193" s="196"/>
      <c r="AX193" s="196"/>
      <c r="AY193" s="196"/>
      <c r="AZ193" s="196"/>
      <c r="BA193" s="196"/>
    </row>
    <row r="194" spans="1:53" x14ac:dyDescent="0.2">
      <c r="A194" s="196"/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  <c r="AA194" s="196"/>
      <c r="AB194" s="196"/>
      <c r="AC194" s="196"/>
      <c r="AD194" s="196"/>
      <c r="AE194" s="196"/>
      <c r="AF194" s="196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  <c r="AQ194" s="196"/>
      <c r="AR194" s="196"/>
      <c r="AS194" s="196"/>
      <c r="AT194" s="196"/>
      <c r="AU194" s="196"/>
      <c r="AV194" s="196"/>
      <c r="AW194" s="196"/>
      <c r="AX194" s="196"/>
      <c r="AY194" s="196"/>
      <c r="AZ194" s="196"/>
      <c r="BA194" s="196"/>
    </row>
    <row r="195" spans="1:53" x14ac:dyDescent="0.2">
      <c r="A195" s="196"/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  <c r="AA195" s="196"/>
      <c r="AB195" s="196"/>
      <c r="AC195" s="196"/>
      <c r="AD195" s="196"/>
      <c r="AE195" s="196"/>
      <c r="AF195" s="196"/>
      <c r="AG195" s="196"/>
      <c r="AH195" s="196"/>
      <c r="AI195" s="196"/>
      <c r="AJ195" s="196"/>
      <c r="AK195" s="196"/>
      <c r="AL195" s="196"/>
      <c r="AM195" s="196"/>
      <c r="AN195" s="196"/>
      <c r="AO195" s="196"/>
      <c r="AP195" s="196"/>
      <c r="AQ195" s="196"/>
      <c r="AR195" s="196"/>
      <c r="AS195" s="196"/>
      <c r="AT195" s="196"/>
      <c r="AU195" s="196"/>
      <c r="AV195" s="196"/>
      <c r="AW195" s="196"/>
      <c r="AX195" s="196"/>
      <c r="AY195" s="196"/>
      <c r="AZ195" s="196"/>
      <c r="BA195" s="196"/>
    </row>
    <row r="196" spans="1:53" x14ac:dyDescent="0.2">
      <c r="A196" s="196"/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196"/>
      <c r="Z196" s="196"/>
      <c r="AA196" s="196"/>
      <c r="AB196" s="196"/>
      <c r="AC196" s="196"/>
      <c r="AD196" s="196"/>
      <c r="AE196" s="196"/>
      <c r="AF196" s="196"/>
      <c r="AG196" s="196"/>
      <c r="AH196" s="196"/>
      <c r="AI196" s="196"/>
      <c r="AJ196" s="196"/>
      <c r="AK196" s="196"/>
      <c r="AL196" s="196"/>
      <c r="AM196" s="196"/>
      <c r="AN196" s="196"/>
      <c r="AO196" s="196"/>
      <c r="AP196" s="196"/>
      <c r="AQ196" s="196"/>
      <c r="AR196" s="196"/>
      <c r="AS196" s="196"/>
      <c r="AT196" s="196"/>
      <c r="AU196" s="196"/>
      <c r="AV196" s="196"/>
      <c r="AW196" s="196"/>
      <c r="AX196" s="196"/>
      <c r="AY196" s="196"/>
      <c r="AZ196" s="196"/>
      <c r="BA196" s="196"/>
    </row>
    <row r="197" spans="1:53" x14ac:dyDescent="0.2">
      <c r="A197" s="196"/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  <c r="AA197" s="196"/>
      <c r="AB197" s="196"/>
      <c r="AC197" s="196"/>
      <c r="AD197" s="196"/>
      <c r="AE197" s="196"/>
      <c r="AF197" s="196"/>
      <c r="AG197" s="196"/>
      <c r="AH197" s="196"/>
      <c r="AI197" s="196"/>
      <c r="AJ197" s="196"/>
      <c r="AK197" s="196"/>
      <c r="AL197" s="196"/>
      <c r="AM197" s="196"/>
      <c r="AN197" s="196"/>
      <c r="AO197" s="196"/>
      <c r="AP197" s="196"/>
      <c r="AQ197" s="196"/>
      <c r="AR197" s="196"/>
      <c r="AS197" s="196"/>
      <c r="AT197" s="196"/>
      <c r="AU197" s="196"/>
      <c r="AV197" s="196"/>
      <c r="AW197" s="196"/>
      <c r="AX197" s="196"/>
      <c r="AY197" s="196"/>
      <c r="AZ197" s="196"/>
      <c r="BA197" s="196"/>
    </row>
    <row r="198" spans="1:53" x14ac:dyDescent="0.2">
      <c r="A198" s="196"/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</row>
    <row r="199" spans="1:53" x14ac:dyDescent="0.2">
      <c r="A199" s="196"/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  <c r="AA199" s="196"/>
      <c r="AB199" s="196"/>
      <c r="AC199" s="196"/>
      <c r="AD199" s="196"/>
      <c r="AE199" s="196"/>
      <c r="AF199" s="196"/>
      <c r="AG199" s="196"/>
      <c r="AH199" s="196"/>
      <c r="AI199" s="196"/>
      <c r="AJ199" s="196"/>
      <c r="AK199" s="196"/>
      <c r="AL199" s="196"/>
      <c r="AM199" s="196"/>
      <c r="AN199" s="196"/>
      <c r="AO199" s="196"/>
      <c r="AP199" s="196"/>
      <c r="AQ199" s="196"/>
      <c r="AR199" s="196"/>
      <c r="AS199" s="196"/>
      <c r="AT199" s="196"/>
      <c r="AU199" s="196"/>
      <c r="AV199" s="196"/>
      <c r="AW199" s="196"/>
      <c r="AX199" s="196"/>
      <c r="AY199" s="196"/>
      <c r="AZ199" s="196"/>
      <c r="BA199" s="196"/>
    </row>
    <row r="200" spans="1:53" x14ac:dyDescent="0.2">
      <c r="A200" s="196"/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  <c r="AA200" s="196"/>
      <c r="AB200" s="196"/>
      <c r="AC200" s="196"/>
      <c r="AD200" s="196"/>
      <c r="AE200" s="196"/>
      <c r="AF200" s="196"/>
      <c r="AG200" s="196"/>
      <c r="AH200" s="196"/>
      <c r="AI200" s="196"/>
      <c r="AJ200" s="196"/>
      <c r="AK200" s="196"/>
      <c r="AL200" s="196"/>
      <c r="AM200" s="196"/>
      <c r="AN200" s="196"/>
      <c r="AO200" s="196"/>
      <c r="AP200" s="196"/>
      <c r="AQ200" s="196"/>
      <c r="AR200" s="196"/>
      <c r="AS200" s="196"/>
      <c r="AT200" s="196"/>
      <c r="AU200" s="196"/>
      <c r="AV200" s="196"/>
      <c r="AW200" s="196"/>
      <c r="AX200" s="196"/>
      <c r="AY200" s="196"/>
      <c r="AZ200" s="196"/>
      <c r="BA200" s="196"/>
    </row>
    <row r="201" spans="1:53" x14ac:dyDescent="0.2">
      <c r="A201" s="196"/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  <c r="AA201" s="196"/>
      <c r="AB201" s="196"/>
      <c r="AC201" s="196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6"/>
      <c r="AT201" s="196"/>
      <c r="AU201" s="196"/>
      <c r="AV201" s="196"/>
      <c r="AW201" s="196"/>
      <c r="AX201" s="196"/>
      <c r="AY201" s="196"/>
      <c r="AZ201" s="196"/>
      <c r="BA201" s="196"/>
    </row>
    <row r="202" spans="1:53" x14ac:dyDescent="0.2">
      <c r="A202" s="196"/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</row>
    <row r="203" spans="1:53" x14ac:dyDescent="0.2">
      <c r="A203" s="196"/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  <c r="AA203" s="196"/>
      <c r="AB203" s="196"/>
      <c r="AC203" s="196"/>
      <c r="AD203" s="196"/>
      <c r="AE203" s="196"/>
      <c r="AF203" s="196"/>
      <c r="AG203" s="196"/>
      <c r="AH203" s="196"/>
      <c r="AI203" s="196"/>
      <c r="AJ203" s="196"/>
      <c r="AK203" s="196"/>
      <c r="AL203" s="196"/>
      <c r="AM203" s="196"/>
      <c r="AN203" s="196"/>
      <c r="AO203" s="196"/>
      <c r="AP203" s="196"/>
      <c r="AQ203" s="196"/>
      <c r="AR203" s="196"/>
      <c r="AS203" s="196"/>
      <c r="AT203" s="196"/>
      <c r="AU203" s="196"/>
      <c r="AV203" s="196"/>
      <c r="AW203" s="196"/>
      <c r="AX203" s="196"/>
      <c r="AY203" s="196"/>
      <c r="AZ203" s="196"/>
      <c r="BA203" s="196"/>
    </row>
    <row r="204" spans="1:53" x14ac:dyDescent="0.2">
      <c r="A204" s="196"/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  <c r="Z204" s="196"/>
      <c r="AA204" s="196"/>
      <c r="AB204" s="196"/>
      <c r="AC204" s="196"/>
      <c r="AD204" s="196"/>
      <c r="AE204" s="196"/>
      <c r="AF204" s="196"/>
      <c r="AG204" s="196"/>
      <c r="AH204" s="196"/>
      <c r="AI204" s="196"/>
      <c r="AJ204" s="196"/>
      <c r="AK204" s="196"/>
      <c r="AL204" s="196"/>
      <c r="AM204" s="196"/>
      <c r="AN204" s="196"/>
      <c r="AO204" s="196"/>
      <c r="AP204" s="196"/>
      <c r="AQ204" s="196"/>
      <c r="AR204" s="196"/>
      <c r="AS204" s="196"/>
      <c r="AT204" s="196"/>
      <c r="AU204" s="196"/>
      <c r="AV204" s="196"/>
      <c r="AW204" s="196"/>
      <c r="AX204" s="196"/>
      <c r="AY204" s="196"/>
      <c r="AZ204" s="196"/>
      <c r="BA204" s="196"/>
    </row>
    <row r="205" spans="1:53" x14ac:dyDescent="0.2">
      <c r="A205" s="196"/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  <c r="AA205" s="196"/>
      <c r="AB205" s="196"/>
      <c r="AC205" s="196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196"/>
      <c r="BA205" s="196"/>
    </row>
    <row r="206" spans="1:53" x14ac:dyDescent="0.2">
      <c r="A206" s="196"/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</row>
    <row r="207" spans="1:53" x14ac:dyDescent="0.2">
      <c r="A207" s="196"/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  <c r="AA207" s="196"/>
      <c r="AB207" s="196"/>
      <c r="AC207" s="196"/>
      <c r="AD207" s="196"/>
      <c r="AE207" s="196"/>
      <c r="AF207" s="196"/>
      <c r="AG207" s="196"/>
      <c r="AH207" s="196"/>
      <c r="AI207" s="196"/>
      <c r="AJ207" s="196"/>
      <c r="AK207" s="196"/>
      <c r="AL207" s="196"/>
      <c r="AM207" s="196"/>
      <c r="AN207" s="196"/>
      <c r="AO207" s="196"/>
      <c r="AP207" s="196"/>
      <c r="AQ207" s="196"/>
      <c r="AR207" s="196"/>
      <c r="AS207" s="196"/>
      <c r="AT207" s="196"/>
      <c r="AU207" s="196"/>
      <c r="AV207" s="196"/>
      <c r="AW207" s="196"/>
      <c r="AX207" s="196"/>
      <c r="AY207" s="196"/>
      <c r="AZ207" s="196"/>
      <c r="BA207" s="196"/>
    </row>
    <row r="208" spans="1:53" x14ac:dyDescent="0.2">
      <c r="A208" s="196"/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  <c r="AA208" s="196"/>
      <c r="AB208" s="196"/>
      <c r="AC208" s="196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6"/>
      <c r="AT208" s="196"/>
      <c r="AU208" s="196"/>
      <c r="AV208" s="196"/>
      <c r="AW208" s="196"/>
      <c r="AX208" s="196"/>
      <c r="AY208" s="196"/>
      <c r="AZ208" s="196"/>
      <c r="BA208" s="196"/>
    </row>
    <row r="209" spans="1:53" x14ac:dyDescent="0.2">
      <c r="A209" s="196"/>
      <c r="B209" s="196"/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196"/>
      <c r="W209" s="196"/>
      <c r="X209" s="196"/>
      <c r="Y209" s="196"/>
      <c r="Z209" s="196"/>
      <c r="AA209" s="196"/>
      <c r="AB209" s="196"/>
      <c r="AC209" s="196"/>
      <c r="AD209" s="196"/>
      <c r="AE209" s="196"/>
      <c r="AF209" s="196"/>
      <c r="AG209" s="196"/>
      <c r="AH209" s="196"/>
      <c r="AI209" s="196"/>
      <c r="AJ209" s="196"/>
      <c r="AK209" s="196"/>
      <c r="AL209" s="196"/>
      <c r="AM209" s="196"/>
      <c r="AN209" s="196"/>
      <c r="AO209" s="196"/>
      <c r="AP209" s="196"/>
      <c r="AQ209" s="196"/>
      <c r="AR209" s="196"/>
      <c r="AS209" s="196"/>
      <c r="AT209" s="196"/>
      <c r="AU209" s="196"/>
      <c r="AV209" s="196"/>
      <c r="AW209" s="196"/>
      <c r="AX209" s="196"/>
      <c r="AY209" s="196"/>
      <c r="AZ209" s="196"/>
      <c r="BA209" s="196"/>
    </row>
    <row r="210" spans="1:53" x14ac:dyDescent="0.2">
      <c r="A210" s="196"/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  <c r="AA210" s="196"/>
      <c r="AB210" s="196"/>
      <c r="AC210" s="196"/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6"/>
      <c r="AT210" s="196"/>
      <c r="AU210" s="196"/>
      <c r="AV210" s="196"/>
      <c r="AW210" s="196"/>
      <c r="AX210" s="196"/>
      <c r="AY210" s="196"/>
      <c r="AZ210" s="196"/>
      <c r="BA210" s="196"/>
    </row>
    <row r="211" spans="1:53" x14ac:dyDescent="0.2">
      <c r="A211" s="196"/>
      <c r="B211" s="196"/>
      <c r="C211" s="196"/>
      <c r="D211" s="196"/>
      <c r="E211" s="196"/>
      <c r="F211" s="196"/>
      <c r="G211" s="196"/>
      <c r="H211" s="196"/>
      <c r="I211" s="196"/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  <c r="T211" s="196"/>
      <c r="U211" s="196"/>
      <c r="V211" s="196"/>
      <c r="W211" s="196"/>
      <c r="X211" s="196"/>
      <c r="Y211" s="196"/>
      <c r="Z211" s="196"/>
      <c r="AA211" s="196"/>
      <c r="AB211" s="196"/>
      <c r="AC211" s="196"/>
      <c r="AD211" s="196"/>
      <c r="AE211" s="196"/>
      <c r="AF211" s="196"/>
      <c r="AG211" s="196"/>
      <c r="AH211" s="196"/>
      <c r="AI211" s="196"/>
      <c r="AJ211" s="196"/>
      <c r="AK211" s="196"/>
      <c r="AL211" s="196"/>
      <c r="AM211" s="196"/>
      <c r="AN211" s="196"/>
      <c r="AO211" s="196"/>
      <c r="AP211" s="196"/>
      <c r="AQ211" s="196"/>
      <c r="AR211" s="196"/>
      <c r="AS211" s="196"/>
      <c r="AT211" s="196"/>
      <c r="AU211" s="196"/>
      <c r="AV211" s="196"/>
      <c r="AW211" s="196"/>
      <c r="AX211" s="196"/>
      <c r="AY211" s="196"/>
      <c r="AZ211" s="196"/>
      <c r="BA211" s="196"/>
    </row>
    <row r="212" spans="1:53" x14ac:dyDescent="0.2">
      <c r="A212" s="196"/>
      <c r="B212" s="196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  <c r="T212" s="196"/>
      <c r="U212" s="196"/>
      <c r="V212" s="196"/>
      <c r="W212" s="196"/>
      <c r="X212" s="196"/>
      <c r="Y212" s="196"/>
      <c r="Z212" s="196"/>
      <c r="AA212" s="196"/>
      <c r="AB212" s="196"/>
      <c r="AC212" s="196"/>
      <c r="AD212" s="196"/>
      <c r="AE212" s="196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6"/>
      <c r="AT212" s="196"/>
      <c r="AU212" s="196"/>
      <c r="AV212" s="196"/>
      <c r="AW212" s="196"/>
      <c r="AX212" s="196"/>
      <c r="AY212" s="196"/>
      <c r="AZ212" s="196"/>
      <c r="BA212" s="196"/>
    </row>
    <row r="213" spans="1:53" x14ac:dyDescent="0.2">
      <c r="A213" s="196"/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  <c r="Z213" s="196"/>
      <c r="AA213" s="196"/>
      <c r="AB213" s="196"/>
      <c r="AC213" s="196"/>
      <c r="AD213" s="196"/>
      <c r="AE213" s="196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6"/>
      <c r="AT213" s="196"/>
      <c r="AU213" s="196"/>
      <c r="AV213" s="196"/>
      <c r="AW213" s="196"/>
      <c r="AX213" s="196"/>
      <c r="AY213" s="196"/>
      <c r="AZ213" s="196"/>
      <c r="BA213" s="196"/>
    </row>
    <row r="214" spans="1:53" x14ac:dyDescent="0.2">
      <c r="A214" s="196"/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196"/>
      <c r="Z214" s="196"/>
      <c r="AA214" s="196"/>
      <c r="AB214" s="196"/>
      <c r="AC214" s="196"/>
      <c r="AD214" s="196"/>
      <c r="AE214" s="196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196"/>
      <c r="AT214" s="196"/>
      <c r="AU214" s="196"/>
      <c r="AV214" s="196"/>
      <c r="AW214" s="196"/>
      <c r="AX214" s="196"/>
      <c r="AY214" s="196"/>
      <c r="AZ214" s="196"/>
      <c r="BA214" s="196"/>
    </row>
    <row r="215" spans="1:53" x14ac:dyDescent="0.2">
      <c r="A215" s="196"/>
      <c r="B215" s="196"/>
      <c r="C215" s="196"/>
      <c r="D215" s="196"/>
      <c r="E215" s="196"/>
      <c r="F215" s="196"/>
      <c r="G215" s="196"/>
      <c r="H215" s="196"/>
      <c r="I215" s="196"/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196"/>
      <c r="Z215" s="196"/>
      <c r="AA215" s="196"/>
      <c r="AB215" s="196"/>
      <c r="AC215" s="196"/>
      <c r="AD215" s="196"/>
      <c r="AE215" s="196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196"/>
      <c r="AT215" s="196"/>
      <c r="AU215" s="196"/>
      <c r="AV215" s="196"/>
      <c r="AW215" s="196"/>
      <c r="AX215" s="196"/>
      <c r="AY215" s="196"/>
      <c r="AZ215" s="196"/>
      <c r="BA215" s="196"/>
    </row>
    <row r="216" spans="1:53" x14ac:dyDescent="0.2">
      <c r="A216" s="196"/>
      <c r="B216" s="196"/>
      <c r="C216" s="196"/>
      <c r="D216" s="196"/>
      <c r="E216" s="196"/>
      <c r="F216" s="196"/>
      <c r="G216" s="196"/>
      <c r="H216" s="196"/>
      <c r="I216" s="196"/>
      <c r="J216" s="196"/>
      <c r="K216" s="196"/>
      <c r="L216" s="196"/>
      <c r="M216" s="196"/>
      <c r="N216" s="196"/>
      <c r="O216" s="196"/>
      <c r="P216" s="196"/>
      <c r="Q216" s="196"/>
      <c r="R216" s="196"/>
      <c r="S216" s="196"/>
      <c r="T216" s="196"/>
      <c r="U216" s="196"/>
      <c r="V216" s="196"/>
      <c r="W216" s="196"/>
      <c r="X216" s="196"/>
      <c r="Y216" s="196"/>
      <c r="Z216" s="196"/>
      <c r="AA216" s="196"/>
      <c r="AB216" s="196"/>
      <c r="AC216" s="196"/>
      <c r="AD216" s="196"/>
      <c r="AE216" s="196"/>
      <c r="AF216" s="196"/>
      <c r="AG216" s="196"/>
      <c r="AH216" s="196"/>
      <c r="AI216" s="196"/>
      <c r="AJ216" s="196"/>
      <c r="AK216" s="196"/>
      <c r="AL216" s="196"/>
      <c r="AM216" s="196"/>
      <c r="AN216" s="196"/>
      <c r="AO216" s="196"/>
      <c r="AP216" s="196"/>
      <c r="AQ216" s="196"/>
      <c r="AR216" s="196"/>
      <c r="AS216" s="196"/>
      <c r="AT216" s="196"/>
      <c r="AU216" s="196"/>
      <c r="AV216" s="196"/>
      <c r="AW216" s="196"/>
      <c r="AX216" s="196"/>
      <c r="AY216" s="196"/>
      <c r="AZ216" s="196"/>
      <c r="BA216" s="196"/>
    </row>
    <row r="217" spans="1:53" x14ac:dyDescent="0.2">
      <c r="A217" s="196"/>
      <c r="B217" s="196"/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  <c r="P217" s="196"/>
      <c r="Q217" s="196"/>
      <c r="R217" s="196"/>
      <c r="S217" s="196"/>
      <c r="T217" s="196"/>
      <c r="U217" s="196"/>
      <c r="V217" s="196"/>
      <c r="W217" s="196"/>
      <c r="X217" s="196"/>
      <c r="Y217" s="196"/>
      <c r="Z217" s="196"/>
      <c r="AA217" s="196"/>
      <c r="AB217" s="196"/>
      <c r="AC217" s="196"/>
      <c r="AD217" s="196"/>
      <c r="AE217" s="196"/>
      <c r="AF217" s="196"/>
      <c r="AG217" s="196"/>
      <c r="AH217" s="196"/>
      <c r="AI217" s="196"/>
      <c r="AJ217" s="196"/>
      <c r="AK217" s="196"/>
      <c r="AL217" s="196"/>
      <c r="AM217" s="196"/>
      <c r="AN217" s="196"/>
      <c r="AO217" s="196"/>
      <c r="AP217" s="196"/>
      <c r="AQ217" s="196"/>
      <c r="AR217" s="196"/>
      <c r="AS217" s="196"/>
      <c r="AT217" s="196"/>
      <c r="AU217" s="196"/>
      <c r="AV217" s="196"/>
      <c r="AW217" s="196"/>
      <c r="AX217" s="196"/>
      <c r="AY217" s="196"/>
      <c r="AZ217" s="196"/>
      <c r="BA217" s="196"/>
    </row>
    <row r="218" spans="1:53" x14ac:dyDescent="0.2">
      <c r="A218" s="196"/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  <c r="T218" s="196"/>
      <c r="U218" s="196"/>
      <c r="V218" s="196"/>
      <c r="W218" s="196"/>
      <c r="X218" s="196"/>
      <c r="Y218" s="196"/>
      <c r="Z218" s="196"/>
      <c r="AA218" s="196"/>
      <c r="AB218" s="196"/>
      <c r="AC218" s="196"/>
      <c r="AD218" s="196"/>
      <c r="AE218" s="196"/>
      <c r="AF218" s="196"/>
      <c r="AG218" s="196"/>
      <c r="AH218" s="196"/>
      <c r="AI218" s="196"/>
      <c r="AJ218" s="196"/>
      <c r="AK218" s="196"/>
      <c r="AL218" s="196"/>
      <c r="AM218" s="196"/>
      <c r="AN218" s="196"/>
      <c r="AO218" s="196"/>
      <c r="AP218" s="196"/>
      <c r="AQ218" s="196"/>
      <c r="AR218" s="196"/>
      <c r="AS218" s="196"/>
      <c r="AT218" s="196"/>
      <c r="AU218" s="196"/>
      <c r="AV218" s="196"/>
      <c r="AW218" s="196"/>
      <c r="AX218" s="196"/>
      <c r="AY218" s="196"/>
      <c r="AZ218" s="196"/>
      <c r="BA218" s="196"/>
    </row>
    <row r="219" spans="1:53" x14ac:dyDescent="0.2">
      <c r="A219" s="196"/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  <c r="AA219" s="196"/>
      <c r="AB219" s="196"/>
      <c r="AC219" s="196"/>
      <c r="AD219" s="196"/>
      <c r="AE219" s="196"/>
      <c r="AF219" s="196"/>
      <c r="AG219" s="196"/>
      <c r="AH219" s="196"/>
      <c r="AI219" s="196"/>
      <c r="AJ219" s="196"/>
      <c r="AK219" s="196"/>
      <c r="AL219" s="196"/>
      <c r="AM219" s="196"/>
      <c r="AN219" s="196"/>
      <c r="AO219" s="196"/>
      <c r="AP219" s="196"/>
      <c r="AQ219" s="196"/>
      <c r="AR219" s="196"/>
      <c r="AS219" s="196"/>
      <c r="AT219" s="196"/>
      <c r="AU219" s="196"/>
      <c r="AV219" s="196"/>
      <c r="AW219" s="196"/>
      <c r="AX219" s="196"/>
      <c r="AY219" s="196"/>
      <c r="AZ219" s="196"/>
      <c r="BA219" s="196"/>
    </row>
    <row r="220" spans="1:53" x14ac:dyDescent="0.2">
      <c r="A220" s="196"/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  <c r="AA220" s="196"/>
      <c r="AB220" s="196"/>
      <c r="AC220" s="196"/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6"/>
      <c r="BA220" s="196"/>
    </row>
    <row r="221" spans="1:53" x14ac:dyDescent="0.2">
      <c r="A221" s="196"/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196"/>
      <c r="Z221" s="196"/>
      <c r="AA221" s="196"/>
      <c r="AB221" s="196"/>
      <c r="AC221" s="196"/>
      <c r="AD221" s="196"/>
      <c r="AE221" s="196"/>
      <c r="AF221" s="196"/>
      <c r="AG221" s="196"/>
      <c r="AH221" s="196"/>
      <c r="AI221" s="196"/>
      <c r="AJ221" s="196"/>
      <c r="AK221" s="196"/>
      <c r="AL221" s="196"/>
      <c r="AM221" s="196"/>
      <c r="AN221" s="196"/>
      <c r="AO221" s="196"/>
      <c r="AP221" s="196"/>
      <c r="AQ221" s="196"/>
      <c r="AR221" s="196"/>
      <c r="AS221" s="196"/>
      <c r="AT221" s="196"/>
      <c r="AU221" s="196"/>
      <c r="AV221" s="196"/>
      <c r="AW221" s="196"/>
      <c r="AX221" s="196"/>
      <c r="AY221" s="196"/>
      <c r="AZ221" s="196"/>
      <c r="BA221" s="196"/>
    </row>
    <row r="222" spans="1:53" x14ac:dyDescent="0.2">
      <c r="A222" s="196"/>
      <c r="B222" s="196"/>
      <c r="C222" s="196"/>
      <c r="D222" s="196"/>
      <c r="E222" s="196"/>
      <c r="F222" s="196"/>
      <c r="G222" s="196"/>
      <c r="H222" s="196"/>
      <c r="I222" s="196"/>
      <c r="J222" s="196"/>
      <c r="K222" s="196"/>
      <c r="L222" s="196"/>
      <c r="M222" s="196"/>
      <c r="N222" s="196"/>
      <c r="O222" s="196"/>
      <c r="P222" s="196"/>
      <c r="Q222" s="196"/>
      <c r="R222" s="196"/>
      <c r="S222" s="196"/>
      <c r="T222" s="196"/>
      <c r="U222" s="196"/>
      <c r="V222" s="196"/>
      <c r="W222" s="196"/>
      <c r="X222" s="196"/>
      <c r="Y222" s="196"/>
      <c r="Z222" s="196"/>
      <c r="AA222" s="196"/>
      <c r="AB222" s="196"/>
      <c r="AC222" s="196"/>
      <c r="AD222" s="196"/>
      <c r="AE222" s="196"/>
      <c r="AF222" s="196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  <c r="AQ222" s="196"/>
      <c r="AR222" s="196"/>
      <c r="AS222" s="196"/>
      <c r="AT222" s="196"/>
      <c r="AU222" s="196"/>
      <c r="AV222" s="196"/>
      <c r="AW222" s="196"/>
      <c r="AX222" s="196"/>
      <c r="AY222" s="196"/>
      <c r="AZ222" s="196"/>
      <c r="BA222" s="196"/>
    </row>
    <row r="223" spans="1:53" x14ac:dyDescent="0.2">
      <c r="A223" s="196"/>
      <c r="B223" s="196"/>
      <c r="C223" s="196"/>
      <c r="D223" s="196"/>
      <c r="E223" s="196"/>
      <c r="F223" s="196"/>
      <c r="G223" s="196"/>
      <c r="H223" s="196"/>
      <c r="I223" s="196"/>
      <c r="J223" s="196"/>
      <c r="K223" s="196"/>
      <c r="L223" s="196"/>
      <c r="M223" s="196"/>
      <c r="N223" s="196"/>
      <c r="O223" s="196"/>
      <c r="P223" s="19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  <c r="AA223" s="196"/>
      <c r="AB223" s="196"/>
      <c r="AC223" s="196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6"/>
      <c r="BA223" s="196"/>
    </row>
    <row r="224" spans="1:53" x14ac:dyDescent="0.2">
      <c r="A224" s="196"/>
      <c r="B224" s="196"/>
      <c r="C224" s="196"/>
      <c r="D224" s="196"/>
      <c r="E224" s="196"/>
      <c r="F224" s="196"/>
      <c r="G224" s="196"/>
      <c r="H224" s="196"/>
      <c r="I224" s="196"/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  <c r="AA224" s="196"/>
      <c r="AB224" s="196"/>
      <c r="AC224" s="196"/>
      <c r="AD224" s="196"/>
      <c r="AE224" s="196"/>
      <c r="AF224" s="196"/>
      <c r="AG224" s="196"/>
      <c r="AH224" s="196"/>
      <c r="AI224" s="196"/>
      <c r="AJ224" s="196"/>
      <c r="AK224" s="196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  <c r="AW224" s="196"/>
      <c r="AX224" s="196"/>
      <c r="AY224" s="196"/>
      <c r="AZ224" s="196"/>
      <c r="BA224" s="196"/>
    </row>
    <row r="225" spans="1:53" x14ac:dyDescent="0.2">
      <c r="A225" s="196"/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196"/>
      <c r="Z225" s="196"/>
      <c r="AA225" s="196"/>
      <c r="AB225" s="196"/>
      <c r="AC225" s="196"/>
      <c r="AD225" s="196"/>
      <c r="AE225" s="196"/>
      <c r="AF225" s="196"/>
      <c r="AG225" s="196"/>
      <c r="AH225" s="196"/>
      <c r="AI225" s="196"/>
      <c r="AJ225" s="196"/>
      <c r="AK225" s="196"/>
      <c r="AL225" s="196"/>
      <c r="AM225" s="196"/>
      <c r="AN225" s="196"/>
      <c r="AO225" s="196"/>
      <c r="AP225" s="196"/>
      <c r="AQ225" s="196"/>
      <c r="AR225" s="196"/>
      <c r="AS225" s="196"/>
      <c r="AT225" s="196"/>
      <c r="AU225" s="196"/>
      <c r="AV225" s="196"/>
      <c r="AW225" s="196"/>
      <c r="AX225" s="196"/>
      <c r="AY225" s="196"/>
      <c r="AZ225" s="196"/>
      <c r="BA225" s="196"/>
    </row>
    <row r="226" spans="1:53" x14ac:dyDescent="0.2">
      <c r="A226" s="196"/>
      <c r="B226" s="196"/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  <c r="AA226" s="196"/>
      <c r="AB226" s="196"/>
      <c r="AC226" s="196"/>
      <c r="AD226" s="196"/>
      <c r="AE226" s="196"/>
      <c r="AF226" s="196"/>
      <c r="AG226" s="196"/>
      <c r="AH226" s="196"/>
      <c r="AI226" s="196"/>
      <c r="AJ226" s="196"/>
      <c r="AK226" s="196"/>
      <c r="AL226" s="196"/>
      <c r="AM226" s="196"/>
      <c r="AN226" s="196"/>
      <c r="AO226" s="196"/>
      <c r="AP226" s="196"/>
      <c r="AQ226" s="196"/>
      <c r="AR226" s="196"/>
      <c r="AS226" s="196"/>
      <c r="AT226" s="196"/>
      <c r="AU226" s="196"/>
      <c r="AV226" s="196"/>
      <c r="AW226" s="196"/>
      <c r="AX226" s="196"/>
      <c r="AY226" s="196"/>
      <c r="AZ226" s="196"/>
      <c r="BA226" s="196"/>
    </row>
    <row r="227" spans="1:53" x14ac:dyDescent="0.2">
      <c r="A227" s="196"/>
      <c r="B227" s="196"/>
      <c r="C227" s="196"/>
      <c r="D227" s="196"/>
      <c r="E227" s="196"/>
      <c r="F227" s="196"/>
      <c r="G227" s="196"/>
      <c r="H227" s="196"/>
      <c r="I227" s="196"/>
      <c r="J227" s="196"/>
      <c r="K227" s="196"/>
      <c r="L227" s="196"/>
      <c r="M227" s="196"/>
      <c r="N227" s="196"/>
      <c r="O227" s="196"/>
      <c r="P227" s="19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  <c r="AA227" s="196"/>
      <c r="AB227" s="196"/>
      <c r="AC227" s="196"/>
      <c r="AD227" s="196"/>
      <c r="AE227" s="196"/>
      <c r="AF227" s="196"/>
      <c r="AG227" s="196"/>
      <c r="AH227" s="196"/>
      <c r="AI227" s="196"/>
      <c r="AJ227" s="196"/>
      <c r="AK227" s="196"/>
      <c r="AL227" s="196"/>
      <c r="AM227" s="196"/>
      <c r="AN227" s="196"/>
      <c r="AO227" s="196"/>
      <c r="AP227" s="196"/>
      <c r="AQ227" s="196"/>
      <c r="AR227" s="196"/>
      <c r="AS227" s="196"/>
      <c r="AT227" s="196"/>
      <c r="AU227" s="196"/>
      <c r="AV227" s="196"/>
      <c r="AW227" s="196"/>
      <c r="AX227" s="196"/>
      <c r="AY227" s="196"/>
      <c r="AZ227" s="196"/>
      <c r="BA227" s="196"/>
    </row>
    <row r="228" spans="1:53" x14ac:dyDescent="0.2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  <c r="AA228" s="196"/>
      <c r="AB228" s="196"/>
      <c r="AC228" s="196"/>
      <c r="AD228" s="196"/>
      <c r="AE228" s="196"/>
      <c r="AF228" s="196"/>
      <c r="AG228" s="196"/>
      <c r="AH228" s="196"/>
      <c r="AI228" s="196"/>
      <c r="AJ228" s="196"/>
      <c r="AK228" s="196"/>
      <c r="AL228" s="196"/>
      <c r="AM228" s="196"/>
      <c r="AN228" s="196"/>
      <c r="AO228" s="196"/>
      <c r="AP228" s="196"/>
      <c r="AQ228" s="196"/>
      <c r="AR228" s="196"/>
      <c r="AS228" s="196"/>
      <c r="AT228" s="196"/>
      <c r="AU228" s="196"/>
      <c r="AV228" s="196"/>
      <c r="AW228" s="196"/>
      <c r="AX228" s="196"/>
      <c r="AY228" s="196"/>
      <c r="AZ228" s="196"/>
      <c r="BA228" s="196"/>
    </row>
    <row r="229" spans="1:53" x14ac:dyDescent="0.2">
      <c r="A229" s="196"/>
      <c r="B229" s="196"/>
      <c r="C229" s="196"/>
      <c r="D229" s="196"/>
      <c r="E229" s="196"/>
      <c r="F229" s="196"/>
      <c r="G229" s="196"/>
      <c r="H229" s="196"/>
      <c r="I229" s="196"/>
      <c r="J229" s="196"/>
      <c r="K229" s="196"/>
      <c r="L229" s="196"/>
      <c r="M229" s="196"/>
      <c r="N229" s="196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196"/>
      <c r="Z229" s="196"/>
      <c r="AA229" s="196"/>
      <c r="AB229" s="196"/>
      <c r="AC229" s="196"/>
      <c r="AD229" s="196"/>
      <c r="AE229" s="196"/>
      <c r="AF229" s="196"/>
      <c r="AG229" s="196"/>
      <c r="AH229" s="196"/>
      <c r="AI229" s="196"/>
      <c r="AJ229" s="196"/>
      <c r="AK229" s="196"/>
      <c r="AL229" s="196"/>
      <c r="AM229" s="196"/>
      <c r="AN229" s="196"/>
      <c r="AO229" s="196"/>
      <c r="AP229" s="196"/>
      <c r="AQ229" s="196"/>
      <c r="AR229" s="196"/>
      <c r="AS229" s="196"/>
      <c r="AT229" s="196"/>
      <c r="AU229" s="196"/>
      <c r="AV229" s="196"/>
      <c r="AW229" s="196"/>
      <c r="AX229" s="196"/>
      <c r="AY229" s="196"/>
      <c r="AZ229" s="196"/>
      <c r="BA229" s="196"/>
    </row>
    <row r="230" spans="1:53" x14ac:dyDescent="0.2">
      <c r="A230" s="196"/>
      <c r="B230" s="196"/>
      <c r="C230" s="196"/>
      <c r="D230" s="196"/>
      <c r="E230" s="196"/>
      <c r="F230" s="196"/>
      <c r="G230" s="196"/>
      <c r="H230" s="196"/>
      <c r="I230" s="196"/>
      <c r="J230" s="196"/>
      <c r="K230" s="196"/>
      <c r="L230" s="196"/>
      <c r="M230" s="196"/>
      <c r="N230" s="196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  <c r="AA230" s="196"/>
      <c r="AB230" s="196"/>
      <c r="AC230" s="196"/>
      <c r="AD230" s="196"/>
      <c r="AE230" s="196"/>
      <c r="AF230" s="196"/>
      <c r="AG230" s="196"/>
      <c r="AH230" s="196"/>
      <c r="AI230" s="196"/>
      <c r="AJ230" s="196"/>
      <c r="AK230" s="196"/>
      <c r="AL230" s="196"/>
      <c r="AM230" s="196"/>
      <c r="AN230" s="196"/>
      <c r="AO230" s="196"/>
      <c r="AP230" s="196"/>
      <c r="AQ230" s="196"/>
      <c r="AR230" s="196"/>
      <c r="AS230" s="196"/>
      <c r="AT230" s="196"/>
      <c r="AU230" s="196"/>
      <c r="AV230" s="196"/>
      <c r="AW230" s="196"/>
      <c r="AX230" s="196"/>
      <c r="AY230" s="196"/>
      <c r="AZ230" s="196"/>
      <c r="BA230" s="196"/>
    </row>
    <row r="231" spans="1:53" x14ac:dyDescent="0.2">
      <c r="A231" s="196"/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196"/>
      <c r="Z231" s="196"/>
      <c r="AA231" s="196"/>
      <c r="AB231" s="196"/>
      <c r="AC231" s="196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196"/>
      <c r="AT231" s="196"/>
      <c r="AU231" s="196"/>
      <c r="AV231" s="196"/>
      <c r="AW231" s="196"/>
      <c r="AX231" s="196"/>
      <c r="AY231" s="196"/>
      <c r="AZ231" s="196"/>
      <c r="BA231" s="196"/>
    </row>
    <row r="232" spans="1:53" x14ac:dyDescent="0.2">
      <c r="A232" s="196"/>
      <c r="B232" s="196"/>
      <c r="C232" s="196"/>
      <c r="D232" s="196"/>
      <c r="E232" s="196"/>
      <c r="F232" s="196"/>
      <c r="G232" s="196"/>
      <c r="H232" s="196"/>
      <c r="I232" s="196"/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</row>
    <row r="233" spans="1:53" x14ac:dyDescent="0.2">
      <c r="A233" s="196"/>
      <c r="B233" s="196"/>
      <c r="C233" s="196"/>
      <c r="D233" s="196"/>
      <c r="E233" s="196"/>
      <c r="F233" s="196"/>
      <c r="G233" s="196"/>
      <c r="H233" s="196"/>
      <c r="I233" s="196"/>
      <c r="J233" s="196"/>
      <c r="K233" s="196"/>
      <c r="L233" s="196"/>
      <c r="M233" s="196"/>
      <c r="N233" s="196"/>
      <c r="O233" s="196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  <c r="AA233" s="196"/>
      <c r="AB233" s="196"/>
      <c r="AC233" s="196"/>
      <c r="AD233" s="196"/>
      <c r="AE233" s="196"/>
      <c r="AF233" s="196"/>
      <c r="AG233" s="196"/>
      <c r="AH233" s="196"/>
      <c r="AI233" s="196"/>
      <c r="AJ233" s="196"/>
      <c r="AK233" s="196"/>
      <c r="AL233" s="196"/>
      <c r="AM233" s="196"/>
      <c r="AN233" s="196"/>
      <c r="AO233" s="196"/>
      <c r="AP233" s="196"/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</row>
    <row r="234" spans="1:53" x14ac:dyDescent="0.2">
      <c r="A234" s="196"/>
      <c r="B234" s="196"/>
      <c r="C234" s="196"/>
      <c r="D234" s="196"/>
      <c r="E234" s="196"/>
      <c r="F234" s="196"/>
      <c r="G234" s="196"/>
      <c r="H234" s="196"/>
      <c r="I234" s="196"/>
      <c r="J234" s="196"/>
      <c r="K234" s="196"/>
      <c r="L234" s="196"/>
      <c r="M234" s="196"/>
      <c r="N234" s="196"/>
      <c r="O234" s="196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</row>
    <row r="235" spans="1:53" x14ac:dyDescent="0.2">
      <c r="A235" s="196"/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196"/>
      <c r="Z235" s="196"/>
      <c r="AA235" s="196"/>
      <c r="AB235" s="196"/>
      <c r="AC235" s="196"/>
      <c r="AD235" s="196"/>
      <c r="AE235" s="196"/>
      <c r="AF235" s="196"/>
      <c r="AG235" s="196"/>
      <c r="AH235" s="196"/>
      <c r="AI235" s="196"/>
      <c r="AJ235" s="196"/>
      <c r="AK235" s="196"/>
      <c r="AL235" s="196"/>
      <c r="AM235" s="196"/>
      <c r="AN235" s="196"/>
      <c r="AO235" s="196"/>
      <c r="AP235" s="196"/>
      <c r="AQ235" s="196"/>
      <c r="AR235" s="196"/>
      <c r="AS235" s="196"/>
      <c r="AT235" s="196"/>
      <c r="AU235" s="196"/>
      <c r="AV235" s="196"/>
      <c r="AW235" s="196"/>
      <c r="AX235" s="196"/>
      <c r="AY235" s="196"/>
      <c r="AZ235" s="196"/>
      <c r="BA235" s="196"/>
    </row>
    <row r="236" spans="1:53" x14ac:dyDescent="0.2">
      <c r="A236" s="196"/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96"/>
      <c r="M236" s="196"/>
      <c r="N236" s="196"/>
      <c r="O236" s="196"/>
      <c r="P236" s="196"/>
      <c r="Q236" s="196"/>
      <c r="R236" s="196"/>
      <c r="S236" s="196"/>
      <c r="T236" s="196"/>
      <c r="U236" s="196"/>
      <c r="V236" s="196"/>
      <c r="W236" s="196"/>
      <c r="X236" s="196"/>
      <c r="Y236" s="196"/>
      <c r="Z236" s="196"/>
      <c r="AA236" s="196"/>
      <c r="AB236" s="196"/>
      <c r="AC236" s="196"/>
      <c r="AD236" s="196"/>
      <c r="AE236" s="196"/>
      <c r="AF236" s="196"/>
      <c r="AG236" s="196"/>
      <c r="AH236" s="196"/>
      <c r="AI236" s="196"/>
      <c r="AJ236" s="196"/>
      <c r="AK236" s="196"/>
      <c r="AL236" s="196"/>
      <c r="AM236" s="196"/>
      <c r="AN236" s="196"/>
      <c r="AO236" s="196"/>
      <c r="AP236" s="196"/>
      <c r="AQ236" s="196"/>
      <c r="AR236" s="196"/>
      <c r="AS236" s="196"/>
      <c r="AT236" s="196"/>
      <c r="AU236" s="196"/>
      <c r="AV236" s="196"/>
      <c r="AW236" s="196"/>
      <c r="AX236" s="196"/>
      <c r="AY236" s="196"/>
      <c r="AZ236" s="196"/>
      <c r="BA236" s="196"/>
    </row>
    <row r="237" spans="1:53" x14ac:dyDescent="0.2">
      <c r="A237" s="196"/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  <c r="AA237" s="196"/>
      <c r="AB237" s="196"/>
      <c r="AC237" s="196"/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196"/>
      <c r="AT237" s="196"/>
      <c r="AU237" s="196"/>
      <c r="AV237" s="196"/>
      <c r="AW237" s="196"/>
      <c r="AX237" s="196"/>
      <c r="AY237" s="196"/>
      <c r="AZ237" s="196"/>
      <c r="BA237" s="196"/>
    </row>
    <row r="238" spans="1:53" x14ac:dyDescent="0.2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  <c r="AA238" s="196"/>
      <c r="AB238" s="196"/>
      <c r="AC238" s="196"/>
      <c r="AD238" s="196"/>
      <c r="AE238" s="196"/>
      <c r="AF238" s="196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  <c r="AQ238" s="196"/>
      <c r="AR238" s="196"/>
      <c r="AS238" s="196"/>
      <c r="AT238" s="196"/>
      <c r="AU238" s="196"/>
      <c r="AV238" s="196"/>
      <c r="AW238" s="196"/>
      <c r="AX238" s="196"/>
      <c r="AY238" s="196"/>
      <c r="AZ238" s="196"/>
      <c r="BA238" s="196"/>
    </row>
    <row r="239" spans="1:53" x14ac:dyDescent="0.2">
      <c r="A239" s="196"/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196"/>
      <c r="Z239" s="196"/>
      <c r="AA239" s="196"/>
      <c r="AB239" s="196"/>
      <c r="AC239" s="196"/>
      <c r="AD239" s="196"/>
      <c r="AE239" s="196"/>
      <c r="AF239" s="196"/>
      <c r="AG239" s="196"/>
      <c r="AH239" s="196"/>
      <c r="AI239" s="196"/>
      <c r="AJ239" s="196"/>
      <c r="AK239" s="196"/>
      <c r="AL239" s="196"/>
      <c r="AM239" s="196"/>
      <c r="AN239" s="196"/>
      <c r="AO239" s="196"/>
      <c r="AP239" s="196"/>
      <c r="AQ239" s="196"/>
      <c r="AR239" s="196"/>
      <c r="AS239" s="196"/>
      <c r="AT239" s="196"/>
      <c r="AU239" s="196"/>
      <c r="AV239" s="196"/>
      <c r="AW239" s="196"/>
      <c r="AX239" s="196"/>
      <c r="AY239" s="196"/>
      <c r="AZ239" s="196"/>
      <c r="BA239" s="196"/>
    </row>
    <row r="240" spans="1:53" x14ac:dyDescent="0.2">
      <c r="A240" s="196"/>
      <c r="B240" s="196"/>
      <c r="C240" s="196"/>
      <c r="D240" s="196"/>
      <c r="E240" s="196"/>
      <c r="F240" s="196"/>
      <c r="G240" s="196"/>
      <c r="H240" s="196"/>
      <c r="I240" s="196"/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  <c r="AA240" s="196"/>
      <c r="AB240" s="196"/>
      <c r="AC240" s="196"/>
      <c r="AD240" s="196"/>
      <c r="AE240" s="196"/>
      <c r="AF240" s="196"/>
      <c r="AG240" s="196"/>
      <c r="AH240" s="196"/>
      <c r="AI240" s="196"/>
      <c r="AJ240" s="196"/>
      <c r="AK240" s="196"/>
      <c r="AL240" s="196"/>
      <c r="AM240" s="196"/>
      <c r="AN240" s="196"/>
      <c r="AO240" s="196"/>
      <c r="AP240" s="196"/>
      <c r="AQ240" s="196"/>
      <c r="AR240" s="196"/>
      <c r="AS240" s="196"/>
      <c r="AT240" s="196"/>
      <c r="AU240" s="196"/>
      <c r="AV240" s="196"/>
      <c r="AW240" s="196"/>
      <c r="AX240" s="196"/>
      <c r="AY240" s="196"/>
      <c r="AZ240" s="196"/>
      <c r="BA240" s="196"/>
    </row>
    <row r="241" spans="1:53" x14ac:dyDescent="0.2">
      <c r="A241" s="196"/>
      <c r="B241" s="196"/>
      <c r="C241" s="196"/>
      <c r="D241" s="196"/>
      <c r="E241" s="196"/>
      <c r="F241" s="196"/>
      <c r="G241" s="196"/>
      <c r="H241" s="196"/>
      <c r="I241" s="196"/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6"/>
      <c r="AT241" s="196"/>
      <c r="AU241" s="196"/>
      <c r="AV241" s="196"/>
      <c r="AW241" s="196"/>
      <c r="AX241" s="196"/>
      <c r="AY241" s="196"/>
      <c r="AZ241" s="196"/>
      <c r="BA241" s="196"/>
    </row>
    <row r="242" spans="1:53" x14ac:dyDescent="0.2">
      <c r="A242" s="196"/>
      <c r="B242" s="196"/>
      <c r="C242" s="196"/>
      <c r="D242" s="196"/>
      <c r="E242" s="196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6"/>
      <c r="AT242" s="196"/>
      <c r="AU242" s="196"/>
      <c r="AV242" s="196"/>
      <c r="AW242" s="196"/>
      <c r="AX242" s="196"/>
      <c r="AY242" s="196"/>
      <c r="AZ242" s="196"/>
      <c r="BA242" s="196"/>
    </row>
    <row r="243" spans="1:53" x14ac:dyDescent="0.2">
      <c r="A243" s="196"/>
      <c r="B243" s="196"/>
      <c r="C243" s="196"/>
      <c r="D243" s="196"/>
      <c r="E243" s="196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6"/>
      <c r="AT243" s="196"/>
      <c r="AU243" s="196"/>
      <c r="AV243" s="196"/>
      <c r="AW243" s="196"/>
      <c r="AX243" s="196"/>
      <c r="AY243" s="196"/>
      <c r="AZ243" s="196"/>
      <c r="BA243" s="196"/>
    </row>
    <row r="244" spans="1:53" x14ac:dyDescent="0.2">
      <c r="A244" s="196"/>
      <c r="B244" s="196"/>
      <c r="C244" s="196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6"/>
      <c r="AT244" s="196"/>
      <c r="AU244" s="196"/>
      <c r="AV244" s="196"/>
      <c r="AW244" s="196"/>
      <c r="AX244" s="196"/>
      <c r="AY244" s="196"/>
      <c r="AZ244" s="196"/>
      <c r="BA244" s="196"/>
    </row>
    <row r="245" spans="1:53" x14ac:dyDescent="0.2">
      <c r="A245" s="196"/>
      <c r="B245" s="196"/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6"/>
      <c r="AT245" s="196"/>
      <c r="AU245" s="196"/>
      <c r="AV245" s="196"/>
      <c r="AW245" s="196"/>
      <c r="AX245" s="196"/>
      <c r="AY245" s="196"/>
      <c r="AZ245" s="196"/>
      <c r="BA245" s="196"/>
    </row>
    <row r="246" spans="1:53" x14ac:dyDescent="0.2">
      <c r="A246" s="196"/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196"/>
      <c r="AT246" s="196"/>
      <c r="AU246" s="196"/>
      <c r="AV246" s="196"/>
      <c r="AW246" s="196"/>
      <c r="AX246" s="196"/>
      <c r="AY246" s="196"/>
      <c r="AZ246" s="196"/>
      <c r="BA246" s="196"/>
    </row>
    <row r="247" spans="1:53" x14ac:dyDescent="0.2">
      <c r="A247" s="196"/>
      <c r="B247" s="196"/>
      <c r="C247" s="196"/>
      <c r="D247" s="196"/>
      <c r="E247" s="196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196"/>
      <c r="AT247" s="196"/>
      <c r="AU247" s="196"/>
      <c r="AV247" s="196"/>
      <c r="AW247" s="196"/>
      <c r="AX247" s="196"/>
      <c r="AY247" s="196"/>
      <c r="AZ247" s="196"/>
      <c r="BA247" s="196"/>
    </row>
    <row r="248" spans="1:53" x14ac:dyDescent="0.2">
      <c r="A248" s="196"/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196"/>
      <c r="AT248" s="196"/>
      <c r="AU248" s="196"/>
      <c r="AV248" s="196"/>
      <c r="AW248" s="196"/>
      <c r="AX248" s="196"/>
      <c r="AY248" s="196"/>
      <c r="AZ248" s="196"/>
      <c r="BA248" s="196"/>
    </row>
    <row r="249" spans="1:53" x14ac:dyDescent="0.2">
      <c r="A249" s="196"/>
      <c r="B249" s="196"/>
      <c r="C249" s="196"/>
      <c r="D249" s="196"/>
      <c r="E249" s="196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  <c r="AA249" s="196"/>
      <c r="AB249" s="196"/>
      <c r="AC249" s="196"/>
      <c r="AD249" s="196"/>
      <c r="AE249" s="196"/>
      <c r="AF249" s="196"/>
      <c r="AG249" s="196"/>
      <c r="AH249" s="196"/>
      <c r="AI249" s="196"/>
      <c r="AJ249" s="196"/>
      <c r="AK249" s="196"/>
      <c r="AL249" s="196"/>
      <c r="AM249" s="196"/>
      <c r="AN249" s="196"/>
      <c r="AO249" s="196"/>
      <c r="AP249" s="196"/>
      <c r="AQ249" s="196"/>
      <c r="AR249" s="196"/>
      <c r="AS249" s="196"/>
      <c r="AT249" s="196"/>
      <c r="AU249" s="196"/>
      <c r="AV249" s="196"/>
      <c r="AW249" s="196"/>
      <c r="AX249" s="196"/>
      <c r="AY249" s="196"/>
      <c r="AZ249" s="196"/>
      <c r="BA249" s="196"/>
    </row>
    <row r="250" spans="1:53" x14ac:dyDescent="0.2">
      <c r="A250" s="196"/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  <c r="AA250" s="196"/>
      <c r="AB250" s="196"/>
      <c r="AC250" s="196"/>
      <c r="AD250" s="196"/>
      <c r="AE250" s="196"/>
      <c r="AF250" s="196"/>
      <c r="AG250" s="196"/>
      <c r="AH250" s="196"/>
      <c r="AI250" s="196"/>
      <c r="AJ250" s="196"/>
      <c r="AK250" s="196"/>
      <c r="AL250" s="196"/>
      <c r="AM250" s="196"/>
      <c r="AN250" s="196"/>
      <c r="AO250" s="196"/>
      <c r="AP250" s="196"/>
      <c r="AQ250" s="196"/>
      <c r="AR250" s="196"/>
      <c r="AS250" s="196"/>
      <c r="AT250" s="196"/>
      <c r="AU250" s="196"/>
      <c r="AV250" s="196"/>
      <c r="AW250" s="196"/>
      <c r="AX250" s="196"/>
      <c r="AY250" s="196"/>
      <c r="AZ250" s="196"/>
      <c r="BA250" s="196"/>
    </row>
    <row r="251" spans="1:53" x14ac:dyDescent="0.2">
      <c r="A251" s="196"/>
      <c r="B251" s="196"/>
      <c r="C251" s="196"/>
      <c r="D251" s="196"/>
      <c r="E251" s="196"/>
      <c r="F251" s="196"/>
      <c r="G251" s="196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  <c r="AA251" s="196"/>
      <c r="AB251" s="196"/>
      <c r="AC251" s="196"/>
      <c r="AD251" s="196"/>
      <c r="AE251" s="196"/>
      <c r="AF251" s="196"/>
      <c r="AG251" s="196"/>
      <c r="AH251" s="196"/>
      <c r="AI251" s="196"/>
      <c r="AJ251" s="196"/>
      <c r="AK251" s="196"/>
      <c r="AL251" s="196"/>
      <c r="AM251" s="196"/>
      <c r="AN251" s="196"/>
      <c r="AO251" s="196"/>
      <c r="AP251" s="196"/>
      <c r="AQ251" s="196"/>
      <c r="AR251" s="196"/>
      <c r="AS251" s="196"/>
      <c r="AT251" s="196"/>
      <c r="AU251" s="196"/>
      <c r="AV251" s="196"/>
      <c r="AW251" s="196"/>
      <c r="AX251" s="196"/>
      <c r="AY251" s="196"/>
      <c r="AZ251" s="196"/>
      <c r="BA251" s="196"/>
    </row>
    <row r="252" spans="1:53" x14ac:dyDescent="0.2">
      <c r="A252" s="196"/>
      <c r="B252" s="196"/>
      <c r="C252" s="196"/>
      <c r="D252" s="196"/>
      <c r="E252" s="196"/>
      <c r="F252" s="196"/>
      <c r="G252" s="196"/>
      <c r="H252" s="196"/>
      <c r="I252" s="196"/>
      <c r="J252" s="196"/>
      <c r="K252" s="196"/>
      <c r="L252" s="196"/>
      <c r="M252" s="196"/>
      <c r="N252" s="196"/>
      <c r="O252" s="196"/>
      <c r="P252" s="196"/>
      <c r="Q252" s="196"/>
      <c r="R252" s="196"/>
      <c r="S252" s="196"/>
      <c r="T252" s="196"/>
      <c r="U252" s="196"/>
      <c r="V252" s="196"/>
      <c r="W252" s="196"/>
      <c r="X252" s="196"/>
      <c r="Y252" s="196"/>
      <c r="Z252" s="196"/>
      <c r="AA252" s="196"/>
      <c r="AB252" s="196"/>
      <c r="AC252" s="196"/>
      <c r="AD252" s="196"/>
      <c r="AE252" s="196"/>
      <c r="AF252" s="196"/>
      <c r="AG252" s="196"/>
      <c r="AH252" s="196"/>
      <c r="AI252" s="196"/>
      <c r="AJ252" s="196"/>
      <c r="AK252" s="196"/>
      <c r="AL252" s="196"/>
      <c r="AM252" s="196"/>
      <c r="AN252" s="196"/>
      <c r="AO252" s="196"/>
      <c r="AP252" s="196"/>
      <c r="AQ252" s="196"/>
      <c r="AR252" s="196"/>
      <c r="AS252" s="196"/>
      <c r="AT252" s="196"/>
      <c r="AU252" s="196"/>
      <c r="AV252" s="196"/>
      <c r="AW252" s="196"/>
      <c r="AX252" s="196"/>
      <c r="AY252" s="196"/>
      <c r="AZ252" s="196"/>
      <c r="BA252" s="196"/>
    </row>
    <row r="253" spans="1:53" x14ac:dyDescent="0.2">
      <c r="A253" s="196"/>
      <c r="B253" s="196"/>
      <c r="C253" s="196"/>
      <c r="D253" s="196"/>
      <c r="E253" s="196"/>
      <c r="F253" s="196"/>
      <c r="G253" s="196"/>
      <c r="H253" s="196"/>
      <c r="I253" s="196"/>
      <c r="J253" s="196"/>
      <c r="K253" s="196"/>
      <c r="L253" s="196"/>
      <c r="M253" s="196"/>
      <c r="N253" s="196"/>
      <c r="O253" s="196"/>
      <c r="P253" s="196"/>
      <c r="Q253" s="196"/>
      <c r="R253" s="196"/>
      <c r="S253" s="196"/>
      <c r="T253" s="196"/>
      <c r="U253" s="196"/>
      <c r="V253" s="196"/>
      <c r="W253" s="196"/>
      <c r="X253" s="196"/>
      <c r="Y253" s="196"/>
      <c r="Z253" s="196"/>
      <c r="AA253" s="196"/>
      <c r="AB253" s="196"/>
      <c r="AC253" s="196"/>
      <c r="AD253" s="196"/>
      <c r="AE253" s="196"/>
      <c r="AF253" s="196"/>
      <c r="AG253" s="196"/>
      <c r="AH253" s="196"/>
      <c r="AI253" s="196"/>
      <c r="AJ253" s="196"/>
      <c r="AK253" s="196"/>
      <c r="AL253" s="196"/>
      <c r="AM253" s="196"/>
      <c r="AN253" s="196"/>
      <c r="AO253" s="196"/>
      <c r="AP253" s="196"/>
      <c r="AQ253" s="196"/>
      <c r="AR253" s="196"/>
      <c r="AS253" s="196"/>
      <c r="AT253" s="196"/>
      <c r="AU253" s="196"/>
      <c r="AV253" s="196"/>
      <c r="AW253" s="196"/>
      <c r="AX253" s="196"/>
      <c r="AY253" s="196"/>
      <c r="AZ253" s="196"/>
      <c r="BA253" s="196"/>
    </row>
    <row r="254" spans="1:53" x14ac:dyDescent="0.2">
      <c r="A254" s="196"/>
      <c r="B254" s="196"/>
      <c r="C254" s="196"/>
      <c r="D254" s="196"/>
      <c r="E254" s="196"/>
      <c r="F254" s="196"/>
      <c r="G254" s="196"/>
      <c r="H254" s="196"/>
      <c r="I254" s="196"/>
      <c r="J254" s="196"/>
      <c r="K254" s="196"/>
      <c r="L254" s="196"/>
      <c r="M254" s="196"/>
      <c r="N254" s="196"/>
      <c r="O254" s="196"/>
      <c r="P254" s="196"/>
      <c r="Q254" s="196"/>
      <c r="R254" s="196"/>
      <c r="S254" s="196"/>
      <c r="T254" s="196"/>
      <c r="U254" s="196"/>
      <c r="V254" s="196"/>
      <c r="W254" s="196"/>
      <c r="X254" s="196"/>
      <c r="Y254" s="196"/>
      <c r="Z254" s="196"/>
      <c r="AA254" s="196"/>
      <c r="AB254" s="196"/>
      <c r="AC254" s="196"/>
      <c r="AD254" s="196"/>
      <c r="AE254" s="196"/>
      <c r="AF254" s="196"/>
      <c r="AG254" s="196"/>
      <c r="AH254" s="196"/>
      <c r="AI254" s="196"/>
      <c r="AJ254" s="196"/>
      <c r="AK254" s="196"/>
      <c r="AL254" s="196"/>
      <c r="AM254" s="196"/>
      <c r="AN254" s="196"/>
      <c r="AO254" s="196"/>
      <c r="AP254" s="196"/>
      <c r="AQ254" s="196"/>
      <c r="AR254" s="196"/>
      <c r="AS254" s="196"/>
      <c r="AT254" s="196"/>
      <c r="AU254" s="196"/>
      <c r="AV254" s="196"/>
      <c r="AW254" s="196"/>
      <c r="AX254" s="196"/>
      <c r="AY254" s="196"/>
      <c r="AZ254" s="196"/>
      <c r="BA254" s="196"/>
    </row>
    <row r="255" spans="1:53" x14ac:dyDescent="0.2">
      <c r="A255" s="196"/>
      <c r="B255" s="196"/>
      <c r="C255" s="196"/>
      <c r="D255" s="196"/>
      <c r="E255" s="196"/>
      <c r="F255" s="196"/>
      <c r="G255" s="196"/>
      <c r="H255" s="196"/>
      <c r="I255" s="196"/>
      <c r="J255" s="196"/>
      <c r="K255" s="196"/>
      <c r="L255" s="196"/>
      <c r="M255" s="196"/>
      <c r="N255" s="196"/>
      <c r="O255" s="196"/>
      <c r="P255" s="196"/>
      <c r="Q255" s="196"/>
      <c r="R255" s="196"/>
      <c r="S255" s="196"/>
      <c r="T255" s="196"/>
      <c r="U255" s="196"/>
      <c r="V255" s="196"/>
      <c r="W255" s="196"/>
      <c r="X255" s="196"/>
      <c r="Y255" s="196"/>
      <c r="Z255" s="196"/>
      <c r="AA255" s="196"/>
      <c r="AB255" s="196"/>
      <c r="AC255" s="196"/>
      <c r="AD255" s="196"/>
      <c r="AE255" s="196"/>
      <c r="AF255" s="196"/>
      <c r="AG255" s="196"/>
      <c r="AH255" s="196"/>
      <c r="AI255" s="196"/>
      <c r="AJ255" s="196"/>
      <c r="AK255" s="196"/>
      <c r="AL255" s="196"/>
      <c r="AM255" s="196"/>
      <c r="AN255" s="196"/>
      <c r="AO255" s="196"/>
      <c r="AP255" s="196"/>
      <c r="AQ255" s="196"/>
      <c r="AR255" s="196"/>
      <c r="AS255" s="196"/>
      <c r="AT255" s="196"/>
      <c r="AU255" s="196"/>
      <c r="AV255" s="196"/>
      <c r="AW255" s="196"/>
      <c r="AX255" s="196"/>
      <c r="AY255" s="196"/>
      <c r="AZ255" s="196"/>
      <c r="BA255" s="196"/>
    </row>
    <row r="256" spans="1:53" x14ac:dyDescent="0.2">
      <c r="A256" s="196"/>
      <c r="B256" s="196"/>
      <c r="C256" s="196"/>
      <c r="D256" s="196"/>
      <c r="E256" s="196"/>
      <c r="F256" s="196"/>
      <c r="G256" s="196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196"/>
      <c r="Y256" s="196"/>
      <c r="Z256" s="196"/>
      <c r="AA256" s="196"/>
      <c r="AB256" s="196"/>
      <c r="AC256" s="196"/>
      <c r="AD256" s="196"/>
      <c r="AE256" s="196"/>
      <c r="AF256" s="196"/>
      <c r="AG256" s="196"/>
      <c r="AH256" s="196"/>
      <c r="AI256" s="196"/>
      <c r="AJ256" s="196"/>
      <c r="AK256" s="196"/>
      <c r="AL256" s="196"/>
      <c r="AM256" s="196"/>
      <c r="AN256" s="196"/>
      <c r="AO256" s="196"/>
      <c r="AP256" s="196"/>
      <c r="AQ256" s="196"/>
      <c r="AR256" s="196"/>
      <c r="AS256" s="196"/>
      <c r="AT256" s="196"/>
      <c r="AU256" s="196"/>
      <c r="AV256" s="196"/>
      <c r="AW256" s="196"/>
      <c r="AX256" s="196"/>
      <c r="AY256" s="196"/>
      <c r="AZ256" s="196"/>
      <c r="BA256" s="196"/>
    </row>
    <row r="257" spans="1:53" x14ac:dyDescent="0.2">
      <c r="A257" s="196"/>
      <c r="B257" s="196"/>
      <c r="C257" s="196"/>
      <c r="D257" s="196"/>
      <c r="E257" s="196"/>
      <c r="F257" s="196"/>
      <c r="G257" s="196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  <c r="Z257" s="196"/>
      <c r="AA257" s="196"/>
      <c r="AB257" s="196"/>
      <c r="AC257" s="196"/>
      <c r="AD257" s="196"/>
      <c r="AE257" s="196"/>
      <c r="AF257" s="196"/>
      <c r="AG257" s="196"/>
      <c r="AH257" s="196"/>
      <c r="AI257" s="196"/>
      <c r="AJ257" s="196"/>
      <c r="AK257" s="196"/>
      <c r="AL257" s="196"/>
      <c r="AM257" s="196"/>
      <c r="AN257" s="196"/>
      <c r="AO257" s="196"/>
      <c r="AP257" s="196"/>
      <c r="AQ257" s="196"/>
      <c r="AR257" s="196"/>
      <c r="AS257" s="196"/>
      <c r="AT257" s="196"/>
      <c r="AU257" s="196"/>
      <c r="AV257" s="196"/>
      <c r="AW257" s="196"/>
      <c r="AX257" s="196"/>
      <c r="AY257" s="196"/>
      <c r="AZ257" s="196"/>
      <c r="BA257" s="196"/>
    </row>
    <row r="258" spans="1:53" x14ac:dyDescent="0.2">
      <c r="A258" s="196"/>
      <c r="B258" s="196"/>
      <c r="C258" s="196"/>
      <c r="D258" s="196"/>
      <c r="E258" s="196"/>
      <c r="F258" s="196"/>
      <c r="G258" s="196"/>
      <c r="H258" s="196"/>
      <c r="I258" s="196"/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  <c r="Z258" s="196"/>
      <c r="AA258" s="196"/>
      <c r="AB258" s="196"/>
      <c r="AC258" s="196"/>
      <c r="AD258" s="196"/>
      <c r="AE258" s="196"/>
      <c r="AF258" s="196"/>
      <c r="AG258" s="196"/>
      <c r="AH258" s="196"/>
      <c r="AI258" s="196"/>
      <c r="AJ258" s="196"/>
      <c r="AK258" s="196"/>
      <c r="AL258" s="196"/>
      <c r="AM258" s="196"/>
      <c r="AN258" s="196"/>
      <c r="AO258" s="196"/>
      <c r="AP258" s="196"/>
      <c r="AQ258" s="196"/>
      <c r="AR258" s="196"/>
      <c r="AS258" s="196"/>
      <c r="AT258" s="196"/>
      <c r="AU258" s="196"/>
      <c r="AV258" s="196"/>
      <c r="AW258" s="196"/>
      <c r="AX258" s="196"/>
      <c r="AY258" s="196"/>
      <c r="AZ258" s="196"/>
      <c r="BA258" s="196"/>
    </row>
    <row r="259" spans="1:53" x14ac:dyDescent="0.2">
      <c r="A259" s="196"/>
      <c r="B259" s="196"/>
      <c r="C259" s="196"/>
      <c r="D259" s="196"/>
      <c r="E259" s="196"/>
      <c r="F259" s="196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  <c r="Z259" s="196"/>
      <c r="AA259" s="196"/>
      <c r="AB259" s="196"/>
      <c r="AC259" s="196"/>
      <c r="AD259" s="196"/>
      <c r="AE259" s="196"/>
      <c r="AF259" s="196"/>
      <c r="AG259" s="196"/>
      <c r="AH259" s="196"/>
      <c r="AI259" s="196"/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6"/>
      <c r="AT259" s="196"/>
      <c r="AU259" s="196"/>
      <c r="AV259" s="196"/>
      <c r="AW259" s="196"/>
      <c r="AX259" s="196"/>
      <c r="AY259" s="196"/>
      <c r="AZ259" s="196"/>
      <c r="BA259" s="196"/>
    </row>
    <row r="260" spans="1:53" x14ac:dyDescent="0.2">
      <c r="A260" s="196"/>
      <c r="B260" s="196"/>
      <c r="C260" s="196"/>
      <c r="D260" s="196"/>
      <c r="E260" s="196"/>
      <c r="F260" s="196"/>
      <c r="G260" s="196"/>
      <c r="H260" s="196"/>
      <c r="I260" s="196"/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  <c r="Z260" s="196"/>
      <c r="AA260" s="196"/>
      <c r="AB260" s="196"/>
      <c r="AC260" s="196"/>
      <c r="AD260" s="196"/>
      <c r="AE260" s="196"/>
      <c r="AF260" s="196"/>
      <c r="AG260" s="196"/>
      <c r="AH260" s="196"/>
      <c r="AI260" s="196"/>
      <c r="AJ260" s="196"/>
      <c r="AK260" s="196"/>
      <c r="AL260" s="196"/>
      <c r="AM260" s="196"/>
      <c r="AN260" s="196"/>
      <c r="AO260" s="196"/>
      <c r="AP260" s="196"/>
      <c r="AQ260" s="196"/>
      <c r="AR260" s="196"/>
      <c r="AS260" s="196"/>
      <c r="AT260" s="196"/>
      <c r="AU260" s="196"/>
      <c r="AV260" s="196"/>
      <c r="AW260" s="196"/>
      <c r="AX260" s="196"/>
      <c r="AY260" s="196"/>
      <c r="AZ260" s="196"/>
      <c r="BA260" s="196"/>
    </row>
    <row r="261" spans="1:53" x14ac:dyDescent="0.2">
      <c r="A261" s="196"/>
      <c r="B261" s="196"/>
      <c r="C261" s="196"/>
      <c r="D261" s="196"/>
      <c r="E261" s="196"/>
      <c r="F261" s="196"/>
      <c r="G261" s="196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  <c r="AA261" s="196"/>
      <c r="AB261" s="196"/>
      <c r="AC261" s="196"/>
      <c r="AD261" s="196"/>
      <c r="AE261" s="196"/>
      <c r="AF261" s="196"/>
      <c r="AG261" s="196"/>
      <c r="AH261" s="196"/>
      <c r="AI261" s="196"/>
      <c r="AJ261" s="196"/>
      <c r="AK261" s="196"/>
      <c r="AL261" s="196"/>
      <c r="AM261" s="196"/>
      <c r="AN261" s="196"/>
      <c r="AO261" s="196"/>
      <c r="AP261" s="196"/>
      <c r="AQ261" s="196"/>
      <c r="AR261" s="196"/>
      <c r="AS261" s="196"/>
      <c r="AT261" s="196"/>
      <c r="AU261" s="196"/>
      <c r="AV261" s="196"/>
      <c r="AW261" s="196"/>
      <c r="AX261" s="196"/>
      <c r="AY261" s="196"/>
      <c r="AZ261" s="196"/>
      <c r="BA261" s="196"/>
    </row>
    <row r="262" spans="1:53" x14ac:dyDescent="0.2">
      <c r="A262" s="196"/>
      <c r="B262" s="196"/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  <c r="AA262" s="196"/>
      <c r="AB262" s="196"/>
      <c r="AC262" s="196"/>
      <c r="AD262" s="196"/>
      <c r="AE262" s="196"/>
      <c r="AF262" s="196"/>
      <c r="AG262" s="196"/>
      <c r="AH262" s="196"/>
      <c r="AI262" s="196"/>
      <c r="AJ262" s="196"/>
      <c r="AK262" s="196"/>
      <c r="AL262" s="196"/>
      <c r="AM262" s="196"/>
      <c r="AN262" s="196"/>
      <c r="AO262" s="196"/>
      <c r="AP262" s="196"/>
      <c r="AQ262" s="196"/>
      <c r="AR262" s="196"/>
      <c r="AS262" s="196"/>
      <c r="AT262" s="196"/>
      <c r="AU262" s="196"/>
      <c r="AV262" s="196"/>
      <c r="AW262" s="196"/>
      <c r="AX262" s="196"/>
      <c r="AY262" s="196"/>
      <c r="AZ262" s="196"/>
      <c r="BA262" s="196"/>
    </row>
    <row r="263" spans="1:53" x14ac:dyDescent="0.2">
      <c r="A263" s="196"/>
      <c r="B263" s="196"/>
      <c r="C263" s="196"/>
      <c r="D263" s="196"/>
      <c r="E263" s="196"/>
      <c r="F263" s="196"/>
      <c r="G263" s="196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  <c r="AA263" s="196"/>
      <c r="AB263" s="196"/>
      <c r="AC263" s="196"/>
      <c r="AD263" s="196"/>
      <c r="AE263" s="196"/>
      <c r="AF263" s="196"/>
      <c r="AG263" s="196"/>
      <c r="AH263" s="196"/>
      <c r="AI263" s="196"/>
      <c r="AJ263" s="196"/>
      <c r="AK263" s="196"/>
      <c r="AL263" s="196"/>
      <c r="AM263" s="196"/>
      <c r="AN263" s="196"/>
      <c r="AO263" s="196"/>
      <c r="AP263" s="196"/>
      <c r="AQ263" s="196"/>
      <c r="AR263" s="196"/>
      <c r="AS263" s="196"/>
      <c r="AT263" s="196"/>
      <c r="AU263" s="196"/>
      <c r="AV263" s="196"/>
      <c r="AW263" s="196"/>
      <c r="AX263" s="196"/>
      <c r="AY263" s="196"/>
      <c r="AZ263" s="196"/>
      <c r="BA263" s="196"/>
    </row>
    <row r="264" spans="1:53" x14ac:dyDescent="0.2">
      <c r="A264" s="196"/>
      <c r="B264" s="196"/>
      <c r="C264" s="196"/>
      <c r="D264" s="196"/>
      <c r="E264" s="196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  <c r="AA264" s="196"/>
      <c r="AB264" s="196"/>
      <c r="AC264" s="196"/>
      <c r="AD264" s="196"/>
      <c r="AE264" s="196"/>
      <c r="AF264" s="196"/>
      <c r="AG264" s="196"/>
      <c r="AH264" s="196"/>
      <c r="AI264" s="196"/>
      <c r="AJ264" s="196"/>
      <c r="AK264" s="196"/>
      <c r="AL264" s="196"/>
      <c r="AM264" s="196"/>
      <c r="AN264" s="196"/>
      <c r="AO264" s="196"/>
      <c r="AP264" s="196"/>
      <c r="AQ264" s="196"/>
      <c r="AR264" s="196"/>
      <c r="AS264" s="196"/>
      <c r="AT264" s="196"/>
      <c r="AU264" s="196"/>
      <c r="AV264" s="196"/>
      <c r="AW264" s="196"/>
      <c r="AX264" s="196"/>
      <c r="AY264" s="196"/>
      <c r="AZ264" s="196"/>
      <c r="BA264" s="196"/>
    </row>
    <row r="265" spans="1:53" x14ac:dyDescent="0.2">
      <c r="A265" s="196"/>
      <c r="B265" s="196"/>
      <c r="C265" s="196"/>
      <c r="D265" s="196"/>
      <c r="E265" s="196"/>
      <c r="F265" s="196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  <c r="AA265" s="196"/>
      <c r="AB265" s="196"/>
      <c r="AC265" s="196"/>
      <c r="AD265" s="196"/>
      <c r="AE265" s="196"/>
      <c r="AF265" s="196"/>
      <c r="AG265" s="196"/>
      <c r="AH265" s="196"/>
      <c r="AI265" s="196"/>
      <c r="AJ265" s="196"/>
      <c r="AK265" s="196"/>
      <c r="AL265" s="196"/>
      <c r="AM265" s="196"/>
      <c r="AN265" s="196"/>
      <c r="AO265" s="196"/>
      <c r="AP265" s="196"/>
      <c r="AQ265" s="196"/>
      <c r="AR265" s="196"/>
      <c r="AS265" s="196"/>
      <c r="AT265" s="196"/>
      <c r="AU265" s="196"/>
      <c r="AV265" s="196"/>
      <c r="AW265" s="196"/>
      <c r="AX265" s="196"/>
      <c r="AY265" s="196"/>
      <c r="AZ265" s="196"/>
      <c r="BA265" s="196"/>
    </row>
    <row r="266" spans="1:53" x14ac:dyDescent="0.2">
      <c r="A266" s="196"/>
      <c r="B266" s="196"/>
      <c r="C266" s="196"/>
      <c r="D266" s="196"/>
      <c r="E266" s="196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  <c r="AA266" s="196"/>
      <c r="AB266" s="196"/>
      <c r="AC266" s="196"/>
      <c r="AD266" s="196"/>
      <c r="AE266" s="196"/>
      <c r="AF266" s="196"/>
      <c r="AG266" s="196"/>
      <c r="AH266" s="196"/>
      <c r="AI266" s="196"/>
      <c r="AJ266" s="196"/>
      <c r="AK266" s="196"/>
      <c r="AL266" s="196"/>
      <c r="AM266" s="196"/>
      <c r="AN266" s="196"/>
      <c r="AO266" s="196"/>
      <c r="AP266" s="196"/>
      <c r="AQ266" s="196"/>
      <c r="AR266" s="196"/>
      <c r="AS266" s="196"/>
      <c r="AT266" s="196"/>
      <c r="AU266" s="196"/>
      <c r="AV266" s="196"/>
      <c r="AW266" s="196"/>
      <c r="AX266" s="196"/>
      <c r="AY266" s="196"/>
      <c r="AZ266" s="196"/>
      <c r="BA266" s="196"/>
    </row>
    <row r="267" spans="1:53" x14ac:dyDescent="0.2">
      <c r="A267" s="196"/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  <c r="AA267" s="196"/>
      <c r="AB267" s="196"/>
      <c r="AC267" s="196"/>
      <c r="AD267" s="196"/>
      <c r="AE267" s="196"/>
      <c r="AF267" s="196"/>
      <c r="AG267" s="196"/>
      <c r="AH267" s="196"/>
      <c r="AI267" s="196"/>
      <c r="AJ267" s="196"/>
      <c r="AK267" s="196"/>
      <c r="AL267" s="196"/>
      <c r="AM267" s="196"/>
      <c r="AN267" s="196"/>
      <c r="AO267" s="196"/>
      <c r="AP267" s="196"/>
      <c r="AQ267" s="196"/>
      <c r="AR267" s="196"/>
      <c r="AS267" s="196"/>
      <c r="AT267" s="196"/>
      <c r="AU267" s="196"/>
      <c r="AV267" s="196"/>
      <c r="AW267" s="196"/>
      <c r="AX267" s="196"/>
      <c r="AY267" s="196"/>
      <c r="AZ267" s="196"/>
      <c r="BA267" s="196"/>
    </row>
    <row r="268" spans="1:53" x14ac:dyDescent="0.2">
      <c r="A268" s="196"/>
      <c r="B268" s="196"/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  <c r="AA268" s="196"/>
      <c r="AB268" s="196"/>
      <c r="AC268" s="196"/>
      <c r="AD268" s="196"/>
      <c r="AE268" s="196"/>
      <c r="AF268" s="196"/>
      <c r="AG268" s="196"/>
      <c r="AH268" s="196"/>
      <c r="AI268" s="196"/>
      <c r="AJ268" s="196"/>
      <c r="AK268" s="196"/>
      <c r="AL268" s="196"/>
      <c r="AM268" s="196"/>
      <c r="AN268" s="196"/>
      <c r="AO268" s="196"/>
      <c r="AP268" s="196"/>
      <c r="AQ268" s="196"/>
      <c r="AR268" s="196"/>
      <c r="AS268" s="196"/>
      <c r="AT268" s="196"/>
      <c r="AU268" s="196"/>
      <c r="AV268" s="196"/>
      <c r="AW268" s="196"/>
      <c r="AX268" s="196"/>
      <c r="AY268" s="196"/>
      <c r="AZ268" s="196"/>
      <c r="BA268" s="196"/>
    </row>
    <row r="269" spans="1:53" x14ac:dyDescent="0.2">
      <c r="A269" s="196"/>
      <c r="B269" s="196"/>
      <c r="C269" s="196"/>
      <c r="D269" s="196"/>
      <c r="E269" s="196"/>
      <c r="F269" s="196"/>
      <c r="G269" s="196"/>
      <c r="H269" s="196"/>
      <c r="I269" s="196"/>
      <c r="J269" s="196"/>
      <c r="K269" s="196"/>
      <c r="L269" s="196"/>
      <c r="M269" s="196"/>
      <c r="N269" s="196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  <c r="Z269" s="196"/>
      <c r="AA269" s="196"/>
      <c r="AB269" s="196"/>
      <c r="AC269" s="196"/>
      <c r="AD269" s="196"/>
      <c r="AE269" s="196"/>
      <c r="AF269" s="196"/>
      <c r="AG269" s="196"/>
      <c r="AH269" s="196"/>
      <c r="AI269" s="196"/>
      <c r="AJ269" s="196"/>
      <c r="AK269" s="196"/>
      <c r="AL269" s="196"/>
      <c r="AM269" s="196"/>
      <c r="AN269" s="196"/>
      <c r="AO269" s="196"/>
      <c r="AP269" s="196"/>
      <c r="AQ269" s="196"/>
      <c r="AR269" s="196"/>
      <c r="AS269" s="196"/>
      <c r="AT269" s="196"/>
      <c r="AU269" s="196"/>
      <c r="AV269" s="196"/>
      <c r="AW269" s="196"/>
      <c r="AX269" s="196"/>
      <c r="AY269" s="196"/>
      <c r="AZ269" s="196"/>
      <c r="BA269" s="196"/>
    </row>
    <row r="270" spans="1:53" x14ac:dyDescent="0.2">
      <c r="A270" s="196"/>
      <c r="B270" s="196"/>
      <c r="C270" s="196"/>
      <c r="D270" s="196"/>
      <c r="E270" s="196"/>
      <c r="F270" s="196"/>
      <c r="G270" s="196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  <c r="AA270" s="196"/>
      <c r="AB270" s="196"/>
      <c r="AC270" s="196"/>
      <c r="AD270" s="196"/>
      <c r="AE270" s="196"/>
      <c r="AF270" s="196"/>
      <c r="AG270" s="196"/>
      <c r="AH270" s="196"/>
      <c r="AI270" s="196"/>
      <c r="AJ270" s="196"/>
      <c r="AK270" s="196"/>
      <c r="AL270" s="196"/>
      <c r="AM270" s="196"/>
      <c r="AN270" s="196"/>
      <c r="AO270" s="196"/>
      <c r="AP270" s="196"/>
      <c r="AQ270" s="196"/>
      <c r="AR270" s="196"/>
      <c r="AS270" s="196"/>
      <c r="AT270" s="196"/>
      <c r="AU270" s="196"/>
      <c r="AV270" s="196"/>
      <c r="AW270" s="196"/>
      <c r="AX270" s="196"/>
      <c r="AY270" s="196"/>
      <c r="AZ270" s="196"/>
      <c r="BA270" s="196"/>
    </row>
    <row r="271" spans="1:53" x14ac:dyDescent="0.2">
      <c r="A271" s="196"/>
      <c r="B271" s="196"/>
      <c r="C271" s="196"/>
      <c r="D271" s="196"/>
      <c r="E271" s="196"/>
      <c r="F271" s="196"/>
      <c r="G271" s="196"/>
      <c r="H271" s="196"/>
      <c r="I271" s="196"/>
      <c r="J271" s="196"/>
      <c r="K271" s="196"/>
      <c r="L271" s="196"/>
      <c r="M271" s="196"/>
      <c r="N271" s="196"/>
      <c r="O271" s="196"/>
      <c r="P271" s="196"/>
      <c r="Q271" s="196"/>
      <c r="R271" s="196"/>
      <c r="S271" s="196"/>
      <c r="T271" s="196"/>
      <c r="U271" s="196"/>
      <c r="V271" s="196"/>
      <c r="W271" s="196"/>
      <c r="X271" s="196"/>
      <c r="Y271" s="196"/>
      <c r="Z271" s="196"/>
      <c r="AA271" s="196"/>
      <c r="AB271" s="196"/>
      <c r="AC271" s="196"/>
      <c r="AD271" s="196"/>
      <c r="AE271" s="196"/>
      <c r="AF271" s="196"/>
      <c r="AG271" s="196"/>
      <c r="AH271" s="196"/>
      <c r="AI271" s="196"/>
      <c r="AJ271" s="196"/>
      <c r="AK271" s="196"/>
      <c r="AL271" s="196"/>
      <c r="AM271" s="196"/>
      <c r="AN271" s="196"/>
      <c r="AO271" s="196"/>
      <c r="AP271" s="196"/>
      <c r="AQ271" s="196"/>
      <c r="AR271" s="196"/>
      <c r="AS271" s="196"/>
      <c r="AT271" s="196"/>
      <c r="AU271" s="196"/>
      <c r="AV271" s="196"/>
      <c r="AW271" s="196"/>
      <c r="AX271" s="196"/>
      <c r="AY271" s="196"/>
      <c r="AZ271" s="196"/>
      <c r="BA271" s="196"/>
    </row>
    <row r="272" spans="1:53" x14ac:dyDescent="0.2">
      <c r="A272" s="196"/>
      <c r="B272" s="196"/>
      <c r="C272" s="196"/>
      <c r="D272" s="196"/>
      <c r="E272" s="196"/>
      <c r="F272" s="196"/>
      <c r="G272" s="196"/>
      <c r="H272" s="196"/>
      <c r="I272" s="196"/>
      <c r="J272" s="196"/>
      <c r="K272" s="196"/>
      <c r="L272" s="196"/>
      <c r="M272" s="196"/>
      <c r="N272" s="196"/>
      <c r="O272" s="196"/>
      <c r="P272" s="196"/>
      <c r="Q272" s="196"/>
      <c r="R272" s="196"/>
      <c r="S272" s="196"/>
      <c r="T272" s="196"/>
      <c r="U272" s="196"/>
      <c r="V272" s="196"/>
      <c r="W272" s="196"/>
      <c r="X272" s="196"/>
      <c r="Y272" s="196"/>
      <c r="Z272" s="196"/>
      <c r="AA272" s="196"/>
      <c r="AB272" s="196"/>
      <c r="AC272" s="196"/>
      <c r="AD272" s="196"/>
      <c r="AE272" s="196"/>
      <c r="AF272" s="196"/>
      <c r="AG272" s="196"/>
      <c r="AH272" s="196"/>
      <c r="AI272" s="196"/>
      <c r="AJ272" s="196"/>
      <c r="AK272" s="196"/>
      <c r="AL272" s="196"/>
      <c r="AM272" s="196"/>
      <c r="AN272" s="196"/>
      <c r="AO272" s="196"/>
      <c r="AP272" s="196"/>
      <c r="AQ272" s="196"/>
      <c r="AR272" s="196"/>
      <c r="AS272" s="196"/>
      <c r="AT272" s="196"/>
      <c r="AU272" s="196"/>
      <c r="AV272" s="196"/>
      <c r="AW272" s="196"/>
      <c r="AX272" s="196"/>
      <c r="AY272" s="196"/>
      <c r="AZ272" s="196"/>
      <c r="BA272" s="196"/>
    </row>
    <row r="273" spans="1:53" x14ac:dyDescent="0.2">
      <c r="A273" s="196"/>
      <c r="B273" s="196"/>
      <c r="C273" s="196"/>
      <c r="D273" s="196"/>
      <c r="E273" s="196"/>
      <c r="F273" s="196"/>
      <c r="G273" s="196"/>
      <c r="H273" s="196"/>
      <c r="I273" s="196"/>
      <c r="J273" s="196"/>
      <c r="K273" s="196"/>
      <c r="L273" s="196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X273" s="196"/>
      <c r="Y273" s="196"/>
      <c r="Z273" s="196"/>
      <c r="AA273" s="196"/>
      <c r="AB273" s="196"/>
      <c r="AC273" s="196"/>
      <c r="AD273" s="196"/>
      <c r="AE273" s="196"/>
      <c r="AF273" s="196"/>
      <c r="AG273" s="196"/>
      <c r="AH273" s="196"/>
      <c r="AI273" s="196"/>
      <c r="AJ273" s="196"/>
      <c r="AK273" s="196"/>
      <c r="AL273" s="196"/>
      <c r="AM273" s="196"/>
      <c r="AN273" s="196"/>
      <c r="AO273" s="196"/>
      <c r="AP273" s="196"/>
      <c r="AQ273" s="196"/>
      <c r="AR273" s="196"/>
      <c r="AS273" s="196"/>
      <c r="AT273" s="196"/>
      <c r="AU273" s="196"/>
      <c r="AV273" s="196"/>
      <c r="AW273" s="196"/>
      <c r="AX273" s="196"/>
      <c r="AY273" s="196"/>
      <c r="AZ273" s="196"/>
      <c r="BA273" s="196"/>
    </row>
    <row r="274" spans="1:53" x14ac:dyDescent="0.2">
      <c r="A274" s="196"/>
      <c r="B274" s="196"/>
      <c r="C274" s="196"/>
      <c r="D274" s="196"/>
      <c r="E274" s="196"/>
      <c r="F274" s="196"/>
      <c r="G274" s="196"/>
      <c r="H274" s="196"/>
      <c r="I274" s="196"/>
      <c r="J274" s="196"/>
      <c r="K274" s="196"/>
      <c r="L274" s="196"/>
      <c r="M274" s="196"/>
      <c r="N274" s="196"/>
      <c r="O274" s="196"/>
      <c r="P274" s="196"/>
      <c r="Q274" s="196"/>
      <c r="R274" s="196"/>
      <c r="S274" s="196"/>
      <c r="T274" s="196"/>
      <c r="U274" s="196"/>
      <c r="V274" s="196"/>
      <c r="W274" s="196"/>
      <c r="X274" s="196"/>
      <c r="Y274" s="196"/>
      <c r="Z274" s="196"/>
      <c r="AA274" s="196"/>
      <c r="AB274" s="196"/>
      <c r="AC274" s="196"/>
      <c r="AD274" s="196"/>
      <c r="AE274" s="196"/>
      <c r="AF274" s="196"/>
      <c r="AG274" s="196"/>
      <c r="AH274" s="196"/>
      <c r="AI274" s="196"/>
      <c r="AJ274" s="196"/>
      <c r="AK274" s="196"/>
      <c r="AL274" s="196"/>
      <c r="AM274" s="196"/>
      <c r="AN274" s="196"/>
      <c r="AO274" s="196"/>
      <c r="AP274" s="196"/>
      <c r="AQ274" s="196"/>
      <c r="AR274" s="196"/>
      <c r="AS274" s="196"/>
      <c r="AT274" s="196"/>
      <c r="AU274" s="196"/>
      <c r="AV274" s="196"/>
      <c r="AW274" s="196"/>
      <c r="AX274" s="196"/>
      <c r="AY274" s="196"/>
      <c r="AZ274" s="196"/>
      <c r="BA274" s="196"/>
    </row>
    <row r="275" spans="1:53" x14ac:dyDescent="0.2">
      <c r="A275" s="196"/>
      <c r="B275" s="196"/>
      <c r="C275" s="196"/>
      <c r="D275" s="196"/>
      <c r="E275" s="196"/>
      <c r="F275" s="196"/>
      <c r="G275" s="196"/>
      <c r="H275" s="196"/>
      <c r="I275" s="196"/>
      <c r="J275" s="196"/>
      <c r="K275" s="196"/>
      <c r="L275" s="196"/>
      <c r="M275" s="196"/>
      <c r="N275" s="196"/>
      <c r="O275" s="196"/>
      <c r="P275" s="196"/>
      <c r="Q275" s="196"/>
      <c r="R275" s="196"/>
      <c r="S275" s="196"/>
      <c r="T275" s="196"/>
      <c r="U275" s="196"/>
      <c r="V275" s="196"/>
      <c r="W275" s="196"/>
      <c r="X275" s="196"/>
      <c r="Y275" s="196"/>
      <c r="Z275" s="196"/>
      <c r="AA275" s="196"/>
      <c r="AB275" s="196"/>
      <c r="AC275" s="196"/>
      <c r="AD275" s="196"/>
      <c r="AE275" s="196"/>
      <c r="AF275" s="196"/>
      <c r="AG275" s="196"/>
      <c r="AH275" s="196"/>
      <c r="AI275" s="196"/>
      <c r="AJ275" s="196"/>
      <c r="AK275" s="196"/>
      <c r="AL275" s="196"/>
      <c r="AM275" s="196"/>
      <c r="AN275" s="196"/>
      <c r="AO275" s="196"/>
      <c r="AP275" s="196"/>
      <c r="AQ275" s="196"/>
      <c r="AR275" s="196"/>
      <c r="AS275" s="196"/>
      <c r="AT275" s="196"/>
      <c r="AU275" s="196"/>
      <c r="AV275" s="196"/>
      <c r="AW275" s="196"/>
      <c r="AX275" s="196"/>
      <c r="AY275" s="196"/>
      <c r="AZ275" s="196"/>
      <c r="BA275" s="196"/>
    </row>
    <row r="276" spans="1:53" x14ac:dyDescent="0.2">
      <c r="A276" s="196"/>
      <c r="B276" s="196"/>
      <c r="C276" s="196"/>
      <c r="D276" s="196"/>
      <c r="E276" s="196"/>
      <c r="F276" s="196"/>
      <c r="G276" s="196"/>
      <c r="H276" s="196"/>
      <c r="I276" s="196"/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  <c r="AA276" s="196"/>
      <c r="AB276" s="196"/>
      <c r="AC276" s="196"/>
      <c r="AD276" s="196"/>
      <c r="AE276" s="196"/>
      <c r="AF276" s="196"/>
      <c r="AG276" s="196"/>
      <c r="AH276" s="196"/>
      <c r="AI276" s="196"/>
      <c r="AJ276" s="196"/>
      <c r="AK276" s="196"/>
      <c r="AL276" s="196"/>
      <c r="AM276" s="196"/>
      <c r="AN276" s="196"/>
      <c r="AO276" s="196"/>
      <c r="AP276" s="196"/>
      <c r="AQ276" s="196"/>
      <c r="AR276" s="196"/>
      <c r="AS276" s="196"/>
      <c r="AT276" s="196"/>
      <c r="AU276" s="196"/>
      <c r="AV276" s="196"/>
      <c r="AW276" s="196"/>
      <c r="AX276" s="196"/>
      <c r="AY276" s="196"/>
      <c r="AZ276" s="196"/>
      <c r="BA276" s="196"/>
    </row>
    <row r="277" spans="1:53" x14ac:dyDescent="0.2">
      <c r="A277" s="196"/>
      <c r="B277" s="196"/>
      <c r="C277" s="196"/>
      <c r="D277" s="196"/>
      <c r="E277" s="196"/>
      <c r="F277" s="196"/>
      <c r="G277" s="196"/>
      <c r="H277" s="196"/>
      <c r="I277" s="196"/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  <c r="AA277" s="196"/>
      <c r="AB277" s="196"/>
      <c r="AC277" s="196"/>
      <c r="AD277" s="196"/>
      <c r="AE277" s="196"/>
      <c r="AF277" s="196"/>
      <c r="AG277" s="196"/>
      <c r="AH277" s="196"/>
      <c r="AI277" s="196"/>
      <c r="AJ277" s="196"/>
      <c r="AK277" s="196"/>
      <c r="AL277" s="196"/>
      <c r="AM277" s="196"/>
      <c r="AN277" s="196"/>
      <c r="AO277" s="196"/>
      <c r="AP277" s="196"/>
      <c r="AQ277" s="196"/>
      <c r="AR277" s="196"/>
      <c r="AS277" s="196"/>
      <c r="AT277" s="196"/>
      <c r="AU277" s="196"/>
      <c r="AV277" s="196"/>
      <c r="AW277" s="196"/>
      <c r="AX277" s="196"/>
      <c r="AY277" s="196"/>
      <c r="AZ277" s="196"/>
      <c r="BA277" s="196"/>
    </row>
    <row r="278" spans="1:53" x14ac:dyDescent="0.2">
      <c r="A278" s="196"/>
      <c r="B278" s="196"/>
      <c r="C278" s="196"/>
      <c r="D278" s="196"/>
      <c r="E278" s="196"/>
      <c r="F278" s="196"/>
      <c r="G278" s="196"/>
      <c r="H278" s="196"/>
      <c r="I278" s="196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  <c r="AA278" s="196"/>
      <c r="AB278" s="196"/>
      <c r="AC278" s="196"/>
      <c r="AD278" s="196"/>
      <c r="AE278" s="196"/>
      <c r="AF278" s="196"/>
      <c r="AG278" s="196"/>
      <c r="AH278" s="196"/>
      <c r="AI278" s="196"/>
      <c r="AJ278" s="196"/>
      <c r="AK278" s="196"/>
      <c r="AL278" s="196"/>
      <c r="AM278" s="196"/>
      <c r="AN278" s="196"/>
      <c r="AO278" s="196"/>
      <c r="AP278" s="196"/>
      <c r="AQ278" s="196"/>
      <c r="AR278" s="196"/>
      <c r="AS278" s="196"/>
      <c r="AT278" s="196"/>
      <c r="AU278" s="196"/>
      <c r="AV278" s="196"/>
      <c r="AW278" s="196"/>
      <c r="AX278" s="196"/>
      <c r="AY278" s="196"/>
      <c r="AZ278" s="196"/>
      <c r="BA278" s="196"/>
    </row>
    <row r="279" spans="1:53" x14ac:dyDescent="0.2">
      <c r="A279" s="196"/>
      <c r="B279" s="196"/>
      <c r="C279" s="196"/>
      <c r="D279" s="196"/>
      <c r="E279" s="196"/>
      <c r="F279" s="196"/>
      <c r="G279" s="196"/>
      <c r="H279" s="196"/>
      <c r="I279" s="196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  <c r="AA279" s="196"/>
      <c r="AB279" s="196"/>
      <c r="AC279" s="196"/>
      <c r="AD279" s="196"/>
      <c r="AE279" s="196"/>
      <c r="AF279" s="196"/>
      <c r="AG279" s="196"/>
      <c r="AH279" s="196"/>
      <c r="AI279" s="196"/>
      <c r="AJ279" s="196"/>
      <c r="AK279" s="196"/>
      <c r="AL279" s="196"/>
      <c r="AM279" s="196"/>
      <c r="AN279" s="196"/>
      <c r="AO279" s="196"/>
      <c r="AP279" s="196"/>
      <c r="AQ279" s="196"/>
      <c r="AR279" s="196"/>
      <c r="AS279" s="196"/>
      <c r="AT279" s="196"/>
      <c r="AU279" s="196"/>
      <c r="AV279" s="196"/>
      <c r="AW279" s="196"/>
      <c r="AX279" s="196"/>
      <c r="AY279" s="196"/>
      <c r="AZ279" s="196"/>
      <c r="BA279" s="196"/>
    </row>
    <row r="280" spans="1:53" x14ac:dyDescent="0.2">
      <c r="A280" s="196"/>
      <c r="B280" s="196"/>
      <c r="C280" s="196"/>
      <c r="D280" s="196"/>
      <c r="E280" s="196"/>
      <c r="F280" s="196"/>
      <c r="G280" s="196"/>
      <c r="H280" s="196"/>
      <c r="I280" s="196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  <c r="AA280" s="196"/>
      <c r="AB280" s="196"/>
      <c r="AC280" s="196"/>
      <c r="AD280" s="196"/>
      <c r="AE280" s="196"/>
      <c r="AF280" s="196"/>
      <c r="AG280" s="196"/>
      <c r="AH280" s="196"/>
      <c r="AI280" s="196"/>
      <c r="AJ280" s="196"/>
      <c r="AK280" s="196"/>
      <c r="AL280" s="196"/>
      <c r="AM280" s="196"/>
      <c r="AN280" s="196"/>
      <c r="AO280" s="196"/>
      <c r="AP280" s="196"/>
      <c r="AQ280" s="196"/>
      <c r="AR280" s="196"/>
      <c r="AS280" s="196"/>
      <c r="AT280" s="196"/>
      <c r="AU280" s="196"/>
      <c r="AV280" s="196"/>
      <c r="AW280" s="196"/>
      <c r="AX280" s="196"/>
      <c r="AY280" s="196"/>
      <c r="AZ280" s="196"/>
      <c r="BA280" s="196"/>
    </row>
    <row r="281" spans="1:53" x14ac:dyDescent="0.2">
      <c r="A281" s="196"/>
      <c r="B281" s="196"/>
      <c r="C281" s="196"/>
      <c r="D281" s="196"/>
      <c r="E281" s="196"/>
      <c r="F281" s="196"/>
      <c r="G281" s="196"/>
      <c r="H281" s="196"/>
      <c r="I281" s="196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  <c r="AA281" s="196"/>
      <c r="AB281" s="196"/>
      <c r="AC281" s="196"/>
      <c r="AD281" s="196"/>
      <c r="AE281" s="196"/>
      <c r="AF281" s="196"/>
      <c r="AG281" s="196"/>
      <c r="AH281" s="196"/>
      <c r="AI281" s="196"/>
      <c r="AJ281" s="196"/>
      <c r="AK281" s="196"/>
      <c r="AL281" s="196"/>
      <c r="AM281" s="196"/>
      <c r="AN281" s="196"/>
      <c r="AO281" s="196"/>
      <c r="AP281" s="196"/>
      <c r="AQ281" s="196"/>
      <c r="AR281" s="196"/>
      <c r="AS281" s="196"/>
      <c r="AT281" s="196"/>
      <c r="AU281" s="196"/>
      <c r="AV281" s="196"/>
      <c r="AW281" s="196"/>
      <c r="AX281" s="196"/>
      <c r="AY281" s="196"/>
      <c r="AZ281" s="196"/>
      <c r="BA281" s="196"/>
    </row>
    <row r="282" spans="1:53" x14ac:dyDescent="0.2">
      <c r="A282" s="196"/>
      <c r="B282" s="196"/>
      <c r="C282" s="196"/>
      <c r="D282" s="196"/>
      <c r="E282" s="196"/>
      <c r="F282" s="196"/>
      <c r="G282" s="196"/>
      <c r="H282" s="196"/>
      <c r="I282" s="196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6"/>
      <c r="AB282" s="196"/>
      <c r="AC282" s="196"/>
      <c r="AD282" s="196"/>
      <c r="AE282" s="196"/>
      <c r="AF282" s="196"/>
      <c r="AG282" s="196"/>
      <c r="AH282" s="196"/>
      <c r="AI282" s="196"/>
      <c r="AJ282" s="196"/>
      <c r="AK282" s="196"/>
      <c r="AL282" s="196"/>
      <c r="AM282" s="196"/>
      <c r="AN282" s="196"/>
      <c r="AO282" s="196"/>
      <c r="AP282" s="196"/>
      <c r="AQ282" s="196"/>
      <c r="AR282" s="196"/>
      <c r="AS282" s="196"/>
      <c r="AT282" s="196"/>
      <c r="AU282" s="196"/>
      <c r="AV282" s="196"/>
      <c r="AW282" s="196"/>
      <c r="AX282" s="196"/>
      <c r="AY282" s="196"/>
      <c r="AZ282" s="196"/>
      <c r="BA282" s="196"/>
    </row>
    <row r="283" spans="1:53" x14ac:dyDescent="0.2">
      <c r="A283" s="196"/>
      <c r="B283" s="196"/>
      <c r="C283" s="196"/>
      <c r="D283" s="196"/>
      <c r="E283" s="196"/>
      <c r="F283" s="196"/>
      <c r="G283" s="196"/>
      <c r="H283" s="196"/>
      <c r="I283" s="196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  <c r="AA283" s="196"/>
      <c r="AB283" s="196"/>
      <c r="AC283" s="196"/>
      <c r="AD283" s="196"/>
      <c r="AE283" s="196"/>
      <c r="AF283" s="196"/>
      <c r="AG283" s="196"/>
      <c r="AH283" s="196"/>
      <c r="AI283" s="196"/>
      <c r="AJ283" s="196"/>
      <c r="AK283" s="196"/>
      <c r="AL283" s="196"/>
      <c r="AM283" s="196"/>
      <c r="AN283" s="196"/>
      <c r="AO283" s="196"/>
      <c r="AP283" s="196"/>
      <c r="AQ283" s="196"/>
      <c r="AR283" s="196"/>
      <c r="AS283" s="196"/>
      <c r="AT283" s="196"/>
      <c r="AU283" s="196"/>
      <c r="AV283" s="196"/>
      <c r="AW283" s="196"/>
      <c r="AX283" s="196"/>
      <c r="AY283" s="196"/>
      <c r="AZ283" s="196"/>
      <c r="BA283" s="196"/>
    </row>
    <row r="284" spans="1:53" x14ac:dyDescent="0.2">
      <c r="A284" s="196"/>
      <c r="B284" s="196"/>
      <c r="C284" s="196"/>
      <c r="D284" s="196"/>
      <c r="E284" s="196"/>
      <c r="F284" s="196"/>
      <c r="G284" s="196"/>
      <c r="H284" s="196"/>
      <c r="I284" s="196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  <c r="AA284" s="196"/>
      <c r="AB284" s="196"/>
      <c r="AC284" s="196"/>
      <c r="AD284" s="196"/>
      <c r="AE284" s="196"/>
      <c r="AF284" s="196"/>
      <c r="AG284" s="196"/>
      <c r="AH284" s="196"/>
      <c r="AI284" s="196"/>
      <c r="AJ284" s="196"/>
      <c r="AK284" s="196"/>
      <c r="AL284" s="196"/>
      <c r="AM284" s="196"/>
      <c r="AN284" s="196"/>
      <c r="AO284" s="196"/>
      <c r="AP284" s="196"/>
      <c r="AQ284" s="196"/>
      <c r="AR284" s="196"/>
      <c r="AS284" s="196"/>
      <c r="AT284" s="196"/>
      <c r="AU284" s="196"/>
      <c r="AV284" s="196"/>
      <c r="AW284" s="196"/>
      <c r="AX284" s="196"/>
      <c r="AY284" s="196"/>
      <c r="AZ284" s="196"/>
      <c r="BA284" s="196"/>
    </row>
    <row r="285" spans="1:53" x14ac:dyDescent="0.2">
      <c r="A285" s="196"/>
      <c r="B285" s="196"/>
      <c r="C285" s="196"/>
      <c r="D285" s="196"/>
      <c r="E285" s="196"/>
      <c r="F285" s="196"/>
      <c r="G285" s="196"/>
      <c r="H285" s="196"/>
      <c r="I285" s="196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  <c r="AA285" s="196"/>
      <c r="AB285" s="196"/>
      <c r="AC285" s="196"/>
      <c r="AD285" s="196"/>
      <c r="AE285" s="196"/>
      <c r="AF285" s="196"/>
      <c r="AG285" s="196"/>
      <c r="AH285" s="196"/>
      <c r="AI285" s="196"/>
      <c r="AJ285" s="196"/>
      <c r="AK285" s="196"/>
      <c r="AL285" s="196"/>
      <c r="AM285" s="196"/>
      <c r="AN285" s="196"/>
      <c r="AO285" s="196"/>
      <c r="AP285" s="196"/>
      <c r="AQ285" s="196"/>
      <c r="AR285" s="196"/>
      <c r="AS285" s="196"/>
      <c r="AT285" s="196"/>
      <c r="AU285" s="196"/>
      <c r="AV285" s="196"/>
      <c r="AW285" s="196"/>
      <c r="AX285" s="196"/>
      <c r="AY285" s="196"/>
      <c r="AZ285" s="196"/>
      <c r="BA285" s="196"/>
    </row>
    <row r="286" spans="1:53" x14ac:dyDescent="0.2">
      <c r="A286" s="196"/>
      <c r="B286" s="196"/>
      <c r="C286" s="196"/>
      <c r="D286" s="196"/>
      <c r="E286" s="196"/>
      <c r="F286" s="196"/>
      <c r="G286" s="196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  <c r="AA286" s="196"/>
      <c r="AB286" s="196"/>
      <c r="AC286" s="196"/>
      <c r="AD286" s="196"/>
      <c r="AE286" s="196"/>
      <c r="AF286" s="196"/>
      <c r="AG286" s="196"/>
      <c r="AH286" s="196"/>
      <c r="AI286" s="196"/>
      <c r="AJ286" s="196"/>
      <c r="AK286" s="196"/>
      <c r="AL286" s="196"/>
      <c r="AM286" s="196"/>
      <c r="AN286" s="196"/>
      <c r="AO286" s="196"/>
      <c r="AP286" s="196"/>
      <c r="AQ286" s="196"/>
      <c r="AR286" s="196"/>
      <c r="AS286" s="196"/>
      <c r="AT286" s="196"/>
      <c r="AU286" s="196"/>
      <c r="AV286" s="196"/>
      <c r="AW286" s="196"/>
      <c r="AX286" s="196"/>
      <c r="AY286" s="196"/>
      <c r="AZ286" s="196"/>
      <c r="BA286" s="196"/>
    </row>
    <row r="287" spans="1:53" x14ac:dyDescent="0.2">
      <c r="A287" s="196"/>
      <c r="B287" s="196"/>
      <c r="C287" s="196"/>
      <c r="D287" s="196"/>
      <c r="E287" s="196"/>
      <c r="F287" s="196"/>
      <c r="G287" s="196"/>
      <c r="H287" s="196"/>
      <c r="I287" s="196"/>
      <c r="J287" s="196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  <c r="AA287" s="196"/>
      <c r="AB287" s="196"/>
      <c r="AC287" s="196"/>
      <c r="AD287" s="196"/>
      <c r="AE287" s="196"/>
      <c r="AF287" s="196"/>
      <c r="AG287" s="196"/>
      <c r="AH287" s="196"/>
      <c r="AI287" s="196"/>
      <c r="AJ287" s="196"/>
      <c r="AK287" s="196"/>
      <c r="AL287" s="196"/>
      <c r="AM287" s="196"/>
      <c r="AN287" s="196"/>
      <c r="AO287" s="196"/>
      <c r="AP287" s="196"/>
      <c r="AQ287" s="196"/>
      <c r="AR287" s="196"/>
      <c r="AS287" s="196"/>
      <c r="AT287" s="196"/>
      <c r="AU287" s="196"/>
      <c r="AV287" s="196"/>
      <c r="AW287" s="196"/>
      <c r="AX287" s="196"/>
      <c r="AY287" s="196"/>
      <c r="AZ287" s="196"/>
      <c r="BA287" s="196"/>
    </row>
    <row r="288" spans="1:53" x14ac:dyDescent="0.2">
      <c r="A288" s="196"/>
      <c r="B288" s="196"/>
      <c r="C288" s="196"/>
      <c r="D288" s="196"/>
      <c r="E288" s="196"/>
      <c r="F288" s="196"/>
      <c r="G288" s="196"/>
      <c r="H288" s="196"/>
      <c r="I288" s="196"/>
      <c r="J288" s="196"/>
      <c r="K288" s="196"/>
      <c r="L288" s="196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  <c r="AA288" s="196"/>
      <c r="AB288" s="196"/>
      <c r="AC288" s="196"/>
      <c r="AD288" s="196"/>
      <c r="AE288" s="196"/>
      <c r="AF288" s="196"/>
      <c r="AG288" s="196"/>
      <c r="AH288" s="196"/>
      <c r="AI288" s="196"/>
      <c r="AJ288" s="196"/>
      <c r="AK288" s="196"/>
      <c r="AL288" s="196"/>
      <c r="AM288" s="196"/>
      <c r="AN288" s="196"/>
      <c r="AO288" s="196"/>
      <c r="AP288" s="196"/>
      <c r="AQ288" s="196"/>
      <c r="AR288" s="196"/>
      <c r="AS288" s="196"/>
      <c r="AT288" s="196"/>
      <c r="AU288" s="196"/>
      <c r="AV288" s="196"/>
      <c r="AW288" s="196"/>
      <c r="AX288" s="196"/>
      <c r="AY288" s="196"/>
      <c r="AZ288" s="196"/>
      <c r="BA288" s="196"/>
    </row>
    <row r="289" spans="1:53" x14ac:dyDescent="0.2">
      <c r="A289" s="196"/>
      <c r="B289" s="196"/>
      <c r="C289" s="196"/>
      <c r="D289" s="196"/>
      <c r="E289" s="196"/>
      <c r="F289" s="196"/>
      <c r="G289" s="196"/>
      <c r="H289" s="196"/>
      <c r="I289" s="196"/>
      <c r="J289" s="196"/>
      <c r="K289" s="196"/>
      <c r="L289" s="196"/>
      <c r="M289" s="196"/>
      <c r="N289" s="196"/>
      <c r="O289" s="196"/>
      <c r="P289" s="196"/>
      <c r="Q289" s="196"/>
      <c r="R289" s="196"/>
      <c r="S289" s="196"/>
      <c r="T289" s="196"/>
      <c r="U289" s="196"/>
      <c r="V289" s="196"/>
      <c r="W289" s="196"/>
      <c r="X289" s="196"/>
      <c r="Y289" s="196"/>
      <c r="Z289" s="196"/>
      <c r="AA289" s="196"/>
      <c r="AB289" s="196"/>
      <c r="AC289" s="196"/>
      <c r="AD289" s="196"/>
      <c r="AE289" s="196"/>
      <c r="AF289" s="196"/>
      <c r="AG289" s="196"/>
      <c r="AH289" s="196"/>
      <c r="AI289" s="196"/>
      <c r="AJ289" s="196"/>
      <c r="AK289" s="196"/>
      <c r="AL289" s="196"/>
      <c r="AM289" s="196"/>
      <c r="AN289" s="196"/>
      <c r="AO289" s="196"/>
      <c r="AP289" s="196"/>
      <c r="AQ289" s="196"/>
      <c r="AR289" s="196"/>
      <c r="AS289" s="196"/>
      <c r="AT289" s="196"/>
      <c r="AU289" s="196"/>
      <c r="AV289" s="196"/>
      <c r="AW289" s="196"/>
      <c r="AX289" s="196"/>
      <c r="AY289" s="196"/>
      <c r="AZ289" s="196"/>
      <c r="BA289" s="196"/>
    </row>
    <row r="290" spans="1:53" x14ac:dyDescent="0.2">
      <c r="A290" s="196"/>
      <c r="B290" s="196"/>
      <c r="C290" s="196"/>
      <c r="D290" s="196"/>
      <c r="E290" s="196"/>
      <c r="F290" s="196"/>
      <c r="G290" s="196"/>
      <c r="H290" s="196"/>
      <c r="I290" s="196"/>
      <c r="J290" s="196"/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  <c r="Z290" s="196"/>
      <c r="AA290" s="196"/>
      <c r="AB290" s="196"/>
      <c r="AC290" s="196"/>
      <c r="AD290" s="196"/>
      <c r="AE290" s="196"/>
      <c r="AF290" s="196"/>
      <c r="AG290" s="196"/>
      <c r="AH290" s="196"/>
      <c r="AI290" s="196"/>
      <c r="AJ290" s="196"/>
      <c r="AK290" s="196"/>
      <c r="AL290" s="196"/>
      <c r="AM290" s="196"/>
      <c r="AN290" s="196"/>
      <c r="AO290" s="196"/>
      <c r="AP290" s="196"/>
      <c r="AQ290" s="196"/>
      <c r="AR290" s="196"/>
      <c r="AS290" s="196"/>
      <c r="AT290" s="196"/>
      <c r="AU290" s="196"/>
      <c r="AV290" s="196"/>
      <c r="AW290" s="196"/>
      <c r="AX290" s="196"/>
      <c r="AY290" s="196"/>
      <c r="AZ290" s="196"/>
      <c r="BA290" s="196"/>
    </row>
    <row r="291" spans="1:53" x14ac:dyDescent="0.2">
      <c r="A291" s="196"/>
      <c r="B291" s="196"/>
      <c r="C291" s="196"/>
      <c r="D291" s="196"/>
      <c r="E291" s="196"/>
      <c r="F291" s="196"/>
      <c r="G291" s="196"/>
      <c r="H291" s="196"/>
      <c r="I291" s="196"/>
      <c r="J291" s="196"/>
      <c r="K291" s="196"/>
      <c r="L291" s="196"/>
      <c r="M291" s="196"/>
      <c r="N291" s="196"/>
      <c r="O291" s="196"/>
      <c r="P291" s="196"/>
      <c r="Q291" s="196"/>
      <c r="R291" s="196"/>
      <c r="S291" s="196"/>
      <c r="T291" s="196"/>
      <c r="U291" s="196"/>
      <c r="V291" s="196"/>
      <c r="W291" s="196"/>
      <c r="X291" s="196"/>
      <c r="Y291" s="196"/>
      <c r="Z291" s="196"/>
      <c r="AA291" s="196"/>
      <c r="AB291" s="196"/>
      <c r="AC291" s="196"/>
      <c r="AD291" s="196"/>
      <c r="AE291" s="196"/>
      <c r="AF291" s="196"/>
      <c r="AG291" s="196"/>
      <c r="AH291" s="196"/>
      <c r="AI291" s="196"/>
      <c r="AJ291" s="196"/>
      <c r="AK291" s="196"/>
      <c r="AL291" s="196"/>
      <c r="AM291" s="196"/>
      <c r="AN291" s="196"/>
      <c r="AO291" s="196"/>
      <c r="AP291" s="196"/>
      <c r="AQ291" s="196"/>
      <c r="AR291" s="196"/>
      <c r="AS291" s="196"/>
      <c r="AT291" s="196"/>
      <c r="AU291" s="196"/>
      <c r="AV291" s="196"/>
      <c r="AW291" s="196"/>
      <c r="AX291" s="196"/>
      <c r="AY291" s="196"/>
      <c r="AZ291" s="196"/>
      <c r="BA291" s="196"/>
    </row>
    <row r="292" spans="1:53" x14ac:dyDescent="0.2">
      <c r="A292" s="196"/>
      <c r="B292" s="196"/>
      <c r="C292" s="196"/>
      <c r="D292" s="196"/>
      <c r="E292" s="196"/>
      <c r="F292" s="196"/>
      <c r="G292" s="196"/>
      <c r="H292" s="196"/>
      <c r="I292" s="196"/>
      <c r="J292" s="196"/>
      <c r="K292" s="196"/>
      <c r="L292" s="196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  <c r="Z292" s="196"/>
      <c r="AA292" s="196"/>
      <c r="AB292" s="196"/>
      <c r="AC292" s="196"/>
      <c r="AD292" s="196"/>
      <c r="AE292" s="196"/>
      <c r="AF292" s="196"/>
      <c r="AG292" s="196"/>
      <c r="AH292" s="196"/>
      <c r="AI292" s="196"/>
      <c r="AJ292" s="196"/>
      <c r="AK292" s="196"/>
      <c r="AL292" s="196"/>
      <c r="AM292" s="196"/>
      <c r="AN292" s="196"/>
      <c r="AO292" s="196"/>
      <c r="AP292" s="196"/>
      <c r="AQ292" s="196"/>
      <c r="AR292" s="196"/>
      <c r="AS292" s="196"/>
      <c r="AT292" s="196"/>
      <c r="AU292" s="196"/>
      <c r="AV292" s="196"/>
      <c r="AW292" s="196"/>
      <c r="AX292" s="196"/>
      <c r="AY292" s="196"/>
      <c r="AZ292" s="196"/>
      <c r="BA292" s="196"/>
    </row>
    <row r="293" spans="1:53" x14ac:dyDescent="0.2">
      <c r="A293" s="196"/>
      <c r="B293" s="196"/>
      <c r="C293" s="196"/>
      <c r="D293" s="196"/>
      <c r="E293" s="196"/>
      <c r="F293" s="196"/>
      <c r="G293" s="196"/>
      <c r="H293" s="196"/>
      <c r="I293" s="196"/>
      <c r="J293" s="196"/>
      <c r="K293" s="196"/>
      <c r="L293" s="196"/>
      <c r="M293" s="196"/>
      <c r="N293" s="196"/>
      <c r="O293" s="196"/>
      <c r="P293" s="196"/>
      <c r="Q293" s="196"/>
      <c r="R293" s="196"/>
      <c r="S293" s="196"/>
      <c r="T293" s="196"/>
      <c r="U293" s="196"/>
      <c r="V293" s="196"/>
      <c r="W293" s="196"/>
      <c r="X293" s="196"/>
      <c r="Y293" s="196"/>
      <c r="Z293" s="196"/>
      <c r="AA293" s="196"/>
      <c r="AB293" s="196"/>
      <c r="AC293" s="196"/>
      <c r="AD293" s="196"/>
      <c r="AE293" s="196"/>
      <c r="AF293" s="196"/>
      <c r="AG293" s="196"/>
      <c r="AH293" s="196"/>
      <c r="AI293" s="196"/>
      <c r="AJ293" s="196"/>
      <c r="AK293" s="196"/>
      <c r="AL293" s="196"/>
      <c r="AM293" s="196"/>
      <c r="AN293" s="196"/>
      <c r="AO293" s="196"/>
      <c r="AP293" s="196"/>
      <c r="AQ293" s="196"/>
      <c r="AR293" s="196"/>
      <c r="AS293" s="196"/>
      <c r="AT293" s="196"/>
      <c r="AU293" s="196"/>
      <c r="AV293" s="196"/>
      <c r="AW293" s="196"/>
      <c r="AX293" s="196"/>
      <c r="AY293" s="196"/>
      <c r="AZ293" s="196"/>
      <c r="BA293" s="196"/>
    </row>
    <row r="294" spans="1:53" x14ac:dyDescent="0.2">
      <c r="A294" s="196"/>
      <c r="B294" s="196"/>
      <c r="C294" s="196"/>
      <c r="D294" s="196"/>
      <c r="E294" s="196"/>
      <c r="F294" s="196"/>
      <c r="G294" s="196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  <c r="AA294" s="196"/>
      <c r="AB294" s="196"/>
      <c r="AC294" s="196"/>
      <c r="AD294" s="196"/>
      <c r="AE294" s="196"/>
      <c r="AF294" s="196"/>
      <c r="AG294" s="196"/>
      <c r="AH294" s="196"/>
      <c r="AI294" s="196"/>
      <c r="AJ294" s="196"/>
      <c r="AK294" s="196"/>
      <c r="AL294" s="196"/>
      <c r="AM294" s="196"/>
      <c r="AN294" s="196"/>
      <c r="AO294" s="196"/>
      <c r="AP294" s="196"/>
      <c r="AQ294" s="196"/>
      <c r="AR294" s="196"/>
      <c r="AS294" s="196"/>
      <c r="AT294" s="196"/>
      <c r="AU294" s="196"/>
      <c r="AV294" s="196"/>
      <c r="AW294" s="196"/>
      <c r="AX294" s="196"/>
      <c r="AY294" s="196"/>
      <c r="AZ294" s="196"/>
      <c r="BA294" s="196"/>
    </row>
    <row r="295" spans="1:53" x14ac:dyDescent="0.2">
      <c r="A295" s="196"/>
      <c r="B295" s="196"/>
      <c r="C295" s="196"/>
      <c r="D295" s="196"/>
      <c r="E295" s="196"/>
      <c r="F295" s="196"/>
      <c r="G295" s="196"/>
      <c r="H295" s="196"/>
      <c r="I295" s="196"/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  <c r="AA295" s="196"/>
      <c r="AB295" s="196"/>
      <c r="AC295" s="196"/>
      <c r="AD295" s="196"/>
      <c r="AE295" s="196"/>
      <c r="AF295" s="196"/>
      <c r="AG295" s="196"/>
      <c r="AH295" s="196"/>
      <c r="AI295" s="196"/>
      <c r="AJ295" s="196"/>
      <c r="AK295" s="196"/>
      <c r="AL295" s="196"/>
      <c r="AM295" s="196"/>
      <c r="AN295" s="196"/>
      <c r="AO295" s="196"/>
      <c r="AP295" s="196"/>
      <c r="AQ295" s="196"/>
      <c r="AR295" s="196"/>
      <c r="AS295" s="196"/>
      <c r="AT295" s="196"/>
      <c r="AU295" s="196"/>
      <c r="AV295" s="196"/>
      <c r="AW295" s="196"/>
      <c r="AX295" s="196"/>
      <c r="AY295" s="196"/>
      <c r="AZ295" s="196"/>
      <c r="BA295" s="196"/>
    </row>
    <row r="296" spans="1:53" x14ac:dyDescent="0.2">
      <c r="A296" s="196"/>
      <c r="B296" s="196"/>
      <c r="C296" s="196"/>
      <c r="D296" s="196"/>
      <c r="E296" s="196"/>
      <c r="F296" s="196"/>
      <c r="G296" s="196"/>
      <c r="H296" s="196"/>
      <c r="I296" s="196"/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  <c r="AA296" s="196"/>
      <c r="AB296" s="196"/>
      <c r="AC296" s="196"/>
      <c r="AD296" s="196"/>
      <c r="AE296" s="196"/>
      <c r="AF296" s="196"/>
      <c r="AG296" s="196"/>
      <c r="AH296" s="196"/>
      <c r="AI296" s="196"/>
      <c r="AJ296" s="196"/>
      <c r="AK296" s="196"/>
      <c r="AL296" s="196"/>
      <c r="AM296" s="196"/>
      <c r="AN296" s="196"/>
      <c r="AO296" s="196"/>
      <c r="AP296" s="196"/>
      <c r="AQ296" s="196"/>
      <c r="AR296" s="196"/>
      <c r="AS296" s="196"/>
      <c r="AT296" s="196"/>
      <c r="AU296" s="196"/>
      <c r="AV296" s="196"/>
      <c r="AW296" s="196"/>
      <c r="AX296" s="196"/>
      <c r="AY296" s="196"/>
      <c r="AZ296" s="196"/>
      <c r="BA296" s="196"/>
    </row>
    <row r="297" spans="1:53" x14ac:dyDescent="0.2">
      <c r="A297" s="196"/>
      <c r="B297" s="196"/>
      <c r="C297" s="196"/>
      <c r="D297" s="196"/>
      <c r="E297" s="196"/>
      <c r="F297" s="196"/>
      <c r="G297" s="196"/>
      <c r="H297" s="196"/>
      <c r="I297" s="196"/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  <c r="AA297" s="196"/>
      <c r="AB297" s="196"/>
      <c r="AC297" s="196"/>
      <c r="AD297" s="196"/>
      <c r="AE297" s="196"/>
      <c r="AF297" s="196"/>
      <c r="AG297" s="196"/>
      <c r="AH297" s="196"/>
      <c r="AI297" s="196"/>
      <c r="AJ297" s="196"/>
      <c r="AK297" s="196"/>
      <c r="AL297" s="196"/>
      <c r="AM297" s="196"/>
      <c r="AN297" s="196"/>
      <c r="AO297" s="196"/>
      <c r="AP297" s="196"/>
      <c r="AQ297" s="196"/>
      <c r="AR297" s="196"/>
      <c r="AS297" s="196"/>
      <c r="AT297" s="196"/>
      <c r="AU297" s="196"/>
      <c r="AV297" s="196"/>
      <c r="AW297" s="196"/>
      <c r="AX297" s="196"/>
      <c r="AY297" s="196"/>
      <c r="AZ297" s="196"/>
      <c r="BA297" s="196"/>
    </row>
    <row r="298" spans="1:53" x14ac:dyDescent="0.2">
      <c r="A298" s="196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  <c r="AL298" s="196"/>
      <c r="AM298" s="196"/>
      <c r="AN298" s="196"/>
      <c r="AO298" s="196"/>
      <c r="AP298" s="196"/>
      <c r="AQ298" s="196"/>
      <c r="AR298" s="196"/>
      <c r="AS298" s="196"/>
      <c r="AT298" s="196"/>
      <c r="AU298" s="196"/>
      <c r="AV298" s="196"/>
      <c r="AW298" s="196"/>
      <c r="AX298" s="196"/>
      <c r="AY298" s="196"/>
      <c r="AZ298" s="196"/>
      <c r="BA298" s="196"/>
    </row>
    <row r="299" spans="1:53" x14ac:dyDescent="0.2">
      <c r="A299" s="196"/>
      <c r="B299" s="196"/>
      <c r="C299" s="196"/>
      <c r="D299" s="196"/>
      <c r="E299" s="196"/>
      <c r="F299" s="196"/>
      <c r="G299" s="196"/>
      <c r="H299" s="196"/>
      <c r="I299" s="196"/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  <c r="AA299" s="196"/>
      <c r="AB299" s="196"/>
      <c r="AC299" s="196"/>
      <c r="AD299" s="196"/>
      <c r="AE299" s="196"/>
      <c r="AF299" s="196"/>
      <c r="AG299" s="196"/>
      <c r="AH299" s="196"/>
      <c r="AI299" s="196"/>
      <c r="AJ299" s="196"/>
      <c r="AK299" s="196"/>
      <c r="AL299" s="196"/>
      <c r="AM299" s="196"/>
      <c r="AN299" s="196"/>
      <c r="AO299" s="196"/>
      <c r="AP299" s="196"/>
      <c r="AQ299" s="196"/>
      <c r="AR299" s="196"/>
      <c r="AS299" s="196"/>
      <c r="AT299" s="196"/>
      <c r="AU299" s="196"/>
      <c r="AV299" s="196"/>
      <c r="AW299" s="196"/>
      <c r="AX299" s="196"/>
      <c r="AY299" s="196"/>
      <c r="AZ299" s="196"/>
      <c r="BA299" s="196"/>
    </row>
    <row r="300" spans="1:53" x14ac:dyDescent="0.2">
      <c r="A300" s="196"/>
      <c r="B300" s="196"/>
      <c r="C300" s="196"/>
      <c r="D300" s="196"/>
      <c r="E300" s="196"/>
      <c r="F300" s="196"/>
      <c r="G300" s="196"/>
      <c r="H300" s="196"/>
      <c r="I300" s="196"/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  <c r="AA300" s="196"/>
      <c r="AB300" s="196"/>
      <c r="AC300" s="196"/>
      <c r="AD300" s="196"/>
      <c r="AE300" s="196"/>
      <c r="AF300" s="196"/>
      <c r="AG300" s="196"/>
      <c r="AH300" s="196"/>
      <c r="AI300" s="196"/>
      <c r="AJ300" s="196"/>
      <c r="AK300" s="196"/>
      <c r="AL300" s="196"/>
      <c r="AM300" s="196"/>
      <c r="AN300" s="196"/>
      <c r="AO300" s="196"/>
      <c r="AP300" s="196"/>
      <c r="AQ300" s="196"/>
      <c r="AR300" s="196"/>
      <c r="AS300" s="196"/>
      <c r="AT300" s="196"/>
      <c r="AU300" s="196"/>
      <c r="AV300" s="196"/>
      <c r="AW300" s="196"/>
      <c r="AX300" s="196"/>
      <c r="AY300" s="196"/>
      <c r="AZ300" s="196"/>
      <c r="BA300" s="196"/>
    </row>
    <row r="301" spans="1:53" x14ac:dyDescent="0.2">
      <c r="A301" s="196"/>
      <c r="B301" s="196"/>
      <c r="C301" s="196"/>
      <c r="D301" s="196"/>
      <c r="E301" s="196"/>
      <c r="F301" s="196"/>
      <c r="G301" s="196"/>
      <c r="H301" s="196"/>
      <c r="I301" s="196"/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  <c r="AA301" s="196"/>
      <c r="AB301" s="196"/>
      <c r="AC301" s="196"/>
      <c r="AD301" s="196"/>
      <c r="AE301" s="196"/>
      <c r="AF301" s="196"/>
      <c r="AG301" s="196"/>
      <c r="AH301" s="196"/>
      <c r="AI301" s="196"/>
      <c r="AJ301" s="196"/>
      <c r="AK301" s="196"/>
      <c r="AL301" s="196"/>
      <c r="AM301" s="196"/>
      <c r="AN301" s="196"/>
      <c r="AO301" s="196"/>
      <c r="AP301" s="196"/>
      <c r="AQ301" s="196"/>
      <c r="AR301" s="196"/>
      <c r="AS301" s="196"/>
      <c r="AT301" s="196"/>
      <c r="AU301" s="196"/>
      <c r="AV301" s="196"/>
      <c r="AW301" s="196"/>
      <c r="AX301" s="196"/>
      <c r="AY301" s="196"/>
      <c r="AZ301" s="196"/>
      <c r="BA301" s="196"/>
    </row>
    <row r="302" spans="1:53" x14ac:dyDescent="0.2">
      <c r="A302" s="196"/>
      <c r="B302" s="196"/>
      <c r="C302" s="196"/>
      <c r="D302" s="196"/>
      <c r="E302" s="196"/>
      <c r="F302" s="196"/>
      <c r="G302" s="196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  <c r="AA302" s="196"/>
      <c r="AB302" s="196"/>
      <c r="AC302" s="196"/>
      <c r="AD302" s="196"/>
      <c r="AE302" s="196"/>
      <c r="AF302" s="196"/>
      <c r="AG302" s="196"/>
      <c r="AH302" s="196"/>
      <c r="AI302" s="196"/>
      <c r="AJ302" s="196"/>
      <c r="AK302" s="196"/>
      <c r="AL302" s="196"/>
      <c r="AM302" s="196"/>
      <c r="AN302" s="196"/>
      <c r="AO302" s="196"/>
      <c r="AP302" s="196"/>
      <c r="AQ302" s="196"/>
      <c r="AR302" s="196"/>
      <c r="AS302" s="196"/>
      <c r="AT302" s="196"/>
      <c r="AU302" s="196"/>
      <c r="AV302" s="196"/>
      <c r="AW302" s="196"/>
      <c r="AX302" s="196"/>
      <c r="AY302" s="196"/>
      <c r="AZ302" s="196"/>
      <c r="BA302" s="196"/>
    </row>
    <row r="303" spans="1:53" x14ac:dyDescent="0.2">
      <c r="A303" s="196"/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  <c r="Z303" s="196"/>
      <c r="AA303" s="196"/>
      <c r="AB303" s="196"/>
      <c r="AC303" s="196"/>
      <c r="AD303" s="196"/>
      <c r="AE303" s="196"/>
      <c r="AF303" s="196"/>
      <c r="AG303" s="196"/>
      <c r="AH303" s="196"/>
      <c r="AI303" s="196"/>
      <c r="AJ303" s="196"/>
      <c r="AK303" s="196"/>
      <c r="AL303" s="196"/>
      <c r="AM303" s="196"/>
      <c r="AN303" s="196"/>
      <c r="AO303" s="196"/>
      <c r="AP303" s="196"/>
      <c r="AQ303" s="196"/>
      <c r="AR303" s="196"/>
      <c r="AS303" s="196"/>
      <c r="AT303" s="196"/>
      <c r="AU303" s="196"/>
      <c r="AV303" s="196"/>
      <c r="AW303" s="196"/>
      <c r="AX303" s="196"/>
      <c r="AY303" s="196"/>
      <c r="AZ303" s="196"/>
      <c r="BA303" s="196"/>
    </row>
    <row r="304" spans="1:53" x14ac:dyDescent="0.2">
      <c r="A304" s="196"/>
      <c r="B304" s="196"/>
      <c r="C304" s="196"/>
      <c r="D304" s="196"/>
      <c r="E304" s="196"/>
      <c r="F304" s="196"/>
      <c r="G304" s="196"/>
      <c r="H304" s="196"/>
      <c r="I304" s="196"/>
      <c r="J304" s="196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  <c r="Z304" s="196"/>
      <c r="AA304" s="196"/>
      <c r="AB304" s="196"/>
      <c r="AC304" s="196"/>
      <c r="AD304" s="196"/>
      <c r="AE304" s="196"/>
      <c r="AF304" s="196"/>
      <c r="AG304" s="196"/>
      <c r="AH304" s="196"/>
      <c r="AI304" s="196"/>
      <c r="AJ304" s="196"/>
      <c r="AK304" s="196"/>
      <c r="AL304" s="196"/>
      <c r="AM304" s="196"/>
      <c r="AN304" s="196"/>
      <c r="AO304" s="196"/>
      <c r="AP304" s="196"/>
      <c r="AQ304" s="196"/>
      <c r="AR304" s="196"/>
      <c r="AS304" s="196"/>
      <c r="AT304" s="196"/>
      <c r="AU304" s="196"/>
      <c r="AV304" s="196"/>
      <c r="AW304" s="196"/>
      <c r="AX304" s="196"/>
      <c r="AY304" s="196"/>
      <c r="AZ304" s="196"/>
      <c r="BA304" s="196"/>
    </row>
    <row r="305" spans="1:53" x14ac:dyDescent="0.2">
      <c r="A305" s="196"/>
      <c r="B305" s="196"/>
      <c r="C305" s="196"/>
      <c r="D305" s="196"/>
      <c r="E305" s="196"/>
      <c r="F305" s="196"/>
      <c r="G305" s="196"/>
      <c r="H305" s="196"/>
      <c r="I305" s="196"/>
      <c r="J305" s="196"/>
      <c r="K305" s="196"/>
      <c r="L305" s="196"/>
      <c r="M305" s="196"/>
      <c r="N305" s="196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  <c r="Z305" s="196"/>
      <c r="AA305" s="196"/>
      <c r="AB305" s="196"/>
      <c r="AC305" s="196"/>
      <c r="AD305" s="196"/>
      <c r="AE305" s="196"/>
      <c r="AF305" s="196"/>
      <c r="AG305" s="196"/>
      <c r="AH305" s="196"/>
      <c r="AI305" s="196"/>
      <c r="AJ305" s="196"/>
      <c r="AK305" s="196"/>
      <c r="AL305" s="196"/>
      <c r="AM305" s="196"/>
      <c r="AN305" s="196"/>
      <c r="AO305" s="196"/>
      <c r="AP305" s="196"/>
      <c r="AQ305" s="196"/>
      <c r="AR305" s="196"/>
      <c r="AS305" s="196"/>
      <c r="AT305" s="196"/>
      <c r="AU305" s="196"/>
      <c r="AV305" s="196"/>
      <c r="AW305" s="196"/>
      <c r="AX305" s="196"/>
      <c r="AY305" s="196"/>
      <c r="AZ305" s="196"/>
      <c r="BA305" s="196"/>
    </row>
    <row r="306" spans="1:53" x14ac:dyDescent="0.2">
      <c r="A306" s="196"/>
      <c r="B306" s="196"/>
      <c r="C306" s="196"/>
      <c r="D306" s="196"/>
      <c r="E306" s="196"/>
      <c r="F306" s="196"/>
      <c r="G306" s="196"/>
      <c r="H306" s="196"/>
      <c r="I306" s="196"/>
      <c r="J306" s="196"/>
      <c r="K306" s="196"/>
      <c r="L306" s="196"/>
      <c r="M306" s="196"/>
      <c r="N306" s="196"/>
      <c r="O306" s="196"/>
      <c r="P306" s="196"/>
      <c r="Q306" s="196"/>
      <c r="R306" s="196"/>
      <c r="S306" s="196"/>
      <c r="T306" s="196"/>
      <c r="U306" s="196"/>
      <c r="V306" s="196"/>
      <c r="W306" s="196"/>
      <c r="X306" s="196"/>
      <c r="Y306" s="196"/>
      <c r="Z306" s="196"/>
      <c r="AA306" s="196"/>
      <c r="AB306" s="196"/>
      <c r="AC306" s="196"/>
      <c r="AD306" s="196"/>
      <c r="AE306" s="196"/>
      <c r="AF306" s="196"/>
      <c r="AG306" s="196"/>
      <c r="AH306" s="196"/>
      <c r="AI306" s="196"/>
      <c r="AJ306" s="196"/>
      <c r="AK306" s="196"/>
      <c r="AL306" s="196"/>
      <c r="AM306" s="196"/>
      <c r="AN306" s="196"/>
      <c r="AO306" s="196"/>
      <c r="AP306" s="196"/>
      <c r="AQ306" s="196"/>
      <c r="AR306" s="196"/>
      <c r="AS306" s="196"/>
      <c r="AT306" s="196"/>
      <c r="AU306" s="196"/>
      <c r="AV306" s="196"/>
      <c r="AW306" s="196"/>
      <c r="AX306" s="196"/>
      <c r="AY306" s="196"/>
      <c r="AZ306" s="196"/>
      <c r="BA306" s="196"/>
    </row>
    <row r="307" spans="1:53" x14ac:dyDescent="0.2">
      <c r="A307" s="196"/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Z307" s="196"/>
      <c r="AA307" s="196"/>
      <c r="AB307" s="196"/>
      <c r="AC307" s="196"/>
      <c r="AD307" s="196"/>
      <c r="AE307" s="196"/>
      <c r="AF307" s="196"/>
      <c r="AG307" s="196"/>
      <c r="AH307" s="196"/>
      <c r="AI307" s="196"/>
      <c r="AJ307" s="196"/>
      <c r="AK307" s="196"/>
      <c r="AL307" s="196"/>
      <c r="AM307" s="196"/>
      <c r="AN307" s="196"/>
      <c r="AO307" s="196"/>
      <c r="AP307" s="196"/>
      <c r="AQ307" s="196"/>
      <c r="AR307" s="196"/>
      <c r="AS307" s="196"/>
      <c r="AT307" s="196"/>
      <c r="AU307" s="196"/>
      <c r="AV307" s="196"/>
      <c r="AW307" s="196"/>
      <c r="AX307" s="196"/>
      <c r="AY307" s="196"/>
      <c r="AZ307" s="196"/>
      <c r="BA307" s="196"/>
    </row>
    <row r="308" spans="1:53" x14ac:dyDescent="0.2">
      <c r="A308" s="196"/>
      <c r="B308" s="196"/>
      <c r="C308" s="196"/>
      <c r="D308" s="196"/>
      <c r="E308" s="196"/>
      <c r="F308" s="196"/>
      <c r="G308" s="196"/>
      <c r="H308" s="196"/>
      <c r="I308" s="196"/>
      <c r="J308" s="196"/>
      <c r="K308" s="196"/>
      <c r="L308" s="196"/>
      <c r="M308" s="196"/>
      <c r="N308" s="196"/>
      <c r="O308" s="196"/>
      <c r="P308" s="196"/>
      <c r="Q308" s="196"/>
      <c r="R308" s="196"/>
      <c r="S308" s="196"/>
      <c r="T308" s="196"/>
      <c r="U308" s="196"/>
      <c r="V308" s="196"/>
      <c r="W308" s="196"/>
      <c r="X308" s="196"/>
      <c r="Y308" s="196"/>
      <c r="Z308" s="196"/>
      <c r="AA308" s="196"/>
      <c r="AB308" s="196"/>
      <c r="AC308" s="196"/>
      <c r="AD308" s="196"/>
      <c r="AE308" s="196"/>
      <c r="AF308" s="196"/>
      <c r="AG308" s="196"/>
      <c r="AH308" s="196"/>
      <c r="AI308" s="196"/>
      <c r="AJ308" s="196"/>
      <c r="AK308" s="196"/>
      <c r="AL308" s="196"/>
      <c r="AM308" s="196"/>
      <c r="AN308" s="196"/>
      <c r="AO308" s="196"/>
      <c r="AP308" s="196"/>
      <c r="AQ308" s="196"/>
      <c r="AR308" s="196"/>
      <c r="AS308" s="196"/>
      <c r="AT308" s="196"/>
      <c r="AU308" s="196"/>
      <c r="AV308" s="196"/>
      <c r="AW308" s="196"/>
      <c r="AX308" s="196"/>
      <c r="AY308" s="196"/>
      <c r="AZ308" s="196"/>
      <c r="BA308" s="196"/>
    </row>
    <row r="309" spans="1:53" x14ac:dyDescent="0.2">
      <c r="A309" s="196"/>
      <c r="B309" s="196"/>
      <c r="C309" s="196"/>
      <c r="D309" s="196"/>
      <c r="E309" s="196"/>
      <c r="F309" s="196"/>
      <c r="G309" s="196"/>
      <c r="H309" s="196"/>
      <c r="I309" s="196"/>
      <c r="J309" s="196"/>
      <c r="K309" s="196"/>
      <c r="L309" s="196"/>
      <c r="M309" s="196"/>
      <c r="N309" s="196"/>
      <c r="O309" s="196"/>
      <c r="P309" s="196"/>
      <c r="Q309" s="196"/>
      <c r="R309" s="196"/>
      <c r="S309" s="196"/>
      <c r="T309" s="196"/>
      <c r="U309" s="196"/>
      <c r="V309" s="196"/>
      <c r="W309" s="196"/>
      <c r="X309" s="196"/>
      <c r="Y309" s="196"/>
      <c r="Z309" s="196"/>
      <c r="AA309" s="196"/>
      <c r="AB309" s="196"/>
      <c r="AC309" s="196"/>
      <c r="AD309" s="196"/>
      <c r="AE309" s="196"/>
      <c r="AF309" s="196"/>
      <c r="AG309" s="196"/>
      <c r="AH309" s="196"/>
      <c r="AI309" s="196"/>
      <c r="AJ309" s="196"/>
      <c r="AK309" s="196"/>
      <c r="AL309" s="196"/>
      <c r="AM309" s="196"/>
      <c r="AN309" s="196"/>
      <c r="AO309" s="196"/>
      <c r="AP309" s="196"/>
      <c r="AQ309" s="196"/>
      <c r="AR309" s="196"/>
      <c r="AS309" s="196"/>
      <c r="AT309" s="196"/>
      <c r="AU309" s="196"/>
      <c r="AV309" s="196"/>
      <c r="AW309" s="196"/>
      <c r="AX309" s="196"/>
      <c r="AY309" s="196"/>
      <c r="AZ309" s="196"/>
      <c r="BA309" s="196"/>
    </row>
    <row r="310" spans="1:53" x14ac:dyDescent="0.2">
      <c r="A310" s="196"/>
      <c r="B310" s="196"/>
      <c r="C310" s="196"/>
      <c r="D310" s="196"/>
      <c r="E310" s="196"/>
      <c r="F310" s="196"/>
      <c r="G310" s="196"/>
      <c r="H310" s="196"/>
      <c r="I310" s="196"/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  <c r="AA310" s="196"/>
      <c r="AB310" s="196"/>
      <c r="AC310" s="196"/>
      <c r="AD310" s="196"/>
      <c r="AE310" s="196"/>
      <c r="AF310" s="196"/>
      <c r="AG310" s="196"/>
      <c r="AH310" s="196"/>
      <c r="AI310" s="196"/>
      <c r="AJ310" s="196"/>
      <c r="AK310" s="196"/>
      <c r="AL310" s="196"/>
      <c r="AM310" s="196"/>
      <c r="AN310" s="196"/>
      <c r="AO310" s="196"/>
      <c r="AP310" s="196"/>
      <c r="AQ310" s="196"/>
      <c r="AR310" s="196"/>
      <c r="AS310" s="196"/>
      <c r="AT310" s="196"/>
      <c r="AU310" s="196"/>
      <c r="AV310" s="196"/>
      <c r="AW310" s="196"/>
      <c r="AX310" s="196"/>
      <c r="AY310" s="196"/>
      <c r="AZ310" s="196"/>
      <c r="BA310" s="196"/>
    </row>
    <row r="311" spans="1:53" x14ac:dyDescent="0.2">
      <c r="A311" s="196"/>
      <c r="B311" s="196"/>
      <c r="C311" s="196"/>
      <c r="D311" s="196"/>
      <c r="E311" s="196"/>
      <c r="F311" s="196"/>
      <c r="G311" s="196"/>
      <c r="H311" s="196"/>
      <c r="I311" s="196"/>
      <c r="J311" s="196"/>
      <c r="K311" s="196"/>
      <c r="L311" s="196"/>
      <c r="M311" s="196"/>
      <c r="N311" s="196"/>
      <c r="O311" s="196"/>
      <c r="P311" s="196"/>
      <c r="Q311" s="196"/>
      <c r="R311" s="196"/>
      <c r="S311" s="196"/>
      <c r="T311" s="196"/>
      <c r="U311" s="196"/>
      <c r="V311" s="196"/>
      <c r="W311" s="196"/>
      <c r="X311" s="196"/>
      <c r="Y311" s="196"/>
      <c r="Z311" s="196"/>
      <c r="AA311" s="196"/>
      <c r="AB311" s="196"/>
      <c r="AC311" s="196"/>
      <c r="AD311" s="196"/>
      <c r="AE311" s="196"/>
      <c r="AF311" s="196"/>
      <c r="AG311" s="196"/>
      <c r="AH311" s="196"/>
      <c r="AI311" s="196"/>
      <c r="AJ311" s="196"/>
      <c r="AK311" s="196"/>
      <c r="AL311" s="196"/>
      <c r="AM311" s="196"/>
      <c r="AN311" s="196"/>
      <c r="AO311" s="196"/>
      <c r="AP311" s="196"/>
      <c r="AQ311" s="196"/>
      <c r="AR311" s="196"/>
      <c r="AS311" s="196"/>
      <c r="AT311" s="196"/>
      <c r="AU311" s="196"/>
      <c r="AV311" s="196"/>
      <c r="AW311" s="196"/>
      <c r="AX311" s="196"/>
      <c r="AY311" s="196"/>
      <c r="AZ311" s="196"/>
      <c r="BA311" s="196"/>
    </row>
    <row r="312" spans="1:53" x14ac:dyDescent="0.2">
      <c r="A312" s="196"/>
      <c r="B312" s="196"/>
      <c r="C312" s="196"/>
      <c r="D312" s="196"/>
      <c r="E312" s="196"/>
      <c r="F312" s="196"/>
      <c r="G312" s="196"/>
      <c r="H312" s="196"/>
      <c r="I312" s="196"/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  <c r="Z312" s="196"/>
      <c r="AA312" s="196"/>
      <c r="AB312" s="196"/>
      <c r="AC312" s="196"/>
      <c r="AD312" s="196"/>
      <c r="AE312" s="196"/>
      <c r="AF312" s="196"/>
      <c r="AG312" s="196"/>
      <c r="AH312" s="196"/>
      <c r="AI312" s="196"/>
      <c r="AJ312" s="196"/>
      <c r="AK312" s="196"/>
      <c r="AL312" s="196"/>
      <c r="AM312" s="196"/>
      <c r="AN312" s="196"/>
      <c r="AO312" s="196"/>
      <c r="AP312" s="196"/>
      <c r="AQ312" s="196"/>
      <c r="AR312" s="196"/>
      <c r="AS312" s="196"/>
      <c r="AT312" s="196"/>
      <c r="AU312" s="196"/>
      <c r="AV312" s="196"/>
      <c r="AW312" s="196"/>
      <c r="AX312" s="196"/>
      <c r="AY312" s="196"/>
      <c r="AZ312" s="196"/>
      <c r="BA312" s="196"/>
    </row>
    <row r="313" spans="1:53" x14ac:dyDescent="0.2">
      <c r="A313" s="196"/>
      <c r="B313" s="196"/>
      <c r="C313" s="196"/>
      <c r="D313" s="196"/>
      <c r="E313" s="196"/>
      <c r="F313" s="196"/>
      <c r="G313" s="196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  <c r="AA313" s="196"/>
      <c r="AB313" s="196"/>
      <c r="AC313" s="196"/>
      <c r="AD313" s="196"/>
      <c r="AE313" s="196"/>
      <c r="AF313" s="196"/>
      <c r="AG313" s="196"/>
      <c r="AH313" s="196"/>
      <c r="AI313" s="196"/>
      <c r="AJ313" s="196"/>
      <c r="AK313" s="196"/>
      <c r="AL313" s="196"/>
      <c r="AM313" s="196"/>
      <c r="AN313" s="196"/>
      <c r="AO313" s="196"/>
      <c r="AP313" s="196"/>
      <c r="AQ313" s="196"/>
      <c r="AR313" s="196"/>
      <c r="AS313" s="196"/>
      <c r="AT313" s="196"/>
      <c r="AU313" s="196"/>
      <c r="AV313" s="196"/>
      <c r="AW313" s="196"/>
      <c r="AX313" s="196"/>
      <c r="AY313" s="196"/>
      <c r="AZ313" s="196"/>
      <c r="BA313" s="196"/>
    </row>
    <row r="314" spans="1:53" x14ac:dyDescent="0.2">
      <c r="A314" s="196"/>
      <c r="B314" s="196"/>
      <c r="C314" s="196"/>
      <c r="D314" s="196"/>
      <c r="E314" s="196"/>
      <c r="F314" s="196"/>
      <c r="G314" s="196"/>
      <c r="H314" s="196"/>
      <c r="I314" s="196"/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96"/>
      <c r="AA314" s="196"/>
      <c r="AB314" s="196"/>
      <c r="AC314" s="196"/>
      <c r="AD314" s="196"/>
      <c r="AE314" s="196"/>
      <c r="AF314" s="196"/>
      <c r="AG314" s="196"/>
      <c r="AH314" s="196"/>
      <c r="AI314" s="196"/>
      <c r="AJ314" s="196"/>
      <c r="AK314" s="196"/>
      <c r="AL314" s="196"/>
      <c r="AM314" s="196"/>
      <c r="AN314" s="196"/>
      <c r="AO314" s="196"/>
      <c r="AP314" s="196"/>
      <c r="AQ314" s="196"/>
      <c r="AR314" s="196"/>
      <c r="AS314" s="196"/>
      <c r="AT314" s="196"/>
      <c r="AU314" s="196"/>
      <c r="AV314" s="196"/>
      <c r="AW314" s="196"/>
      <c r="AX314" s="196"/>
      <c r="AY314" s="196"/>
      <c r="AZ314" s="196"/>
      <c r="BA314" s="196"/>
    </row>
    <row r="315" spans="1:53" x14ac:dyDescent="0.2">
      <c r="A315" s="196"/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  <c r="Z315" s="196"/>
      <c r="AA315" s="196"/>
      <c r="AB315" s="196"/>
      <c r="AC315" s="196"/>
      <c r="AD315" s="196"/>
      <c r="AE315" s="196"/>
      <c r="AF315" s="196"/>
      <c r="AG315" s="196"/>
      <c r="AH315" s="196"/>
      <c r="AI315" s="196"/>
      <c r="AJ315" s="196"/>
      <c r="AK315" s="196"/>
      <c r="AL315" s="196"/>
      <c r="AM315" s="196"/>
      <c r="AN315" s="196"/>
      <c r="AO315" s="196"/>
      <c r="AP315" s="196"/>
      <c r="AQ315" s="196"/>
      <c r="AR315" s="196"/>
      <c r="AS315" s="196"/>
      <c r="AT315" s="196"/>
      <c r="AU315" s="196"/>
      <c r="AV315" s="196"/>
      <c r="AW315" s="196"/>
      <c r="AX315" s="196"/>
      <c r="AY315" s="196"/>
      <c r="AZ315" s="196"/>
      <c r="BA315" s="196"/>
    </row>
    <row r="316" spans="1:53" x14ac:dyDescent="0.2">
      <c r="A316" s="196"/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  <c r="AA316" s="196"/>
      <c r="AB316" s="196"/>
      <c r="AC316" s="196"/>
      <c r="AD316" s="196"/>
      <c r="AE316" s="196"/>
      <c r="AF316" s="196"/>
      <c r="AG316" s="196"/>
      <c r="AH316" s="196"/>
      <c r="AI316" s="196"/>
      <c r="AJ316" s="196"/>
      <c r="AK316" s="196"/>
      <c r="AL316" s="196"/>
      <c r="AM316" s="196"/>
      <c r="AN316" s="196"/>
      <c r="AO316" s="196"/>
      <c r="AP316" s="196"/>
      <c r="AQ316" s="196"/>
      <c r="AR316" s="196"/>
      <c r="AS316" s="196"/>
      <c r="AT316" s="196"/>
      <c r="AU316" s="196"/>
      <c r="AV316" s="196"/>
      <c r="AW316" s="196"/>
      <c r="AX316" s="196"/>
      <c r="AY316" s="196"/>
      <c r="AZ316" s="196"/>
      <c r="BA316" s="196"/>
    </row>
    <row r="317" spans="1:53" x14ac:dyDescent="0.2">
      <c r="A317" s="196"/>
      <c r="B317" s="196"/>
      <c r="C317" s="196"/>
      <c r="D317" s="196"/>
      <c r="E317" s="196"/>
      <c r="F317" s="196"/>
      <c r="G317" s="196"/>
      <c r="H317" s="196"/>
      <c r="I317" s="196"/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  <c r="AA317" s="196"/>
      <c r="AB317" s="196"/>
      <c r="AC317" s="196"/>
      <c r="AD317" s="196"/>
      <c r="AE317" s="196"/>
      <c r="AF317" s="196"/>
      <c r="AG317" s="196"/>
      <c r="AH317" s="196"/>
      <c r="AI317" s="196"/>
      <c r="AJ317" s="196"/>
      <c r="AK317" s="196"/>
      <c r="AL317" s="196"/>
      <c r="AM317" s="196"/>
      <c r="AN317" s="196"/>
      <c r="AO317" s="196"/>
      <c r="AP317" s="196"/>
      <c r="AQ317" s="196"/>
      <c r="AR317" s="196"/>
      <c r="AS317" s="196"/>
      <c r="AT317" s="196"/>
      <c r="AU317" s="196"/>
      <c r="AV317" s="196"/>
      <c r="AW317" s="196"/>
      <c r="AX317" s="196"/>
      <c r="AY317" s="196"/>
      <c r="AZ317" s="196"/>
      <c r="BA317" s="196"/>
    </row>
    <row r="318" spans="1:53" x14ac:dyDescent="0.2">
      <c r="A318" s="196"/>
      <c r="B318" s="196"/>
      <c r="C318" s="196"/>
      <c r="D318" s="196"/>
      <c r="E318" s="196"/>
      <c r="F318" s="196"/>
      <c r="G318" s="196"/>
      <c r="H318" s="196"/>
      <c r="I318" s="196"/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  <c r="Z318" s="196"/>
      <c r="AA318" s="196"/>
      <c r="AB318" s="196"/>
      <c r="AC318" s="196"/>
      <c r="AD318" s="196"/>
      <c r="AE318" s="196"/>
      <c r="AF318" s="196"/>
      <c r="AG318" s="196"/>
      <c r="AH318" s="196"/>
      <c r="AI318" s="196"/>
      <c r="AJ318" s="196"/>
      <c r="AK318" s="196"/>
      <c r="AL318" s="196"/>
      <c r="AM318" s="196"/>
      <c r="AN318" s="196"/>
      <c r="AO318" s="196"/>
      <c r="AP318" s="196"/>
      <c r="AQ318" s="196"/>
      <c r="AR318" s="196"/>
      <c r="AS318" s="196"/>
      <c r="AT318" s="196"/>
      <c r="AU318" s="196"/>
      <c r="AV318" s="196"/>
      <c r="AW318" s="196"/>
      <c r="AX318" s="196"/>
      <c r="AY318" s="196"/>
      <c r="AZ318" s="196"/>
      <c r="BA318" s="196"/>
    </row>
    <row r="319" spans="1:53" x14ac:dyDescent="0.2">
      <c r="A319" s="196"/>
      <c r="B319" s="196"/>
      <c r="C319" s="196"/>
      <c r="D319" s="196"/>
      <c r="E319" s="196"/>
      <c r="F319" s="196"/>
      <c r="G319" s="196"/>
      <c r="H319" s="196"/>
      <c r="I319" s="196"/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  <c r="Z319" s="196"/>
      <c r="AA319" s="196"/>
      <c r="AB319" s="196"/>
      <c r="AC319" s="196"/>
      <c r="AD319" s="196"/>
      <c r="AE319" s="196"/>
      <c r="AF319" s="196"/>
      <c r="AG319" s="196"/>
      <c r="AH319" s="196"/>
      <c r="AI319" s="196"/>
      <c r="AJ319" s="196"/>
      <c r="AK319" s="196"/>
      <c r="AL319" s="196"/>
      <c r="AM319" s="196"/>
      <c r="AN319" s="196"/>
      <c r="AO319" s="196"/>
      <c r="AP319" s="196"/>
      <c r="AQ319" s="196"/>
      <c r="AR319" s="196"/>
      <c r="AS319" s="196"/>
      <c r="AT319" s="196"/>
      <c r="AU319" s="196"/>
      <c r="AV319" s="196"/>
      <c r="AW319" s="196"/>
      <c r="AX319" s="196"/>
      <c r="AY319" s="196"/>
      <c r="AZ319" s="196"/>
      <c r="BA319" s="196"/>
    </row>
    <row r="320" spans="1:53" x14ac:dyDescent="0.2">
      <c r="A320" s="196"/>
      <c r="B320" s="196"/>
      <c r="C320" s="196"/>
      <c r="D320" s="196"/>
      <c r="E320" s="196"/>
      <c r="F320" s="196"/>
      <c r="G320" s="196"/>
      <c r="H320" s="196"/>
      <c r="I320" s="196"/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  <c r="Z320" s="196"/>
      <c r="AA320" s="196"/>
      <c r="AB320" s="196"/>
      <c r="AC320" s="196"/>
      <c r="AD320" s="196"/>
      <c r="AE320" s="196"/>
      <c r="AF320" s="196"/>
      <c r="AG320" s="196"/>
      <c r="AH320" s="196"/>
      <c r="AI320" s="196"/>
      <c r="AJ320" s="196"/>
      <c r="AK320" s="196"/>
      <c r="AL320" s="196"/>
      <c r="AM320" s="196"/>
      <c r="AN320" s="196"/>
      <c r="AO320" s="196"/>
      <c r="AP320" s="196"/>
      <c r="AQ320" s="196"/>
      <c r="AR320" s="196"/>
      <c r="AS320" s="196"/>
      <c r="AT320" s="196"/>
      <c r="AU320" s="196"/>
      <c r="AV320" s="196"/>
      <c r="AW320" s="196"/>
      <c r="AX320" s="196"/>
      <c r="AY320" s="196"/>
      <c r="AZ320" s="196"/>
      <c r="BA320" s="196"/>
    </row>
    <row r="321" spans="1:53" x14ac:dyDescent="0.2">
      <c r="A321" s="196"/>
      <c r="B321" s="196"/>
      <c r="C321" s="196"/>
      <c r="D321" s="196"/>
      <c r="E321" s="196"/>
      <c r="F321" s="196"/>
      <c r="G321" s="196"/>
      <c r="H321" s="196"/>
      <c r="I321" s="196"/>
      <c r="J321" s="196"/>
      <c r="K321" s="196"/>
      <c r="L321" s="196"/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  <c r="Z321" s="196"/>
      <c r="AA321" s="196"/>
      <c r="AB321" s="196"/>
      <c r="AC321" s="196"/>
      <c r="AD321" s="196"/>
      <c r="AE321" s="196"/>
      <c r="AF321" s="196"/>
      <c r="AG321" s="196"/>
      <c r="AH321" s="196"/>
      <c r="AI321" s="196"/>
      <c r="AJ321" s="196"/>
      <c r="AK321" s="196"/>
      <c r="AL321" s="196"/>
      <c r="AM321" s="196"/>
      <c r="AN321" s="196"/>
      <c r="AO321" s="196"/>
      <c r="AP321" s="196"/>
      <c r="AQ321" s="196"/>
      <c r="AR321" s="196"/>
      <c r="AS321" s="196"/>
      <c r="AT321" s="196"/>
      <c r="AU321" s="196"/>
      <c r="AV321" s="196"/>
      <c r="AW321" s="196"/>
      <c r="AX321" s="196"/>
      <c r="AY321" s="196"/>
      <c r="AZ321" s="196"/>
      <c r="BA321" s="196"/>
    </row>
    <row r="322" spans="1:53" x14ac:dyDescent="0.2">
      <c r="A322" s="196"/>
      <c r="B322" s="196"/>
      <c r="C322" s="196"/>
      <c r="D322" s="196"/>
      <c r="E322" s="196"/>
      <c r="F322" s="196"/>
      <c r="G322" s="196"/>
      <c r="H322" s="196"/>
      <c r="I322" s="196"/>
      <c r="J322" s="196"/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  <c r="Z322" s="196"/>
      <c r="AA322" s="196"/>
      <c r="AB322" s="196"/>
      <c r="AC322" s="196"/>
      <c r="AD322" s="196"/>
      <c r="AE322" s="196"/>
      <c r="AF322" s="196"/>
      <c r="AG322" s="196"/>
      <c r="AH322" s="196"/>
      <c r="AI322" s="196"/>
      <c r="AJ322" s="196"/>
      <c r="AK322" s="196"/>
      <c r="AL322" s="196"/>
      <c r="AM322" s="196"/>
      <c r="AN322" s="196"/>
      <c r="AO322" s="196"/>
      <c r="AP322" s="196"/>
      <c r="AQ322" s="196"/>
      <c r="AR322" s="196"/>
      <c r="AS322" s="196"/>
      <c r="AT322" s="196"/>
      <c r="AU322" s="196"/>
      <c r="AV322" s="196"/>
      <c r="AW322" s="196"/>
      <c r="AX322" s="196"/>
      <c r="AY322" s="196"/>
      <c r="AZ322" s="196"/>
      <c r="BA322" s="196"/>
    </row>
    <row r="323" spans="1:53" x14ac:dyDescent="0.2">
      <c r="A323" s="196"/>
      <c r="B323" s="196"/>
      <c r="C323" s="196"/>
      <c r="D323" s="196"/>
      <c r="E323" s="196"/>
      <c r="F323" s="196"/>
      <c r="G323" s="196"/>
      <c r="H323" s="196"/>
      <c r="I323" s="196"/>
      <c r="J323" s="196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  <c r="Z323" s="196"/>
      <c r="AA323" s="196"/>
      <c r="AB323" s="196"/>
      <c r="AC323" s="196"/>
      <c r="AD323" s="196"/>
      <c r="AE323" s="196"/>
      <c r="AF323" s="196"/>
      <c r="AG323" s="196"/>
      <c r="AH323" s="196"/>
      <c r="AI323" s="196"/>
      <c r="AJ323" s="196"/>
      <c r="AK323" s="196"/>
      <c r="AL323" s="196"/>
      <c r="AM323" s="196"/>
      <c r="AN323" s="196"/>
      <c r="AO323" s="196"/>
      <c r="AP323" s="196"/>
      <c r="AQ323" s="196"/>
      <c r="AR323" s="196"/>
      <c r="AS323" s="196"/>
      <c r="AT323" s="196"/>
      <c r="AU323" s="196"/>
      <c r="AV323" s="196"/>
      <c r="AW323" s="196"/>
      <c r="AX323" s="196"/>
      <c r="AY323" s="196"/>
      <c r="AZ323" s="196"/>
      <c r="BA323" s="196"/>
    </row>
    <row r="324" spans="1:53" x14ac:dyDescent="0.2">
      <c r="A324" s="196"/>
      <c r="B324" s="196"/>
      <c r="C324" s="196"/>
      <c r="D324" s="196"/>
      <c r="E324" s="196"/>
      <c r="F324" s="196"/>
      <c r="G324" s="196"/>
      <c r="H324" s="196"/>
      <c r="I324" s="196"/>
      <c r="J324" s="196"/>
      <c r="K324" s="196"/>
      <c r="L324" s="196"/>
      <c r="M324" s="196"/>
      <c r="N324" s="196"/>
      <c r="O324" s="196"/>
      <c r="P324" s="196"/>
      <c r="Q324" s="196"/>
      <c r="R324" s="196"/>
      <c r="S324" s="196"/>
      <c r="T324" s="196"/>
      <c r="U324" s="196"/>
      <c r="V324" s="196"/>
      <c r="W324" s="196"/>
      <c r="X324" s="196"/>
      <c r="Y324" s="196"/>
      <c r="Z324" s="196"/>
      <c r="AA324" s="196"/>
      <c r="AB324" s="196"/>
      <c r="AC324" s="196"/>
      <c r="AD324" s="196"/>
      <c r="AE324" s="196"/>
      <c r="AF324" s="196"/>
      <c r="AG324" s="196"/>
      <c r="AH324" s="196"/>
      <c r="AI324" s="196"/>
      <c r="AJ324" s="196"/>
      <c r="AK324" s="196"/>
      <c r="AL324" s="196"/>
      <c r="AM324" s="196"/>
      <c r="AN324" s="196"/>
      <c r="AO324" s="196"/>
      <c r="AP324" s="196"/>
      <c r="AQ324" s="196"/>
      <c r="AR324" s="196"/>
      <c r="AS324" s="196"/>
      <c r="AT324" s="196"/>
      <c r="AU324" s="196"/>
      <c r="AV324" s="196"/>
      <c r="AW324" s="196"/>
      <c r="AX324" s="196"/>
      <c r="AY324" s="196"/>
      <c r="AZ324" s="196"/>
      <c r="BA324" s="196"/>
    </row>
    <row r="325" spans="1:53" x14ac:dyDescent="0.2">
      <c r="A325" s="196"/>
      <c r="B325" s="196"/>
      <c r="C325" s="196"/>
      <c r="D325" s="196"/>
      <c r="E325" s="196"/>
      <c r="F325" s="196"/>
      <c r="G325" s="196"/>
      <c r="H325" s="196"/>
      <c r="I325" s="196"/>
      <c r="J325" s="196"/>
      <c r="K325" s="196"/>
      <c r="L325" s="196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  <c r="Z325" s="196"/>
      <c r="AA325" s="196"/>
      <c r="AB325" s="196"/>
      <c r="AC325" s="196"/>
      <c r="AD325" s="196"/>
      <c r="AE325" s="196"/>
      <c r="AF325" s="196"/>
      <c r="AG325" s="196"/>
      <c r="AH325" s="196"/>
      <c r="AI325" s="196"/>
      <c r="AJ325" s="196"/>
      <c r="AK325" s="196"/>
      <c r="AL325" s="196"/>
      <c r="AM325" s="196"/>
      <c r="AN325" s="196"/>
      <c r="AO325" s="196"/>
      <c r="AP325" s="196"/>
      <c r="AQ325" s="196"/>
      <c r="AR325" s="196"/>
      <c r="AS325" s="196"/>
      <c r="AT325" s="196"/>
      <c r="AU325" s="196"/>
      <c r="AV325" s="196"/>
      <c r="AW325" s="196"/>
      <c r="AX325" s="196"/>
      <c r="AY325" s="196"/>
      <c r="AZ325" s="196"/>
      <c r="BA325" s="196"/>
    </row>
    <row r="326" spans="1:53" x14ac:dyDescent="0.2">
      <c r="A326" s="196"/>
      <c r="B326" s="196"/>
      <c r="C326" s="196"/>
      <c r="D326" s="196"/>
      <c r="E326" s="196"/>
      <c r="F326" s="196"/>
      <c r="G326" s="196"/>
      <c r="H326" s="196"/>
      <c r="I326" s="196"/>
      <c r="J326" s="196"/>
      <c r="K326" s="196"/>
      <c r="L326" s="196"/>
      <c r="M326" s="196"/>
      <c r="N326" s="196"/>
      <c r="O326" s="196"/>
      <c r="P326" s="196"/>
      <c r="Q326" s="196"/>
      <c r="R326" s="196"/>
      <c r="S326" s="196"/>
      <c r="T326" s="196"/>
      <c r="U326" s="196"/>
      <c r="V326" s="196"/>
      <c r="W326" s="196"/>
      <c r="X326" s="196"/>
      <c r="Y326" s="196"/>
      <c r="Z326" s="196"/>
      <c r="AA326" s="196"/>
      <c r="AB326" s="196"/>
      <c r="AC326" s="196"/>
      <c r="AD326" s="196"/>
      <c r="AE326" s="196"/>
      <c r="AF326" s="196"/>
      <c r="AG326" s="196"/>
      <c r="AH326" s="196"/>
      <c r="AI326" s="196"/>
      <c r="AJ326" s="196"/>
      <c r="AK326" s="196"/>
      <c r="AL326" s="196"/>
      <c r="AM326" s="196"/>
      <c r="AN326" s="196"/>
      <c r="AO326" s="196"/>
      <c r="AP326" s="196"/>
      <c r="AQ326" s="196"/>
      <c r="AR326" s="196"/>
      <c r="AS326" s="196"/>
      <c r="AT326" s="196"/>
      <c r="AU326" s="196"/>
      <c r="AV326" s="196"/>
      <c r="AW326" s="196"/>
      <c r="AX326" s="196"/>
      <c r="AY326" s="196"/>
      <c r="AZ326" s="196"/>
      <c r="BA326" s="196"/>
    </row>
    <row r="327" spans="1:53" x14ac:dyDescent="0.2">
      <c r="A327" s="196"/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196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  <c r="Z327" s="196"/>
      <c r="AA327" s="196"/>
      <c r="AB327" s="196"/>
      <c r="AC327" s="196"/>
      <c r="AD327" s="196"/>
      <c r="AE327" s="196"/>
      <c r="AF327" s="196"/>
      <c r="AG327" s="196"/>
      <c r="AH327" s="196"/>
      <c r="AI327" s="196"/>
      <c r="AJ327" s="196"/>
      <c r="AK327" s="196"/>
      <c r="AL327" s="196"/>
      <c r="AM327" s="196"/>
      <c r="AN327" s="196"/>
      <c r="AO327" s="196"/>
      <c r="AP327" s="196"/>
      <c r="AQ327" s="196"/>
      <c r="AR327" s="196"/>
      <c r="AS327" s="196"/>
      <c r="AT327" s="196"/>
      <c r="AU327" s="196"/>
      <c r="AV327" s="196"/>
      <c r="AW327" s="196"/>
      <c r="AX327" s="196"/>
      <c r="AY327" s="196"/>
      <c r="AZ327" s="196"/>
      <c r="BA327" s="196"/>
    </row>
    <row r="328" spans="1:53" x14ac:dyDescent="0.2">
      <c r="A328" s="196"/>
      <c r="B328" s="196"/>
      <c r="C328" s="196"/>
      <c r="D328" s="196"/>
      <c r="E328" s="196"/>
      <c r="F328" s="196"/>
      <c r="G328" s="196"/>
      <c r="H328" s="196"/>
      <c r="I328" s="196"/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  <c r="Z328" s="196"/>
      <c r="AA328" s="196"/>
      <c r="AB328" s="196"/>
      <c r="AC328" s="196"/>
      <c r="AD328" s="196"/>
      <c r="AE328" s="196"/>
      <c r="AF328" s="196"/>
      <c r="AG328" s="196"/>
      <c r="AH328" s="196"/>
      <c r="AI328" s="196"/>
      <c r="AJ328" s="196"/>
      <c r="AK328" s="196"/>
      <c r="AL328" s="196"/>
      <c r="AM328" s="196"/>
      <c r="AN328" s="196"/>
      <c r="AO328" s="196"/>
      <c r="AP328" s="196"/>
      <c r="AQ328" s="196"/>
      <c r="AR328" s="196"/>
      <c r="AS328" s="196"/>
      <c r="AT328" s="196"/>
      <c r="AU328" s="196"/>
      <c r="AV328" s="196"/>
      <c r="AW328" s="196"/>
      <c r="AX328" s="196"/>
      <c r="AY328" s="196"/>
      <c r="AZ328" s="196"/>
      <c r="BA328" s="196"/>
    </row>
    <row r="329" spans="1:53" x14ac:dyDescent="0.2">
      <c r="A329" s="196"/>
      <c r="B329" s="196"/>
      <c r="C329" s="196"/>
      <c r="D329" s="196"/>
      <c r="E329" s="196"/>
      <c r="F329" s="196"/>
      <c r="G329" s="196"/>
      <c r="H329" s="196"/>
      <c r="I329" s="196"/>
      <c r="J329" s="196"/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  <c r="Z329" s="196"/>
      <c r="AA329" s="196"/>
      <c r="AB329" s="196"/>
      <c r="AC329" s="196"/>
      <c r="AD329" s="196"/>
      <c r="AE329" s="196"/>
      <c r="AF329" s="196"/>
      <c r="AG329" s="196"/>
      <c r="AH329" s="196"/>
      <c r="AI329" s="196"/>
      <c r="AJ329" s="196"/>
      <c r="AK329" s="196"/>
      <c r="AL329" s="196"/>
      <c r="AM329" s="196"/>
      <c r="AN329" s="196"/>
      <c r="AO329" s="196"/>
      <c r="AP329" s="196"/>
      <c r="AQ329" s="196"/>
      <c r="AR329" s="196"/>
      <c r="AS329" s="196"/>
      <c r="AT329" s="196"/>
      <c r="AU329" s="196"/>
      <c r="AV329" s="196"/>
      <c r="AW329" s="196"/>
      <c r="AX329" s="196"/>
      <c r="AY329" s="196"/>
      <c r="AZ329" s="196"/>
      <c r="BA329" s="196"/>
    </row>
    <row r="330" spans="1:53" x14ac:dyDescent="0.2">
      <c r="A330" s="196"/>
      <c r="B330" s="196"/>
      <c r="C330" s="196"/>
      <c r="D330" s="196"/>
      <c r="E330" s="196"/>
      <c r="F330" s="196"/>
      <c r="G330" s="196"/>
      <c r="H330" s="196"/>
      <c r="I330" s="196"/>
      <c r="J330" s="196"/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  <c r="Z330" s="196"/>
      <c r="AA330" s="196"/>
      <c r="AB330" s="196"/>
      <c r="AC330" s="196"/>
      <c r="AD330" s="196"/>
      <c r="AE330" s="196"/>
      <c r="AF330" s="196"/>
      <c r="AG330" s="196"/>
      <c r="AH330" s="196"/>
      <c r="AI330" s="196"/>
      <c r="AJ330" s="196"/>
      <c r="AK330" s="196"/>
      <c r="AL330" s="196"/>
      <c r="AM330" s="196"/>
      <c r="AN330" s="196"/>
      <c r="AO330" s="196"/>
      <c r="AP330" s="196"/>
      <c r="AQ330" s="196"/>
      <c r="AR330" s="196"/>
      <c r="AS330" s="196"/>
      <c r="AT330" s="196"/>
      <c r="AU330" s="196"/>
      <c r="AV330" s="196"/>
      <c r="AW330" s="196"/>
      <c r="AX330" s="196"/>
      <c r="AY330" s="196"/>
      <c r="AZ330" s="196"/>
      <c r="BA330" s="196"/>
    </row>
    <row r="331" spans="1:53" x14ac:dyDescent="0.2">
      <c r="A331" s="196"/>
      <c r="B331" s="196"/>
      <c r="C331" s="196"/>
      <c r="D331" s="196"/>
      <c r="E331" s="196"/>
      <c r="F331" s="196"/>
      <c r="G331" s="196"/>
      <c r="H331" s="196"/>
      <c r="I331" s="196"/>
      <c r="J331" s="196"/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  <c r="AA331" s="196"/>
      <c r="AB331" s="196"/>
      <c r="AC331" s="196"/>
      <c r="AD331" s="196"/>
      <c r="AE331" s="196"/>
      <c r="AF331" s="196"/>
      <c r="AG331" s="196"/>
      <c r="AH331" s="196"/>
      <c r="AI331" s="196"/>
      <c r="AJ331" s="196"/>
      <c r="AK331" s="196"/>
      <c r="AL331" s="196"/>
      <c r="AM331" s="196"/>
      <c r="AN331" s="196"/>
      <c r="AO331" s="196"/>
      <c r="AP331" s="196"/>
      <c r="AQ331" s="196"/>
      <c r="AR331" s="196"/>
      <c r="AS331" s="196"/>
      <c r="AT331" s="196"/>
      <c r="AU331" s="196"/>
      <c r="AV331" s="196"/>
      <c r="AW331" s="196"/>
      <c r="AX331" s="196"/>
      <c r="AY331" s="196"/>
      <c r="AZ331" s="196"/>
      <c r="BA331" s="196"/>
    </row>
    <row r="332" spans="1:53" x14ac:dyDescent="0.2">
      <c r="A332" s="196"/>
      <c r="B332" s="196"/>
      <c r="C332" s="196"/>
      <c r="D332" s="196"/>
      <c r="E332" s="196"/>
      <c r="F332" s="196"/>
      <c r="G332" s="196"/>
      <c r="H332" s="196"/>
      <c r="I332" s="196"/>
      <c r="J332" s="196"/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6"/>
      <c r="AA332" s="196"/>
      <c r="AB332" s="196"/>
      <c r="AC332" s="196"/>
      <c r="AD332" s="196"/>
      <c r="AE332" s="196"/>
      <c r="AF332" s="196"/>
      <c r="AG332" s="196"/>
      <c r="AH332" s="196"/>
      <c r="AI332" s="196"/>
      <c r="AJ332" s="196"/>
      <c r="AK332" s="196"/>
      <c r="AL332" s="196"/>
      <c r="AM332" s="196"/>
      <c r="AN332" s="196"/>
      <c r="AO332" s="196"/>
      <c r="AP332" s="196"/>
      <c r="AQ332" s="196"/>
      <c r="AR332" s="196"/>
      <c r="AS332" s="196"/>
      <c r="AT332" s="196"/>
      <c r="AU332" s="196"/>
      <c r="AV332" s="196"/>
      <c r="AW332" s="196"/>
      <c r="AX332" s="196"/>
      <c r="AY332" s="196"/>
      <c r="AZ332" s="196"/>
      <c r="BA332" s="196"/>
    </row>
    <row r="333" spans="1:53" x14ac:dyDescent="0.2">
      <c r="A333" s="196"/>
      <c r="B333" s="196"/>
      <c r="C333" s="196"/>
      <c r="D333" s="196"/>
      <c r="E333" s="196"/>
      <c r="F333" s="196"/>
      <c r="G333" s="196"/>
      <c r="H333" s="196"/>
      <c r="I333" s="196"/>
      <c r="J333" s="196"/>
      <c r="K333" s="196"/>
      <c r="L333" s="196"/>
      <c r="M333" s="196"/>
      <c r="N333" s="196"/>
      <c r="O333" s="196"/>
      <c r="P333" s="196"/>
      <c r="Q333" s="196"/>
      <c r="R333" s="196"/>
      <c r="S333" s="196"/>
      <c r="T333" s="196"/>
      <c r="U333" s="196"/>
      <c r="V333" s="196"/>
      <c r="W333" s="196"/>
      <c r="X333" s="196"/>
      <c r="Y333" s="196"/>
      <c r="Z333" s="196"/>
      <c r="AA333" s="196"/>
      <c r="AB333" s="196"/>
      <c r="AC333" s="196"/>
      <c r="AD333" s="196"/>
      <c r="AE333" s="196"/>
      <c r="AF333" s="196"/>
      <c r="AG333" s="196"/>
      <c r="AH333" s="196"/>
      <c r="AI333" s="196"/>
      <c r="AJ333" s="196"/>
      <c r="AK333" s="196"/>
      <c r="AL333" s="196"/>
      <c r="AM333" s="196"/>
      <c r="AN333" s="196"/>
      <c r="AO333" s="196"/>
      <c r="AP333" s="196"/>
      <c r="AQ333" s="196"/>
      <c r="AR333" s="196"/>
      <c r="AS333" s="196"/>
      <c r="AT333" s="196"/>
      <c r="AU333" s="196"/>
      <c r="AV333" s="196"/>
      <c r="AW333" s="196"/>
      <c r="AX333" s="196"/>
      <c r="AY333" s="196"/>
      <c r="AZ333" s="196"/>
      <c r="BA333" s="196"/>
    </row>
    <row r="334" spans="1:53" x14ac:dyDescent="0.2">
      <c r="A334" s="196"/>
      <c r="B334" s="196"/>
      <c r="C334" s="196"/>
      <c r="D334" s="196"/>
      <c r="E334" s="196"/>
      <c r="F334" s="196"/>
      <c r="G334" s="196"/>
      <c r="H334" s="196"/>
      <c r="I334" s="196"/>
      <c r="J334" s="196"/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  <c r="Z334" s="196"/>
      <c r="AA334" s="196"/>
      <c r="AB334" s="196"/>
      <c r="AC334" s="196"/>
      <c r="AD334" s="196"/>
      <c r="AE334" s="196"/>
      <c r="AF334" s="196"/>
      <c r="AG334" s="196"/>
      <c r="AH334" s="196"/>
      <c r="AI334" s="196"/>
      <c r="AJ334" s="196"/>
      <c r="AK334" s="196"/>
      <c r="AL334" s="196"/>
      <c r="AM334" s="196"/>
      <c r="AN334" s="196"/>
      <c r="AO334" s="196"/>
      <c r="AP334" s="196"/>
      <c r="AQ334" s="196"/>
      <c r="AR334" s="196"/>
      <c r="AS334" s="196"/>
      <c r="AT334" s="196"/>
      <c r="AU334" s="196"/>
      <c r="AV334" s="196"/>
      <c r="AW334" s="196"/>
      <c r="AX334" s="196"/>
      <c r="AY334" s="196"/>
      <c r="AZ334" s="196"/>
      <c r="BA334" s="196"/>
    </row>
    <row r="335" spans="1:53" x14ac:dyDescent="0.2">
      <c r="A335" s="196"/>
      <c r="B335" s="196"/>
      <c r="C335" s="196"/>
      <c r="D335" s="196"/>
      <c r="E335" s="196"/>
      <c r="F335" s="196"/>
      <c r="G335" s="196"/>
      <c r="H335" s="196"/>
      <c r="I335" s="196"/>
      <c r="J335" s="196"/>
      <c r="K335" s="196"/>
      <c r="L335" s="196"/>
      <c r="M335" s="196"/>
      <c r="N335" s="196"/>
      <c r="O335" s="196"/>
      <c r="P335" s="196"/>
      <c r="Q335" s="196"/>
      <c r="R335" s="196"/>
      <c r="S335" s="196"/>
      <c r="T335" s="196"/>
      <c r="U335" s="196"/>
      <c r="V335" s="196"/>
      <c r="W335" s="196"/>
      <c r="X335" s="196"/>
      <c r="Y335" s="196"/>
      <c r="Z335" s="196"/>
      <c r="AA335" s="196"/>
      <c r="AB335" s="196"/>
      <c r="AC335" s="196"/>
      <c r="AD335" s="196"/>
      <c r="AE335" s="196"/>
      <c r="AF335" s="196"/>
      <c r="AG335" s="196"/>
      <c r="AH335" s="196"/>
      <c r="AI335" s="196"/>
      <c r="AJ335" s="196"/>
      <c r="AK335" s="196"/>
      <c r="AL335" s="196"/>
      <c r="AM335" s="196"/>
      <c r="AN335" s="196"/>
      <c r="AO335" s="196"/>
      <c r="AP335" s="196"/>
      <c r="AQ335" s="196"/>
      <c r="AR335" s="196"/>
      <c r="AS335" s="196"/>
      <c r="AT335" s="196"/>
      <c r="AU335" s="196"/>
      <c r="AV335" s="196"/>
      <c r="AW335" s="196"/>
      <c r="AX335" s="196"/>
      <c r="AY335" s="196"/>
      <c r="AZ335" s="196"/>
      <c r="BA335" s="196"/>
    </row>
    <row r="336" spans="1:53" x14ac:dyDescent="0.2">
      <c r="A336" s="196"/>
      <c r="B336" s="196"/>
      <c r="C336" s="196"/>
      <c r="D336" s="196"/>
      <c r="E336" s="196"/>
      <c r="F336" s="196"/>
      <c r="G336" s="196"/>
      <c r="H336" s="196"/>
      <c r="I336" s="196"/>
      <c r="J336" s="196"/>
      <c r="K336" s="196"/>
      <c r="L336" s="196"/>
      <c r="M336" s="196"/>
      <c r="N336" s="196"/>
      <c r="O336" s="196"/>
      <c r="P336" s="196"/>
      <c r="Q336" s="196"/>
      <c r="R336" s="196"/>
      <c r="S336" s="196"/>
      <c r="T336" s="196"/>
      <c r="U336" s="196"/>
      <c r="V336" s="196"/>
      <c r="W336" s="196"/>
      <c r="X336" s="196"/>
      <c r="Y336" s="196"/>
      <c r="Z336" s="196"/>
      <c r="AA336" s="196"/>
      <c r="AB336" s="196"/>
      <c r="AC336" s="196"/>
      <c r="AD336" s="196"/>
      <c r="AE336" s="196"/>
      <c r="AF336" s="196"/>
      <c r="AG336" s="196"/>
      <c r="AH336" s="196"/>
      <c r="AI336" s="196"/>
      <c r="AJ336" s="196"/>
      <c r="AK336" s="196"/>
      <c r="AL336" s="196"/>
      <c r="AM336" s="196"/>
      <c r="AN336" s="196"/>
      <c r="AO336" s="196"/>
      <c r="AP336" s="196"/>
      <c r="AQ336" s="196"/>
      <c r="AR336" s="196"/>
      <c r="AS336" s="196"/>
      <c r="AT336" s="196"/>
      <c r="AU336" s="196"/>
      <c r="AV336" s="196"/>
      <c r="AW336" s="196"/>
      <c r="AX336" s="196"/>
      <c r="AY336" s="196"/>
      <c r="AZ336" s="196"/>
      <c r="BA336" s="196"/>
    </row>
    <row r="337" spans="1:53" x14ac:dyDescent="0.2">
      <c r="A337" s="196"/>
      <c r="B337" s="196"/>
      <c r="C337" s="196"/>
      <c r="D337" s="196"/>
      <c r="E337" s="196"/>
      <c r="F337" s="196"/>
      <c r="G337" s="196"/>
      <c r="H337" s="196"/>
      <c r="I337" s="196"/>
      <c r="J337" s="196"/>
      <c r="K337" s="196"/>
      <c r="L337" s="196"/>
      <c r="M337" s="196"/>
      <c r="N337" s="196"/>
      <c r="O337" s="196"/>
      <c r="P337" s="196"/>
      <c r="Q337" s="196"/>
      <c r="R337" s="196"/>
      <c r="S337" s="196"/>
      <c r="T337" s="196"/>
      <c r="U337" s="196"/>
      <c r="V337" s="196"/>
      <c r="W337" s="196"/>
      <c r="X337" s="196"/>
      <c r="Y337" s="196"/>
      <c r="Z337" s="196"/>
      <c r="AA337" s="196"/>
      <c r="AB337" s="196"/>
      <c r="AC337" s="196"/>
      <c r="AD337" s="196"/>
      <c r="AE337" s="196"/>
      <c r="AF337" s="196"/>
      <c r="AG337" s="196"/>
      <c r="AH337" s="196"/>
      <c r="AI337" s="196"/>
      <c r="AJ337" s="196"/>
      <c r="AK337" s="196"/>
      <c r="AL337" s="196"/>
      <c r="AM337" s="196"/>
      <c r="AN337" s="196"/>
      <c r="AO337" s="196"/>
      <c r="AP337" s="196"/>
      <c r="AQ337" s="196"/>
      <c r="AR337" s="196"/>
      <c r="AS337" s="196"/>
      <c r="AT337" s="196"/>
      <c r="AU337" s="196"/>
      <c r="AV337" s="196"/>
      <c r="AW337" s="196"/>
      <c r="AX337" s="196"/>
      <c r="AY337" s="196"/>
      <c r="AZ337" s="196"/>
      <c r="BA337" s="196"/>
    </row>
    <row r="338" spans="1:53" x14ac:dyDescent="0.2">
      <c r="A338" s="196"/>
      <c r="B338" s="196"/>
      <c r="C338" s="196"/>
      <c r="D338" s="196"/>
      <c r="E338" s="196"/>
      <c r="F338" s="196"/>
      <c r="G338" s="196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196"/>
      <c r="Y338" s="196"/>
      <c r="Z338" s="196"/>
      <c r="AA338" s="196"/>
      <c r="AB338" s="196"/>
      <c r="AC338" s="196"/>
      <c r="AD338" s="196"/>
      <c r="AE338" s="196"/>
      <c r="AF338" s="196"/>
      <c r="AG338" s="196"/>
      <c r="AH338" s="196"/>
      <c r="AI338" s="196"/>
      <c r="AJ338" s="196"/>
      <c r="AK338" s="196"/>
      <c r="AL338" s="196"/>
      <c r="AM338" s="196"/>
      <c r="AN338" s="196"/>
      <c r="AO338" s="196"/>
      <c r="AP338" s="196"/>
      <c r="AQ338" s="196"/>
      <c r="AR338" s="196"/>
      <c r="AS338" s="196"/>
      <c r="AT338" s="196"/>
      <c r="AU338" s="196"/>
      <c r="AV338" s="196"/>
      <c r="AW338" s="196"/>
      <c r="AX338" s="196"/>
      <c r="AY338" s="196"/>
      <c r="AZ338" s="196"/>
      <c r="BA338" s="196"/>
    </row>
    <row r="339" spans="1:53" x14ac:dyDescent="0.2">
      <c r="A339" s="196"/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  <c r="Z339" s="196"/>
      <c r="AA339" s="196"/>
      <c r="AB339" s="196"/>
      <c r="AC339" s="196"/>
      <c r="AD339" s="196"/>
      <c r="AE339" s="196"/>
      <c r="AF339" s="196"/>
      <c r="AG339" s="196"/>
      <c r="AH339" s="196"/>
      <c r="AI339" s="196"/>
      <c r="AJ339" s="196"/>
      <c r="AK339" s="196"/>
      <c r="AL339" s="196"/>
      <c r="AM339" s="196"/>
      <c r="AN339" s="196"/>
      <c r="AO339" s="196"/>
      <c r="AP339" s="196"/>
      <c r="AQ339" s="196"/>
      <c r="AR339" s="196"/>
      <c r="AS339" s="196"/>
      <c r="AT339" s="196"/>
      <c r="AU339" s="196"/>
      <c r="AV339" s="196"/>
      <c r="AW339" s="196"/>
      <c r="AX339" s="196"/>
      <c r="AY339" s="196"/>
      <c r="AZ339" s="196"/>
      <c r="BA339" s="196"/>
    </row>
    <row r="340" spans="1:53" x14ac:dyDescent="0.2">
      <c r="A340" s="196"/>
      <c r="B340" s="196"/>
      <c r="C340" s="196"/>
      <c r="D340" s="196"/>
      <c r="E340" s="196"/>
      <c r="F340" s="196"/>
      <c r="G340" s="196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  <c r="Z340" s="196"/>
      <c r="AA340" s="196"/>
      <c r="AB340" s="196"/>
      <c r="AC340" s="196"/>
      <c r="AD340" s="196"/>
      <c r="AE340" s="196"/>
      <c r="AF340" s="196"/>
      <c r="AG340" s="196"/>
      <c r="AH340" s="196"/>
      <c r="AI340" s="196"/>
      <c r="AJ340" s="196"/>
      <c r="AK340" s="196"/>
      <c r="AL340" s="196"/>
      <c r="AM340" s="196"/>
      <c r="AN340" s="196"/>
      <c r="AO340" s="196"/>
      <c r="AP340" s="196"/>
      <c r="AQ340" s="196"/>
      <c r="AR340" s="196"/>
      <c r="AS340" s="196"/>
      <c r="AT340" s="196"/>
      <c r="AU340" s="196"/>
      <c r="AV340" s="196"/>
      <c r="AW340" s="196"/>
      <c r="AX340" s="196"/>
      <c r="AY340" s="196"/>
      <c r="AZ340" s="196"/>
      <c r="BA340" s="196"/>
    </row>
    <row r="341" spans="1:53" x14ac:dyDescent="0.2">
      <c r="A341" s="196"/>
      <c r="B341" s="196"/>
      <c r="C341" s="196"/>
      <c r="D341" s="196"/>
      <c r="E341" s="196"/>
      <c r="F341" s="196"/>
      <c r="G341" s="196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  <c r="Z341" s="196"/>
      <c r="AA341" s="196"/>
      <c r="AB341" s="196"/>
      <c r="AC341" s="196"/>
      <c r="AD341" s="196"/>
      <c r="AE341" s="196"/>
      <c r="AF341" s="196"/>
      <c r="AG341" s="196"/>
      <c r="AH341" s="196"/>
      <c r="AI341" s="196"/>
      <c r="AJ341" s="196"/>
      <c r="AK341" s="196"/>
      <c r="AL341" s="196"/>
      <c r="AM341" s="196"/>
      <c r="AN341" s="196"/>
      <c r="AO341" s="196"/>
      <c r="AP341" s="196"/>
      <c r="AQ341" s="196"/>
      <c r="AR341" s="196"/>
      <c r="AS341" s="196"/>
      <c r="AT341" s="196"/>
      <c r="AU341" s="196"/>
      <c r="AV341" s="196"/>
      <c r="AW341" s="196"/>
      <c r="AX341" s="196"/>
      <c r="AY341" s="196"/>
      <c r="AZ341" s="196"/>
      <c r="BA341" s="196"/>
    </row>
    <row r="342" spans="1:53" x14ac:dyDescent="0.2">
      <c r="A342" s="196"/>
      <c r="B342" s="196"/>
      <c r="C342" s="196"/>
      <c r="D342" s="196"/>
      <c r="E342" s="196"/>
      <c r="F342" s="196"/>
      <c r="G342" s="196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196"/>
      <c r="Y342" s="196"/>
      <c r="Z342" s="196"/>
      <c r="AA342" s="196"/>
      <c r="AB342" s="196"/>
      <c r="AC342" s="196"/>
      <c r="AD342" s="196"/>
      <c r="AE342" s="196"/>
      <c r="AF342" s="196"/>
      <c r="AG342" s="196"/>
      <c r="AH342" s="196"/>
      <c r="AI342" s="196"/>
      <c r="AJ342" s="196"/>
      <c r="AK342" s="196"/>
      <c r="AL342" s="196"/>
      <c r="AM342" s="196"/>
      <c r="AN342" s="196"/>
      <c r="AO342" s="196"/>
      <c r="AP342" s="196"/>
      <c r="AQ342" s="196"/>
      <c r="AR342" s="196"/>
      <c r="AS342" s="196"/>
      <c r="AT342" s="196"/>
      <c r="AU342" s="196"/>
      <c r="AV342" s="196"/>
      <c r="AW342" s="196"/>
      <c r="AX342" s="196"/>
      <c r="AY342" s="196"/>
      <c r="AZ342" s="196"/>
      <c r="BA342" s="196"/>
    </row>
    <row r="343" spans="1:53" x14ac:dyDescent="0.2">
      <c r="A343" s="196"/>
      <c r="B343" s="196"/>
      <c r="C343" s="196"/>
      <c r="D343" s="196"/>
      <c r="E343" s="196"/>
      <c r="F343" s="196"/>
      <c r="G343" s="196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196"/>
      <c r="Y343" s="196"/>
      <c r="Z343" s="196"/>
      <c r="AA343" s="196"/>
      <c r="AB343" s="196"/>
      <c r="AC343" s="196"/>
      <c r="AD343" s="196"/>
      <c r="AE343" s="196"/>
      <c r="AF343" s="196"/>
      <c r="AG343" s="196"/>
      <c r="AH343" s="196"/>
      <c r="AI343" s="196"/>
      <c r="AJ343" s="196"/>
      <c r="AK343" s="196"/>
      <c r="AL343" s="196"/>
      <c r="AM343" s="196"/>
      <c r="AN343" s="196"/>
      <c r="AO343" s="196"/>
      <c r="AP343" s="196"/>
      <c r="AQ343" s="196"/>
      <c r="AR343" s="196"/>
      <c r="AS343" s="196"/>
      <c r="AT343" s="196"/>
      <c r="AU343" s="196"/>
      <c r="AV343" s="196"/>
      <c r="AW343" s="196"/>
      <c r="AX343" s="196"/>
      <c r="AY343" s="196"/>
      <c r="AZ343" s="196"/>
      <c r="BA343" s="196"/>
    </row>
    <row r="344" spans="1:53" x14ac:dyDescent="0.2">
      <c r="A344" s="196"/>
      <c r="B344" s="196"/>
      <c r="C344" s="196"/>
      <c r="D344" s="196"/>
      <c r="E344" s="196"/>
      <c r="F344" s="196"/>
      <c r="G344" s="196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196"/>
      <c r="Y344" s="196"/>
      <c r="Z344" s="196"/>
      <c r="AA344" s="196"/>
      <c r="AB344" s="196"/>
      <c r="AC344" s="196"/>
      <c r="AD344" s="196"/>
      <c r="AE344" s="196"/>
      <c r="AF344" s="196"/>
      <c r="AG344" s="196"/>
      <c r="AH344" s="196"/>
      <c r="AI344" s="196"/>
      <c r="AJ344" s="196"/>
      <c r="AK344" s="196"/>
      <c r="AL344" s="196"/>
      <c r="AM344" s="196"/>
      <c r="AN344" s="196"/>
      <c r="AO344" s="196"/>
      <c r="AP344" s="196"/>
      <c r="AQ344" s="196"/>
      <c r="AR344" s="196"/>
      <c r="AS344" s="196"/>
      <c r="AT344" s="196"/>
      <c r="AU344" s="196"/>
      <c r="AV344" s="196"/>
      <c r="AW344" s="196"/>
      <c r="AX344" s="196"/>
      <c r="AY344" s="196"/>
      <c r="AZ344" s="196"/>
      <c r="BA344" s="196"/>
    </row>
    <row r="345" spans="1:53" x14ac:dyDescent="0.2">
      <c r="A345" s="196"/>
      <c r="B345" s="196"/>
      <c r="C345" s="196"/>
      <c r="D345" s="196"/>
      <c r="E345" s="196"/>
      <c r="F345" s="196"/>
      <c r="G345" s="196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196"/>
      <c r="Y345" s="196"/>
      <c r="Z345" s="196"/>
      <c r="AA345" s="196"/>
      <c r="AB345" s="196"/>
      <c r="AC345" s="196"/>
      <c r="AD345" s="196"/>
      <c r="AE345" s="196"/>
      <c r="AF345" s="196"/>
      <c r="AG345" s="196"/>
      <c r="AH345" s="196"/>
      <c r="AI345" s="196"/>
      <c r="AJ345" s="196"/>
      <c r="AK345" s="196"/>
      <c r="AL345" s="196"/>
      <c r="AM345" s="196"/>
      <c r="AN345" s="196"/>
      <c r="AO345" s="196"/>
      <c r="AP345" s="196"/>
      <c r="AQ345" s="196"/>
      <c r="AR345" s="196"/>
      <c r="AS345" s="196"/>
      <c r="AT345" s="196"/>
      <c r="AU345" s="196"/>
      <c r="AV345" s="196"/>
      <c r="AW345" s="196"/>
      <c r="AX345" s="196"/>
      <c r="AY345" s="196"/>
      <c r="AZ345" s="196"/>
      <c r="BA345" s="196"/>
    </row>
    <row r="346" spans="1:53" x14ac:dyDescent="0.2">
      <c r="A346" s="196"/>
      <c r="B346" s="196"/>
      <c r="C346" s="196"/>
      <c r="D346" s="196"/>
      <c r="E346" s="196"/>
      <c r="F346" s="196"/>
      <c r="G346" s="196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196"/>
      <c r="Y346" s="196"/>
      <c r="Z346" s="196"/>
      <c r="AA346" s="196"/>
      <c r="AB346" s="196"/>
      <c r="AC346" s="196"/>
      <c r="AD346" s="196"/>
      <c r="AE346" s="196"/>
      <c r="AF346" s="196"/>
      <c r="AG346" s="196"/>
      <c r="AH346" s="196"/>
      <c r="AI346" s="196"/>
      <c r="AJ346" s="196"/>
      <c r="AK346" s="196"/>
      <c r="AL346" s="196"/>
      <c r="AM346" s="196"/>
      <c r="AN346" s="196"/>
      <c r="AO346" s="196"/>
      <c r="AP346" s="196"/>
      <c r="AQ346" s="196"/>
      <c r="AR346" s="196"/>
      <c r="AS346" s="196"/>
      <c r="AT346" s="196"/>
      <c r="AU346" s="196"/>
      <c r="AV346" s="196"/>
      <c r="AW346" s="196"/>
      <c r="AX346" s="196"/>
      <c r="AY346" s="196"/>
      <c r="AZ346" s="196"/>
      <c r="BA346" s="196"/>
    </row>
    <row r="347" spans="1:53" x14ac:dyDescent="0.2">
      <c r="A347" s="196"/>
      <c r="B347" s="196"/>
      <c r="C347" s="196"/>
      <c r="D347" s="196"/>
      <c r="E347" s="196"/>
      <c r="F347" s="196"/>
      <c r="G347" s="196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196"/>
      <c r="Y347" s="196"/>
      <c r="Z347" s="196"/>
      <c r="AA347" s="196"/>
      <c r="AB347" s="196"/>
      <c r="AC347" s="196"/>
      <c r="AD347" s="196"/>
      <c r="AE347" s="196"/>
      <c r="AF347" s="196"/>
      <c r="AG347" s="196"/>
      <c r="AH347" s="196"/>
      <c r="AI347" s="196"/>
      <c r="AJ347" s="196"/>
      <c r="AK347" s="196"/>
      <c r="AL347" s="196"/>
      <c r="AM347" s="196"/>
      <c r="AN347" s="196"/>
      <c r="AO347" s="196"/>
      <c r="AP347" s="196"/>
      <c r="AQ347" s="196"/>
      <c r="AR347" s="196"/>
      <c r="AS347" s="196"/>
      <c r="AT347" s="196"/>
      <c r="AU347" s="196"/>
      <c r="AV347" s="196"/>
      <c r="AW347" s="196"/>
      <c r="AX347" s="196"/>
      <c r="AY347" s="196"/>
      <c r="AZ347" s="196"/>
      <c r="BA347" s="196"/>
    </row>
    <row r="348" spans="1:53" x14ac:dyDescent="0.2">
      <c r="A348" s="196"/>
      <c r="B348" s="196"/>
      <c r="C348" s="196"/>
      <c r="D348" s="196"/>
      <c r="E348" s="196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  <c r="AA348" s="196"/>
      <c r="AB348" s="196"/>
      <c r="AC348" s="196"/>
      <c r="AD348" s="196"/>
      <c r="AE348" s="196"/>
      <c r="AF348" s="196"/>
      <c r="AG348" s="196"/>
      <c r="AH348" s="196"/>
      <c r="AI348" s="196"/>
      <c r="AJ348" s="196"/>
      <c r="AK348" s="196"/>
      <c r="AL348" s="196"/>
      <c r="AM348" s="196"/>
      <c r="AN348" s="196"/>
      <c r="AO348" s="196"/>
      <c r="AP348" s="196"/>
      <c r="AQ348" s="196"/>
      <c r="AR348" s="196"/>
      <c r="AS348" s="196"/>
      <c r="AT348" s="196"/>
      <c r="AU348" s="196"/>
      <c r="AV348" s="196"/>
      <c r="AW348" s="196"/>
      <c r="AX348" s="196"/>
      <c r="AY348" s="196"/>
      <c r="AZ348" s="196"/>
      <c r="BA348" s="196"/>
    </row>
    <row r="349" spans="1:53" x14ac:dyDescent="0.2">
      <c r="A349" s="196"/>
      <c r="B349" s="196"/>
      <c r="C349" s="196"/>
      <c r="D349" s="196"/>
      <c r="E349" s="196"/>
      <c r="F349" s="196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6"/>
      <c r="AD349" s="196"/>
      <c r="AE349" s="196"/>
      <c r="AF349" s="196"/>
      <c r="AG349" s="196"/>
      <c r="AH349" s="196"/>
      <c r="AI349" s="196"/>
      <c r="AJ349" s="196"/>
      <c r="AK349" s="196"/>
      <c r="AL349" s="196"/>
      <c r="AM349" s="196"/>
      <c r="AN349" s="196"/>
      <c r="AO349" s="196"/>
      <c r="AP349" s="196"/>
      <c r="AQ349" s="196"/>
      <c r="AR349" s="196"/>
      <c r="AS349" s="196"/>
      <c r="AT349" s="196"/>
      <c r="AU349" s="196"/>
      <c r="AV349" s="196"/>
      <c r="AW349" s="196"/>
      <c r="AX349" s="196"/>
      <c r="AY349" s="196"/>
      <c r="AZ349" s="196"/>
      <c r="BA349" s="196"/>
    </row>
    <row r="350" spans="1:53" x14ac:dyDescent="0.2">
      <c r="A350" s="196"/>
      <c r="B350" s="196"/>
      <c r="C350" s="196"/>
      <c r="D350" s="196"/>
      <c r="E350" s="196"/>
      <c r="F350" s="196"/>
      <c r="G350" s="196"/>
      <c r="H350" s="196"/>
      <c r="I350" s="196"/>
    </row>
  </sheetData>
  <mergeCells count="26">
    <mergeCell ref="B5:J5"/>
    <mergeCell ref="G7:H7"/>
    <mergeCell ref="E7:E8"/>
    <mergeCell ref="F7:F8"/>
    <mergeCell ref="D7:D8"/>
    <mergeCell ref="C7:C8"/>
    <mergeCell ref="B7:B8"/>
    <mergeCell ref="I7:J7"/>
    <mergeCell ref="B29:D29"/>
    <mergeCell ref="E29:F29"/>
    <mergeCell ref="G29:P29"/>
    <mergeCell ref="L7:M7"/>
    <mergeCell ref="N7:O7"/>
    <mergeCell ref="P7:P8"/>
    <mergeCell ref="U7:V7"/>
    <mergeCell ref="R7:S7"/>
    <mergeCell ref="R29:AI29"/>
    <mergeCell ref="L5:P5"/>
    <mergeCell ref="R5:AI5"/>
    <mergeCell ref="AH7:AI8"/>
    <mergeCell ref="AE7:AF7"/>
    <mergeCell ref="AC7:AD7"/>
    <mergeCell ref="AA7:AB7"/>
    <mergeCell ref="Y7:Z7"/>
    <mergeCell ref="W7:X7"/>
    <mergeCell ref="AH27:AI27"/>
  </mergeCells>
  <conditionalFormatting sqref="B9:J25">
    <cfRule type="expression" dxfId="9" priority="9">
      <formula>MOD(ROW(), 2) = 0</formula>
    </cfRule>
    <cfRule type="expression" dxfId="8" priority="10">
      <formula>MOD(ROW(), 2) = 1</formula>
    </cfRule>
  </conditionalFormatting>
  <conditionalFormatting sqref="L9:P25">
    <cfRule type="expression" dxfId="7" priority="7">
      <formula>MOD(ROW(), 2) = 0</formula>
    </cfRule>
    <cfRule type="expression" dxfId="6" priority="8">
      <formula>MOD(ROW(), 2) = 1</formula>
    </cfRule>
  </conditionalFormatting>
  <conditionalFormatting sqref="R9:S25 R27:S27 R25">
    <cfRule type="expression" dxfId="5" priority="6">
      <formula>MOD(ROW(), 2)=0</formula>
    </cfRule>
  </conditionalFormatting>
  <conditionalFormatting sqref="U9:AF25">
    <cfRule type="expression" dxfId="4" priority="2">
      <formula>MOD(ROW(), 2) = 1</formula>
    </cfRule>
    <cfRule type="expression" dxfId="3" priority="5">
      <formula>MOD(ROW(), 2) = 0</formula>
    </cfRule>
  </conditionalFormatting>
  <conditionalFormatting sqref="AH9:AI25">
    <cfRule type="expression" dxfId="2" priority="1">
      <formula>MOD(ROW(), 2) = 1</formula>
    </cfRule>
    <cfRule type="expression" dxfId="1" priority="4">
      <formula>MOD(ROW(), 2) = 0</formula>
    </cfRule>
  </conditionalFormatting>
  <conditionalFormatting sqref="R9:S25">
    <cfRule type="expression" dxfId="0" priority="3">
      <formula>MOD(ROW(), 2) = 1</formula>
    </cfRule>
  </conditionalFormatting>
  <pageMargins left="0.7" right="0.7" top="0.75" bottom="0.75" header="0.3" footer="0.3"/>
  <pageSetup orientation="portrait" r:id="rId1"/>
  <ignoredErrors>
    <ignoredError sqref="E9 E10 E12:E13 E15:E16 E20:E26 F9:F25 I27:J27 R9:R25 R27:S27 S9:S25 V9:V25 W9:W25 X9:X25 X27 V27 N27:O27 Y9:Y25 Z9:Z25 AB9:AB25 Z27 AB27 AA9:AA25 AD9:AD25 AD27 AC9:AC25 AE9:AE25 AF9:AF25 AI9:AI25 AF27 AH27" unlockedFormula="1"/>
    <ignoredError sqref="E11 E14 E17:E19" formula="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CB6-FBA9-40A7-9779-A8F0A4B01108}">
  <dimension ref="A1"/>
  <sheetViews>
    <sheetView workbookViewId="0"/>
  </sheetViews>
  <sheetFormatPr baseColWidth="10" defaultRowHeight="11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AK29" sqref="AK29"/>
    </sheetView>
  </sheetViews>
  <sheetFormatPr baseColWidth="10" defaultColWidth="11.6640625" defaultRowHeight="11.25" x14ac:dyDescent="0.2"/>
  <cols>
    <col min="1" max="1" width="2.1640625" style="62" customWidth="1"/>
    <col min="2" max="2" width="3.5" style="62" customWidth="1"/>
    <col min="3" max="3" width="42.83203125" style="62" customWidth="1"/>
    <col min="4" max="4" width="128.5" style="62" customWidth="1"/>
    <col min="5" max="5" width="2.1640625" style="62" customWidth="1"/>
    <col min="6" max="16384" width="11.6640625" style="62"/>
  </cols>
  <sheetData>
    <row r="1" spans="2:4" ht="6" customHeight="1" x14ac:dyDescent="0.2"/>
    <row r="2" spans="2:4" ht="12.75" x14ac:dyDescent="0.2">
      <c r="B2" s="161" t="s">
        <v>51</v>
      </c>
      <c r="C2" s="161"/>
      <c r="D2" s="161"/>
    </row>
    <row r="3" spans="2:4" ht="3" customHeight="1" thickBot="1" x14ac:dyDescent="0.25"/>
    <row r="4" spans="2:4" x14ac:dyDescent="0.2">
      <c r="C4" s="162" t="s">
        <v>59</v>
      </c>
      <c r="D4" s="81" t="s">
        <v>52</v>
      </c>
    </row>
    <row r="5" spans="2:4" x14ac:dyDescent="0.2">
      <c r="C5" s="163"/>
      <c r="D5" s="63" t="s">
        <v>53</v>
      </c>
    </row>
    <row r="6" spans="2:4" x14ac:dyDescent="0.2">
      <c r="C6" s="163"/>
      <c r="D6" s="64" t="s">
        <v>54</v>
      </c>
    </row>
    <row r="7" spans="2:4" x14ac:dyDescent="0.2">
      <c r="C7" s="163"/>
      <c r="D7" s="63" t="s">
        <v>55</v>
      </c>
    </row>
    <row r="8" spans="2:4" ht="12" thickBot="1" x14ac:dyDescent="0.25">
      <c r="C8" s="164"/>
      <c r="D8" s="82" t="s">
        <v>56</v>
      </c>
    </row>
    <row r="9" spans="2:4" ht="3" customHeight="1" thickBot="1" x14ac:dyDescent="0.25">
      <c r="C9" s="65"/>
    </row>
    <row r="10" spans="2:4" ht="12" customHeight="1" thickBot="1" x14ac:dyDescent="0.25">
      <c r="C10" s="83" t="s">
        <v>67</v>
      </c>
      <c r="D10" s="84" t="s">
        <v>68</v>
      </c>
    </row>
    <row r="11" spans="2:4" ht="3" customHeight="1" thickBot="1" x14ac:dyDescent="0.25">
      <c r="C11" s="65"/>
    </row>
    <row r="12" spans="2:4" x14ac:dyDescent="0.2">
      <c r="C12" s="162" t="s">
        <v>57</v>
      </c>
      <c r="D12" s="81" t="s">
        <v>58</v>
      </c>
    </row>
    <row r="13" spans="2:4" x14ac:dyDescent="0.2">
      <c r="C13" s="163"/>
      <c r="D13" s="63" t="s">
        <v>66</v>
      </c>
    </row>
    <row r="14" spans="2:4" x14ac:dyDescent="0.2">
      <c r="C14" s="163"/>
      <c r="D14" s="61" t="s">
        <v>60</v>
      </c>
    </row>
    <row r="15" spans="2:4" x14ac:dyDescent="0.2">
      <c r="C15" s="163"/>
      <c r="D15" s="80" t="s">
        <v>63</v>
      </c>
    </row>
    <row r="16" spans="2:4" x14ac:dyDescent="0.2">
      <c r="C16" s="163"/>
      <c r="D16" s="61" t="s">
        <v>65</v>
      </c>
    </row>
    <row r="17" spans="3:4" x14ac:dyDescent="0.2">
      <c r="C17" s="163"/>
      <c r="D17" s="80" t="s">
        <v>62</v>
      </c>
    </row>
    <row r="18" spans="3:4" x14ac:dyDescent="0.2">
      <c r="C18" s="163"/>
      <c r="D18" s="61" t="s">
        <v>64</v>
      </c>
    </row>
    <row r="19" spans="3:4" ht="12" thickBot="1" x14ac:dyDescent="0.25">
      <c r="C19" s="164"/>
      <c r="D19" s="82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Résultats attendus</vt:lpstr>
      <vt:lpstr>Résultats attendus (2)</vt:lpstr>
      <vt:lpstr>Données brutes</vt:lpstr>
      <vt:lpstr>Feuil1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Admin</cp:lastModifiedBy>
  <dcterms:created xsi:type="dcterms:W3CDTF">2011-03-30T03:31:33Z</dcterms:created>
  <dcterms:modified xsi:type="dcterms:W3CDTF">2022-11-14T02:54:08Z</dcterms:modified>
</cp:coreProperties>
</file>