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cie\Desktop\"/>
    </mc:Choice>
  </mc:AlternateContent>
  <xr:revisionPtr revIDLastSave="0" documentId="13_ncr:1_{CC2E4F53-A36B-49BA-84FB-96D6EF0B3335}" xr6:coauthVersionLast="47" xr6:coauthVersionMax="47" xr10:uidLastSave="{00000000-0000-0000-0000-000000000000}"/>
  <bookViews>
    <workbookView xWindow="-120" yWindow="-120" windowWidth="29040" windowHeight="15990" activeTab="7" xr2:uid="{00000000-000D-0000-FFFF-FFFF00000000}"/>
  </bookViews>
  <sheets>
    <sheet name="Basen" sheetId="11" r:id="rId1"/>
    <sheet name="Dane_POGODA" sheetId="2" r:id="rId2"/>
    <sheet name="Zadanie 1" sheetId="3" r:id="rId3"/>
    <sheet name="Zadanie 2" sheetId="4" r:id="rId4"/>
    <sheet name="Zadanie 3" sheetId="6" r:id="rId5"/>
    <sheet name="Zadanie 1_NEW" sheetId="7" r:id="rId6"/>
    <sheet name="Zadanie 2_NEW" sheetId="8" r:id="rId7"/>
    <sheet name="Zadanie 3_NEW" sheetId="9" r:id="rId8"/>
    <sheet name="Zadanie 4_NEW" sheetId="10" r:id="rId9"/>
  </sheets>
  <definedNames>
    <definedName name="ExternalData_1" localSheetId="0" hidden="1">Basen!#REF!</definedName>
    <definedName name="ExternalData_1" localSheetId="1" hidden="1">Dane_POGODA!$A$1:$B$184</definedName>
    <definedName name="ExternalData_1" localSheetId="2" hidden="1">'Zadanie 1'!$A$1:$B$184</definedName>
    <definedName name="Poj_Zbior_ALL" comment="Pojemnosc zbiornika w litrach" localSheetId="0">Basen!#REF!</definedName>
    <definedName name="Poj_Zbior_ALL" comment="Pojemnosc zbiornika w litrach">Dane_POGODA!$D$5</definedName>
    <definedName name="VAR_METEO_START" localSheetId="0">Basen!#REF!</definedName>
    <definedName name="VAR_METEO_START" comment="Zmienna określająca dzień rozpoczęcia pomiarów pogody">Dane_POGODA!$D$2</definedName>
    <definedName name="Woda_z_SIECI" comment="Koszt 100 l wody z SIECI" localSheetId="0">Basen!#REF!</definedName>
    <definedName name="Woda_z_SIECI" comment="Koszt 100 l wody z SIECI">Dane_POGODA!$D$8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1" l="1"/>
  <c r="J186" i="11"/>
  <c r="D4" i="11"/>
  <c r="F3" i="11"/>
  <c r="D3" i="11"/>
  <c r="L4" i="11"/>
  <c r="E4" i="11" s="1"/>
  <c r="F4" i="11" s="1"/>
  <c r="D5" i="11" s="1"/>
  <c r="L5" i="11"/>
  <c r="E5" i="11" s="1"/>
  <c r="F5" i="11" s="1"/>
  <c r="D6" i="11" s="1"/>
  <c r="L6" i="11" s="1"/>
  <c r="E6" i="11" s="1"/>
  <c r="F6" i="11" s="1"/>
  <c r="K4" i="11"/>
  <c r="K6" i="11"/>
  <c r="K8" i="11"/>
  <c r="K10" i="11"/>
  <c r="K12" i="11"/>
  <c r="K16" i="11"/>
  <c r="K18" i="11"/>
  <c r="K20" i="11"/>
  <c r="K22" i="11"/>
  <c r="K24" i="11"/>
  <c r="K26" i="11"/>
  <c r="K28" i="11"/>
  <c r="K32" i="11"/>
  <c r="K34" i="11"/>
  <c r="K36" i="11"/>
  <c r="K38" i="11"/>
  <c r="K40" i="11"/>
  <c r="K42" i="11"/>
  <c r="K44" i="11"/>
  <c r="K48" i="11"/>
  <c r="K50" i="11"/>
  <c r="K52" i="11"/>
  <c r="K54" i="11"/>
  <c r="K56" i="11"/>
  <c r="K58" i="11"/>
  <c r="K60" i="11"/>
  <c r="K64" i="11"/>
  <c r="K66" i="11"/>
  <c r="K68" i="11"/>
  <c r="K70" i="11"/>
  <c r="K72" i="11"/>
  <c r="K74" i="11"/>
  <c r="K76" i="11"/>
  <c r="K80" i="11"/>
  <c r="K82" i="11"/>
  <c r="K84" i="11"/>
  <c r="K86" i="11"/>
  <c r="K88" i="11"/>
  <c r="K90" i="11"/>
  <c r="K92" i="11"/>
  <c r="K96" i="11"/>
  <c r="K98" i="11"/>
  <c r="K100" i="11"/>
  <c r="K102" i="11"/>
  <c r="K104" i="11"/>
  <c r="K106" i="11"/>
  <c r="K108" i="11"/>
  <c r="K112" i="11"/>
  <c r="K114" i="11"/>
  <c r="K116" i="11"/>
  <c r="K118" i="11"/>
  <c r="K120" i="11"/>
  <c r="K122" i="11"/>
  <c r="K124" i="11"/>
  <c r="K128" i="11"/>
  <c r="K130" i="11"/>
  <c r="K132" i="11"/>
  <c r="K134" i="11"/>
  <c r="K136" i="11"/>
  <c r="K138" i="11"/>
  <c r="K140" i="11"/>
  <c r="K144" i="11"/>
  <c r="K146" i="11"/>
  <c r="K148" i="11"/>
  <c r="K150" i="11"/>
  <c r="K152" i="11"/>
  <c r="K154" i="11"/>
  <c r="K156" i="11"/>
  <c r="K160" i="11"/>
  <c r="K162" i="11"/>
  <c r="K164" i="11"/>
  <c r="K166" i="11"/>
  <c r="K168" i="11"/>
  <c r="K170" i="11"/>
  <c r="K172" i="11"/>
  <c r="K176" i="11"/>
  <c r="K178" i="11"/>
  <c r="K180" i="11"/>
  <c r="K182" i="11"/>
  <c r="K184" i="11"/>
  <c r="K3" i="11"/>
  <c r="L3" i="11" s="1"/>
  <c r="E3" i="11" s="1"/>
  <c r="J4" i="11"/>
  <c r="J5" i="11"/>
  <c r="K5" i="11" s="1"/>
  <c r="J6" i="11"/>
  <c r="J7" i="11"/>
  <c r="K7" i="11" s="1"/>
  <c r="J8" i="11"/>
  <c r="J9" i="11"/>
  <c r="K9" i="11" s="1"/>
  <c r="J10" i="11"/>
  <c r="J11" i="11"/>
  <c r="K11" i="11" s="1"/>
  <c r="J12" i="11"/>
  <c r="J13" i="11"/>
  <c r="K13" i="11" s="1"/>
  <c r="J14" i="11"/>
  <c r="K14" i="11" s="1"/>
  <c r="J15" i="11"/>
  <c r="K15" i="11" s="1"/>
  <c r="J16" i="11"/>
  <c r="J17" i="11"/>
  <c r="K17" i="11" s="1"/>
  <c r="J18" i="11"/>
  <c r="J19" i="11"/>
  <c r="K19" i="11" s="1"/>
  <c r="J20" i="11"/>
  <c r="J21" i="11"/>
  <c r="K21" i="11" s="1"/>
  <c r="J22" i="11"/>
  <c r="J23" i="11"/>
  <c r="K23" i="11" s="1"/>
  <c r="J24" i="11"/>
  <c r="J25" i="11"/>
  <c r="K25" i="11" s="1"/>
  <c r="J26" i="11"/>
  <c r="J27" i="11"/>
  <c r="K27" i="11" s="1"/>
  <c r="J28" i="11"/>
  <c r="J29" i="11"/>
  <c r="K29" i="11" s="1"/>
  <c r="J30" i="11"/>
  <c r="K30" i="11" s="1"/>
  <c r="J31" i="11"/>
  <c r="K31" i="11" s="1"/>
  <c r="J32" i="11"/>
  <c r="J33" i="11"/>
  <c r="K33" i="11" s="1"/>
  <c r="J34" i="11"/>
  <c r="J35" i="11"/>
  <c r="K35" i="11" s="1"/>
  <c r="J36" i="11"/>
  <c r="J37" i="11"/>
  <c r="K37" i="11" s="1"/>
  <c r="J38" i="11"/>
  <c r="J39" i="11"/>
  <c r="K39" i="11" s="1"/>
  <c r="J40" i="11"/>
  <c r="J41" i="11"/>
  <c r="K41" i="11" s="1"/>
  <c r="J42" i="11"/>
  <c r="J43" i="11"/>
  <c r="K43" i="11" s="1"/>
  <c r="J44" i="11"/>
  <c r="J45" i="11"/>
  <c r="K45" i="11" s="1"/>
  <c r="J46" i="11"/>
  <c r="K46" i="11" s="1"/>
  <c r="J47" i="11"/>
  <c r="K47" i="11" s="1"/>
  <c r="J48" i="11"/>
  <c r="J49" i="11"/>
  <c r="K49" i="11" s="1"/>
  <c r="J50" i="11"/>
  <c r="J51" i="11"/>
  <c r="K51" i="11" s="1"/>
  <c r="J52" i="11"/>
  <c r="J53" i="11"/>
  <c r="K53" i="11" s="1"/>
  <c r="J54" i="11"/>
  <c r="J55" i="11"/>
  <c r="K55" i="11" s="1"/>
  <c r="J56" i="11"/>
  <c r="J57" i="11"/>
  <c r="K57" i="11" s="1"/>
  <c r="J58" i="11"/>
  <c r="J59" i="11"/>
  <c r="K59" i="11" s="1"/>
  <c r="J60" i="11"/>
  <c r="J61" i="11"/>
  <c r="K61" i="11" s="1"/>
  <c r="J62" i="11"/>
  <c r="K62" i="11" s="1"/>
  <c r="J63" i="11"/>
  <c r="K63" i="11" s="1"/>
  <c r="J64" i="11"/>
  <c r="J65" i="11"/>
  <c r="K65" i="11" s="1"/>
  <c r="J66" i="11"/>
  <c r="J67" i="11"/>
  <c r="K67" i="11" s="1"/>
  <c r="J68" i="11"/>
  <c r="J69" i="11"/>
  <c r="K69" i="11" s="1"/>
  <c r="J70" i="11"/>
  <c r="J71" i="11"/>
  <c r="K71" i="11" s="1"/>
  <c r="J72" i="11"/>
  <c r="J73" i="11"/>
  <c r="K73" i="11" s="1"/>
  <c r="J74" i="11"/>
  <c r="J75" i="11"/>
  <c r="K75" i="11" s="1"/>
  <c r="J76" i="11"/>
  <c r="J77" i="11"/>
  <c r="K77" i="11" s="1"/>
  <c r="J78" i="11"/>
  <c r="K78" i="11" s="1"/>
  <c r="J79" i="11"/>
  <c r="K79" i="11" s="1"/>
  <c r="J80" i="11"/>
  <c r="J81" i="11"/>
  <c r="K81" i="11" s="1"/>
  <c r="J82" i="11"/>
  <c r="J83" i="11"/>
  <c r="K83" i="11" s="1"/>
  <c r="J84" i="11"/>
  <c r="J85" i="11"/>
  <c r="K85" i="11" s="1"/>
  <c r="J86" i="11"/>
  <c r="J87" i="11"/>
  <c r="K87" i="11" s="1"/>
  <c r="J88" i="11"/>
  <c r="J89" i="11"/>
  <c r="K89" i="11" s="1"/>
  <c r="J90" i="11"/>
  <c r="J91" i="11"/>
  <c r="K91" i="11" s="1"/>
  <c r="J92" i="11"/>
  <c r="J93" i="11"/>
  <c r="K93" i="11" s="1"/>
  <c r="J94" i="11"/>
  <c r="K94" i="11" s="1"/>
  <c r="J95" i="11"/>
  <c r="K95" i="11" s="1"/>
  <c r="J96" i="11"/>
  <c r="J97" i="11"/>
  <c r="K97" i="11" s="1"/>
  <c r="J98" i="11"/>
  <c r="J99" i="11"/>
  <c r="K99" i="11" s="1"/>
  <c r="J100" i="11"/>
  <c r="J101" i="11"/>
  <c r="K101" i="11" s="1"/>
  <c r="J102" i="11"/>
  <c r="J103" i="11"/>
  <c r="K103" i="11" s="1"/>
  <c r="J104" i="11"/>
  <c r="J105" i="11"/>
  <c r="K105" i="11" s="1"/>
  <c r="J106" i="11"/>
  <c r="J107" i="11"/>
  <c r="K107" i="11" s="1"/>
  <c r="J108" i="11"/>
  <c r="J109" i="11"/>
  <c r="K109" i="11" s="1"/>
  <c r="J110" i="11"/>
  <c r="K110" i="11" s="1"/>
  <c r="J111" i="11"/>
  <c r="K111" i="11" s="1"/>
  <c r="J112" i="11"/>
  <c r="J113" i="11"/>
  <c r="K113" i="11" s="1"/>
  <c r="J114" i="11"/>
  <c r="J115" i="11"/>
  <c r="K115" i="11" s="1"/>
  <c r="J116" i="11"/>
  <c r="J117" i="11"/>
  <c r="K117" i="11" s="1"/>
  <c r="J118" i="11"/>
  <c r="J119" i="11"/>
  <c r="K119" i="11" s="1"/>
  <c r="J120" i="11"/>
  <c r="J121" i="11"/>
  <c r="K121" i="11" s="1"/>
  <c r="J122" i="11"/>
  <c r="J123" i="11"/>
  <c r="K123" i="11" s="1"/>
  <c r="J124" i="11"/>
  <c r="J125" i="11"/>
  <c r="K125" i="11" s="1"/>
  <c r="J126" i="11"/>
  <c r="K126" i="11" s="1"/>
  <c r="J127" i="11"/>
  <c r="K127" i="11" s="1"/>
  <c r="J128" i="11"/>
  <c r="J129" i="11"/>
  <c r="K129" i="11" s="1"/>
  <c r="J130" i="11"/>
  <c r="J131" i="11"/>
  <c r="K131" i="11" s="1"/>
  <c r="J132" i="11"/>
  <c r="J133" i="11"/>
  <c r="K133" i="11" s="1"/>
  <c r="J134" i="11"/>
  <c r="J135" i="11"/>
  <c r="K135" i="11" s="1"/>
  <c r="J136" i="11"/>
  <c r="J137" i="11"/>
  <c r="K137" i="11" s="1"/>
  <c r="J138" i="11"/>
  <c r="J139" i="11"/>
  <c r="K139" i="11" s="1"/>
  <c r="J140" i="11"/>
  <c r="J141" i="11"/>
  <c r="K141" i="11" s="1"/>
  <c r="J142" i="11"/>
  <c r="K142" i="11" s="1"/>
  <c r="J143" i="11"/>
  <c r="K143" i="11" s="1"/>
  <c r="J144" i="11"/>
  <c r="J145" i="11"/>
  <c r="K145" i="11" s="1"/>
  <c r="J146" i="11"/>
  <c r="J147" i="11"/>
  <c r="K147" i="11" s="1"/>
  <c r="J148" i="11"/>
  <c r="J149" i="11"/>
  <c r="K149" i="11" s="1"/>
  <c r="J150" i="11"/>
  <c r="J151" i="11"/>
  <c r="K151" i="11" s="1"/>
  <c r="J152" i="11"/>
  <c r="J153" i="11"/>
  <c r="K153" i="11" s="1"/>
  <c r="J154" i="11"/>
  <c r="J155" i="11"/>
  <c r="K155" i="11" s="1"/>
  <c r="J156" i="11"/>
  <c r="J157" i="11"/>
  <c r="K157" i="11" s="1"/>
  <c r="J158" i="11"/>
  <c r="K158" i="11" s="1"/>
  <c r="J159" i="11"/>
  <c r="K159" i="11" s="1"/>
  <c r="J160" i="11"/>
  <c r="J161" i="11"/>
  <c r="K161" i="11" s="1"/>
  <c r="J162" i="11"/>
  <c r="J163" i="11"/>
  <c r="K163" i="11" s="1"/>
  <c r="J164" i="11"/>
  <c r="J165" i="11"/>
  <c r="K165" i="11" s="1"/>
  <c r="J166" i="11"/>
  <c r="J167" i="11"/>
  <c r="K167" i="11" s="1"/>
  <c r="J168" i="11"/>
  <c r="J169" i="11"/>
  <c r="K169" i="11" s="1"/>
  <c r="J170" i="11"/>
  <c r="J171" i="11"/>
  <c r="K171" i="11" s="1"/>
  <c r="J172" i="11"/>
  <c r="J173" i="11"/>
  <c r="K173" i="11" s="1"/>
  <c r="J174" i="11"/>
  <c r="K174" i="11" s="1"/>
  <c r="J175" i="11"/>
  <c r="K175" i="11" s="1"/>
  <c r="J176" i="11"/>
  <c r="J177" i="11"/>
  <c r="K177" i="11" s="1"/>
  <c r="J178" i="11"/>
  <c r="J179" i="11"/>
  <c r="K179" i="11" s="1"/>
  <c r="J180" i="11"/>
  <c r="J181" i="11"/>
  <c r="K181" i="11" s="1"/>
  <c r="J182" i="11"/>
  <c r="J183" i="11"/>
  <c r="K183" i="11" s="1"/>
  <c r="J184" i="11"/>
  <c r="J185" i="11"/>
  <c r="K185" i="11" s="1"/>
  <c r="J3" i="11"/>
  <c r="I4" i="11"/>
  <c r="I12" i="11"/>
  <c r="I34" i="11"/>
  <c r="I36" i="11"/>
  <c r="I44" i="11"/>
  <c r="I48" i="11"/>
  <c r="I50" i="11"/>
  <c r="I52" i="11"/>
  <c r="I60" i="11"/>
  <c r="I64" i="11"/>
  <c r="I76" i="11"/>
  <c r="I82" i="11"/>
  <c r="I100" i="11"/>
  <c r="I112" i="11"/>
  <c r="I114" i="11"/>
  <c r="I148" i="11"/>
  <c r="I156" i="11"/>
  <c r="I161" i="11"/>
  <c r="I169" i="11"/>
  <c r="I17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3" i="11"/>
  <c r="G4" i="11"/>
  <c r="G5" i="11"/>
  <c r="I5" i="11" s="1"/>
  <c r="G6" i="11"/>
  <c r="I6" i="11" s="1"/>
  <c r="G7" i="11"/>
  <c r="G8" i="11"/>
  <c r="G9" i="11"/>
  <c r="I9" i="11" s="1"/>
  <c r="G10" i="11"/>
  <c r="I10" i="11" s="1"/>
  <c r="G11" i="11"/>
  <c r="I11" i="11" s="1"/>
  <c r="G12" i="11"/>
  <c r="G13" i="11"/>
  <c r="I13" i="11" s="1"/>
  <c r="G14" i="11"/>
  <c r="I14" i="11" s="1"/>
  <c r="G15" i="11"/>
  <c r="I15" i="11" s="1"/>
  <c r="G16" i="11"/>
  <c r="G17" i="11"/>
  <c r="G18" i="11"/>
  <c r="G19" i="11"/>
  <c r="G20" i="11"/>
  <c r="G21" i="11"/>
  <c r="G22" i="11"/>
  <c r="I22" i="11" s="1"/>
  <c r="G23" i="11"/>
  <c r="I23" i="11" s="1"/>
  <c r="G24" i="11"/>
  <c r="I24" i="11" s="1"/>
  <c r="G25" i="11"/>
  <c r="I25" i="11" s="1"/>
  <c r="G26" i="11"/>
  <c r="I26" i="11" s="1"/>
  <c r="G27" i="11"/>
  <c r="I27" i="11" s="1"/>
  <c r="G28" i="11"/>
  <c r="G29" i="11"/>
  <c r="I29" i="11" s="1"/>
  <c r="G30" i="11"/>
  <c r="I30" i="11" s="1"/>
  <c r="G31" i="11"/>
  <c r="G32" i="11"/>
  <c r="G33" i="11"/>
  <c r="I33" i="11" s="1"/>
  <c r="G34" i="11"/>
  <c r="G35" i="11"/>
  <c r="I35" i="11" s="1"/>
  <c r="G36" i="11"/>
  <c r="G37" i="11"/>
  <c r="I37" i="11" s="1"/>
  <c r="G38" i="11"/>
  <c r="G39" i="11"/>
  <c r="G40" i="11"/>
  <c r="G41" i="11"/>
  <c r="I41" i="11" s="1"/>
  <c r="G42" i="11"/>
  <c r="I42" i="11" s="1"/>
  <c r="G43" i="11"/>
  <c r="G44" i="11"/>
  <c r="G45" i="11"/>
  <c r="G46" i="11"/>
  <c r="G47" i="11"/>
  <c r="G48" i="11"/>
  <c r="G49" i="11"/>
  <c r="I49" i="11" s="1"/>
  <c r="G50" i="11"/>
  <c r="G51" i="11"/>
  <c r="I51" i="11" s="1"/>
  <c r="G52" i="11"/>
  <c r="G53" i="11"/>
  <c r="I53" i="11" s="1"/>
  <c r="G54" i="11"/>
  <c r="I54" i="11" s="1"/>
  <c r="G55" i="11"/>
  <c r="I55" i="11" s="1"/>
  <c r="G56" i="11"/>
  <c r="I56" i="11" s="1"/>
  <c r="G57" i="11"/>
  <c r="G58" i="11"/>
  <c r="G59" i="11"/>
  <c r="G60" i="11"/>
  <c r="G61" i="11"/>
  <c r="G62" i="11"/>
  <c r="G63" i="11"/>
  <c r="G64" i="11"/>
  <c r="G65" i="11"/>
  <c r="I65" i="11" s="1"/>
  <c r="G66" i="11"/>
  <c r="G67" i="11"/>
  <c r="G68" i="11"/>
  <c r="G69" i="11"/>
  <c r="G70" i="11"/>
  <c r="I70" i="11" s="1"/>
  <c r="G71" i="11"/>
  <c r="I71" i="11" s="1"/>
  <c r="G72" i="11"/>
  <c r="I72" i="11" s="1"/>
  <c r="G73" i="11"/>
  <c r="G74" i="11"/>
  <c r="G75" i="11"/>
  <c r="I75" i="11" s="1"/>
  <c r="G76" i="11"/>
  <c r="G77" i="11"/>
  <c r="G78" i="11"/>
  <c r="G79" i="11"/>
  <c r="G80" i="11"/>
  <c r="G81" i="11"/>
  <c r="I81" i="11" s="1"/>
  <c r="G82" i="11"/>
  <c r="G83" i="11"/>
  <c r="I83" i="11" s="1"/>
  <c r="G84" i="11"/>
  <c r="G85" i="11"/>
  <c r="I85" i="11" s="1"/>
  <c r="G86" i="11"/>
  <c r="I86" i="11" s="1"/>
  <c r="G87" i="11"/>
  <c r="G88" i="11"/>
  <c r="G89" i="11"/>
  <c r="I89" i="11" s="1"/>
  <c r="G90" i="11"/>
  <c r="I90" i="11" s="1"/>
  <c r="G91" i="11"/>
  <c r="G92" i="11"/>
  <c r="G93" i="11"/>
  <c r="G94" i="11"/>
  <c r="G95" i="11"/>
  <c r="G96" i="11"/>
  <c r="G97" i="11"/>
  <c r="G98" i="11"/>
  <c r="G99" i="11"/>
  <c r="G100" i="11"/>
  <c r="G101" i="11"/>
  <c r="I101" i="11" s="1"/>
  <c r="G102" i="11"/>
  <c r="I102" i="11" s="1"/>
  <c r="G103" i="11"/>
  <c r="I103" i="11" s="1"/>
  <c r="G104" i="11"/>
  <c r="G105" i="11"/>
  <c r="I105" i="11" s="1"/>
  <c r="G106" i="11"/>
  <c r="I106" i="11" s="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I118" i="11" s="1"/>
  <c r="G119" i="11"/>
  <c r="G120" i="11"/>
  <c r="I120" i="11" s="1"/>
  <c r="G121" i="11"/>
  <c r="I121" i="11" s="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I136" i="11" s="1"/>
  <c r="G137" i="11"/>
  <c r="I137" i="11" s="1"/>
  <c r="G138" i="11"/>
  <c r="G139" i="11"/>
  <c r="I139" i="11" s="1"/>
  <c r="G140" i="11"/>
  <c r="G141" i="11"/>
  <c r="I141" i="11" s="1"/>
  <c r="G142" i="11"/>
  <c r="G143" i="11"/>
  <c r="G144" i="11"/>
  <c r="G145" i="11"/>
  <c r="G146" i="11"/>
  <c r="G147" i="11"/>
  <c r="G148" i="11"/>
  <c r="G149" i="11"/>
  <c r="I149" i="11" s="1"/>
  <c r="G150" i="11"/>
  <c r="I150" i="11" s="1"/>
  <c r="G151" i="11"/>
  <c r="G152" i="11"/>
  <c r="I152" i="11" s="1"/>
  <c r="G153" i="11"/>
  <c r="I153" i="11" s="1"/>
  <c r="G154" i="11"/>
  <c r="G155" i="11"/>
  <c r="G156" i="11"/>
  <c r="G157" i="11"/>
  <c r="G158" i="11"/>
  <c r="G159" i="11"/>
  <c r="I159" i="11" s="1"/>
  <c r="G160" i="11"/>
  <c r="G161" i="11"/>
  <c r="G162" i="11"/>
  <c r="G163" i="11"/>
  <c r="I163" i="11" s="1"/>
  <c r="G164" i="11"/>
  <c r="G165" i="11"/>
  <c r="G166" i="11"/>
  <c r="I166" i="11" s="1"/>
  <c r="G167" i="11"/>
  <c r="G168" i="11"/>
  <c r="G169" i="11"/>
  <c r="G170" i="11"/>
  <c r="I170" i="11" s="1"/>
  <c r="G171" i="11"/>
  <c r="G172" i="11"/>
  <c r="G173" i="11"/>
  <c r="G174" i="11"/>
  <c r="G175" i="11"/>
  <c r="I175" i="11" s="1"/>
  <c r="G176" i="11"/>
  <c r="G177" i="11"/>
  <c r="G178" i="11"/>
  <c r="G179" i="11"/>
  <c r="G180" i="11"/>
  <c r="G181" i="11"/>
  <c r="G182" i="11"/>
  <c r="G183" i="11"/>
  <c r="G184" i="11"/>
  <c r="G185" i="11"/>
  <c r="G3" i="11"/>
  <c r="I3" i="11" s="1"/>
  <c r="G4" i="4"/>
  <c r="G5" i="4"/>
  <c r="G8" i="4"/>
  <c r="G9" i="4"/>
  <c r="G10" i="4"/>
  <c r="G11" i="4"/>
  <c r="G12" i="4"/>
  <c r="G13" i="4"/>
  <c r="G14" i="4"/>
  <c r="G21" i="4"/>
  <c r="G22" i="4"/>
  <c r="G23" i="4"/>
  <c r="G24" i="4"/>
  <c r="G25" i="4"/>
  <c r="G26" i="4"/>
  <c r="G28" i="4"/>
  <c r="G29" i="4"/>
  <c r="G32" i="4"/>
  <c r="G33" i="4"/>
  <c r="G34" i="4"/>
  <c r="G35" i="4"/>
  <c r="G36" i="4"/>
  <c r="G40" i="4"/>
  <c r="G41" i="4"/>
  <c r="G43" i="4"/>
  <c r="G47" i="4"/>
  <c r="G48" i="4"/>
  <c r="G49" i="4"/>
  <c r="G50" i="4"/>
  <c r="G51" i="4"/>
  <c r="G52" i="4"/>
  <c r="G53" i="4"/>
  <c r="G54" i="4"/>
  <c r="G55" i="4"/>
  <c r="G59" i="4"/>
  <c r="G63" i="4"/>
  <c r="G64" i="4"/>
  <c r="G69" i="4"/>
  <c r="G70" i="4"/>
  <c r="G71" i="4"/>
  <c r="G74" i="4"/>
  <c r="G75" i="4"/>
  <c r="G80" i="4"/>
  <c r="G81" i="4"/>
  <c r="G82" i="4"/>
  <c r="G84" i="4"/>
  <c r="G85" i="4"/>
  <c r="G88" i="4"/>
  <c r="G89" i="4"/>
  <c r="G99" i="4"/>
  <c r="G100" i="4"/>
  <c r="G101" i="4"/>
  <c r="G102" i="4"/>
  <c r="G104" i="4"/>
  <c r="G105" i="4"/>
  <c r="G111" i="4"/>
  <c r="G113" i="4"/>
  <c r="G117" i="4"/>
  <c r="G119" i="4"/>
  <c r="G120" i="4"/>
  <c r="G135" i="4"/>
  <c r="G136" i="4"/>
  <c r="G138" i="4"/>
  <c r="G140" i="4"/>
  <c r="G147" i="4"/>
  <c r="G148" i="4"/>
  <c r="G149" i="4"/>
  <c r="G151" i="4"/>
  <c r="G152" i="4"/>
  <c r="G155" i="4"/>
  <c r="G158" i="4"/>
  <c r="G160" i="4"/>
  <c r="G162" i="4"/>
  <c r="G165" i="4"/>
  <c r="G168" i="4"/>
  <c r="G169" i="4"/>
  <c r="G171" i="4"/>
  <c r="G174" i="4"/>
  <c r="G2" i="4"/>
  <c r="D2" i="4"/>
  <c r="G3" i="4"/>
  <c r="D35" i="4"/>
  <c r="E2" i="4"/>
  <c r="H2" i="4" s="1"/>
  <c r="H3" i="4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B184" i="8" s="1"/>
  <c r="C184" i="8" s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H2" i="2"/>
  <c r="G2" i="2"/>
  <c r="C5" i="7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F2" i="4"/>
  <c r="H2" i="6"/>
  <c r="G184" i="6"/>
  <c r="F184" i="6"/>
  <c r="D184" i="6"/>
  <c r="E184" i="6" s="1"/>
  <c r="G183" i="6"/>
  <c r="F183" i="6"/>
  <c r="D183" i="6"/>
  <c r="E183" i="6" s="1"/>
  <c r="G182" i="6"/>
  <c r="F182" i="6"/>
  <c r="D182" i="6"/>
  <c r="E182" i="6" s="1"/>
  <c r="G181" i="6"/>
  <c r="F181" i="6"/>
  <c r="D181" i="6"/>
  <c r="E181" i="6" s="1"/>
  <c r="G180" i="6"/>
  <c r="F180" i="6"/>
  <c r="D180" i="6"/>
  <c r="E180" i="6" s="1"/>
  <c r="G179" i="6"/>
  <c r="F179" i="6"/>
  <c r="D179" i="6"/>
  <c r="E179" i="6" s="1"/>
  <c r="G178" i="6"/>
  <c r="F178" i="6"/>
  <c r="D178" i="6"/>
  <c r="E178" i="6" s="1"/>
  <c r="G177" i="6"/>
  <c r="F177" i="6"/>
  <c r="D177" i="6"/>
  <c r="E177" i="6" s="1"/>
  <c r="G176" i="6"/>
  <c r="F176" i="6"/>
  <c r="D176" i="6"/>
  <c r="E176" i="6" s="1"/>
  <c r="G175" i="6"/>
  <c r="F175" i="6"/>
  <c r="D175" i="6"/>
  <c r="E175" i="6" s="1"/>
  <c r="G174" i="6"/>
  <c r="F174" i="6"/>
  <c r="D174" i="6"/>
  <c r="E174" i="6" s="1"/>
  <c r="G173" i="6"/>
  <c r="F173" i="6"/>
  <c r="D173" i="6"/>
  <c r="E173" i="6" s="1"/>
  <c r="G172" i="6"/>
  <c r="F172" i="6"/>
  <c r="D172" i="6"/>
  <c r="E172" i="6" s="1"/>
  <c r="G171" i="6"/>
  <c r="F171" i="6"/>
  <c r="D171" i="6"/>
  <c r="E171" i="6" s="1"/>
  <c r="G170" i="6"/>
  <c r="F170" i="6"/>
  <c r="D170" i="6"/>
  <c r="E170" i="6" s="1"/>
  <c r="G169" i="6"/>
  <c r="F169" i="6"/>
  <c r="D169" i="6"/>
  <c r="E169" i="6" s="1"/>
  <c r="G168" i="6"/>
  <c r="F168" i="6"/>
  <c r="D168" i="6"/>
  <c r="E168" i="6" s="1"/>
  <c r="G167" i="6"/>
  <c r="F167" i="6"/>
  <c r="D167" i="6"/>
  <c r="E167" i="6" s="1"/>
  <c r="G166" i="6"/>
  <c r="F166" i="6"/>
  <c r="D166" i="6"/>
  <c r="E166" i="6" s="1"/>
  <c r="G165" i="6"/>
  <c r="F165" i="6"/>
  <c r="D165" i="6"/>
  <c r="E165" i="6" s="1"/>
  <c r="G164" i="6"/>
  <c r="F164" i="6"/>
  <c r="D164" i="6"/>
  <c r="E164" i="6" s="1"/>
  <c r="G163" i="6"/>
  <c r="F163" i="6"/>
  <c r="D163" i="6"/>
  <c r="E163" i="6" s="1"/>
  <c r="G162" i="6"/>
  <c r="F162" i="6"/>
  <c r="D162" i="6"/>
  <c r="E162" i="6" s="1"/>
  <c r="G161" i="6"/>
  <c r="F161" i="6"/>
  <c r="D161" i="6"/>
  <c r="E161" i="6" s="1"/>
  <c r="G160" i="6"/>
  <c r="F160" i="6"/>
  <c r="D160" i="6"/>
  <c r="E160" i="6" s="1"/>
  <c r="G159" i="6"/>
  <c r="F159" i="6"/>
  <c r="D159" i="6"/>
  <c r="E159" i="6" s="1"/>
  <c r="G158" i="6"/>
  <c r="F158" i="6"/>
  <c r="D158" i="6"/>
  <c r="E158" i="6" s="1"/>
  <c r="G157" i="6"/>
  <c r="F157" i="6"/>
  <c r="D157" i="6"/>
  <c r="E157" i="6" s="1"/>
  <c r="G156" i="6"/>
  <c r="F156" i="6"/>
  <c r="D156" i="6"/>
  <c r="E156" i="6" s="1"/>
  <c r="G155" i="6"/>
  <c r="F155" i="6"/>
  <c r="D155" i="6"/>
  <c r="E155" i="6" s="1"/>
  <c r="G154" i="6"/>
  <c r="F154" i="6"/>
  <c r="D154" i="6"/>
  <c r="E154" i="6" s="1"/>
  <c r="G153" i="6"/>
  <c r="F153" i="6"/>
  <c r="D153" i="6"/>
  <c r="E153" i="6" s="1"/>
  <c r="G152" i="6"/>
  <c r="F152" i="6"/>
  <c r="D152" i="6"/>
  <c r="E152" i="6" s="1"/>
  <c r="G151" i="6"/>
  <c r="F151" i="6"/>
  <c r="D151" i="6"/>
  <c r="E151" i="6" s="1"/>
  <c r="G150" i="6"/>
  <c r="F150" i="6"/>
  <c r="D150" i="6"/>
  <c r="E150" i="6" s="1"/>
  <c r="G149" i="6"/>
  <c r="F149" i="6"/>
  <c r="D149" i="6"/>
  <c r="E149" i="6" s="1"/>
  <c r="G148" i="6"/>
  <c r="F148" i="6"/>
  <c r="D148" i="6"/>
  <c r="E148" i="6" s="1"/>
  <c r="G147" i="6"/>
  <c r="F147" i="6"/>
  <c r="E147" i="6"/>
  <c r="D147" i="6"/>
  <c r="G146" i="6"/>
  <c r="F146" i="6"/>
  <c r="D146" i="6"/>
  <c r="E146" i="6" s="1"/>
  <c r="G145" i="6"/>
  <c r="F145" i="6"/>
  <c r="D145" i="6"/>
  <c r="E145" i="6" s="1"/>
  <c r="G144" i="6"/>
  <c r="F144" i="6"/>
  <c r="D144" i="6"/>
  <c r="E144" i="6" s="1"/>
  <c r="G143" i="6"/>
  <c r="F143" i="6"/>
  <c r="D143" i="6"/>
  <c r="E143" i="6" s="1"/>
  <c r="G142" i="6"/>
  <c r="F142" i="6"/>
  <c r="D142" i="6"/>
  <c r="E142" i="6" s="1"/>
  <c r="G141" i="6"/>
  <c r="F141" i="6"/>
  <c r="D141" i="6"/>
  <c r="E141" i="6" s="1"/>
  <c r="G140" i="6"/>
  <c r="F140" i="6"/>
  <c r="D140" i="6"/>
  <c r="E140" i="6" s="1"/>
  <c r="G139" i="6"/>
  <c r="F139" i="6"/>
  <c r="D139" i="6"/>
  <c r="E139" i="6" s="1"/>
  <c r="G138" i="6"/>
  <c r="F138" i="6"/>
  <c r="D138" i="6"/>
  <c r="E138" i="6" s="1"/>
  <c r="G137" i="6"/>
  <c r="F137" i="6"/>
  <c r="D137" i="6"/>
  <c r="E137" i="6" s="1"/>
  <c r="G136" i="6"/>
  <c r="F136" i="6"/>
  <c r="D136" i="6"/>
  <c r="E136" i="6" s="1"/>
  <c r="G135" i="6"/>
  <c r="F135" i="6"/>
  <c r="D135" i="6"/>
  <c r="E135" i="6" s="1"/>
  <c r="G134" i="6"/>
  <c r="F134" i="6"/>
  <c r="D134" i="6"/>
  <c r="E134" i="6" s="1"/>
  <c r="G133" i="6"/>
  <c r="F133" i="6"/>
  <c r="D133" i="6"/>
  <c r="E133" i="6" s="1"/>
  <c r="G132" i="6"/>
  <c r="F132" i="6"/>
  <c r="D132" i="6"/>
  <c r="E132" i="6" s="1"/>
  <c r="G131" i="6"/>
  <c r="F131" i="6"/>
  <c r="D131" i="6"/>
  <c r="E131" i="6" s="1"/>
  <c r="G130" i="6"/>
  <c r="F130" i="6"/>
  <c r="D130" i="6"/>
  <c r="E130" i="6" s="1"/>
  <c r="G129" i="6"/>
  <c r="F129" i="6"/>
  <c r="D129" i="6"/>
  <c r="E129" i="6" s="1"/>
  <c r="G128" i="6"/>
  <c r="F128" i="6"/>
  <c r="D128" i="6"/>
  <c r="E128" i="6" s="1"/>
  <c r="G127" i="6"/>
  <c r="F127" i="6"/>
  <c r="D127" i="6"/>
  <c r="E127" i="6" s="1"/>
  <c r="G126" i="6"/>
  <c r="F126" i="6"/>
  <c r="D126" i="6"/>
  <c r="E126" i="6" s="1"/>
  <c r="G125" i="6"/>
  <c r="F125" i="6"/>
  <c r="D125" i="6"/>
  <c r="E125" i="6" s="1"/>
  <c r="G124" i="6"/>
  <c r="F124" i="6"/>
  <c r="D124" i="6"/>
  <c r="E124" i="6" s="1"/>
  <c r="G123" i="6"/>
  <c r="F123" i="6"/>
  <c r="D123" i="6"/>
  <c r="E123" i="6" s="1"/>
  <c r="G122" i="6"/>
  <c r="F122" i="6"/>
  <c r="D122" i="6"/>
  <c r="E122" i="6" s="1"/>
  <c r="G121" i="6"/>
  <c r="F121" i="6"/>
  <c r="D121" i="6"/>
  <c r="E121" i="6" s="1"/>
  <c r="G120" i="6"/>
  <c r="F120" i="6"/>
  <c r="D120" i="6"/>
  <c r="E120" i="6" s="1"/>
  <c r="G119" i="6"/>
  <c r="F119" i="6"/>
  <c r="D119" i="6"/>
  <c r="E119" i="6" s="1"/>
  <c r="G118" i="6"/>
  <c r="F118" i="6"/>
  <c r="D118" i="6"/>
  <c r="E118" i="6" s="1"/>
  <c r="G117" i="6"/>
  <c r="F117" i="6"/>
  <c r="D117" i="6"/>
  <c r="E117" i="6" s="1"/>
  <c r="G116" i="6"/>
  <c r="F116" i="6"/>
  <c r="D116" i="6"/>
  <c r="E116" i="6" s="1"/>
  <c r="G115" i="6"/>
  <c r="F115" i="6"/>
  <c r="D115" i="6"/>
  <c r="E115" i="6" s="1"/>
  <c r="G114" i="6"/>
  <c r="F114" i="6"/>
  <c r="D114" i="6"/>
  <c r="E114" i="6" s="1"/>
  <c r="G113" i="6"/>
  <c r="F113" i="6"/>
  <c r="D113" i="6"/>
  <c r="E113" i="6" s="1"/>
  <c r="G112" i="6"/>
  <c r="F112" i="6"/>
  <c r="D112" i="6"/>
  <c r="E112" i="6" s="1"/>
  <c r="G111" i="6"/>
  <c r="F111" i="6"/>
  <c r="D111" i="6"/>
  <c r="E111" i="6" s="1"/>
  <c r="G110" i="6"/>
  <c r="F110" i="6"/>
  <c r="D110" i="6"/>
  <c r="E110" i="6" s="1"/>
  <c r="G109" i="6"/>
  <c r="F109" i="6"/>
  <c r="D109" i="6"/>
  <c r="E109" i="6" s="1"/>
  <c r="G108" i="6"/>
  <c r="F108" i="6"/>
  <c r="D108" i="6"/>
  <c r="E108" i="6" s="1"/>
  <c r="G107" i="6"/>
  <c r="F107" i="6"/>
  <c r="E107" i="6"/>
  <c r="D107" i="6"/>
  <c r="G106" i="6"/>
  <c r="F106" i="6"/>
  <c r="D106" i="6"/>
  <c r="E106" i="6" s="1"/>
  <c r="G105" i="6"/>
  <c r="F105" i="6"/>
  <c r="D105" i="6"/>
  <c r="E105" i="6" s="1"/>
  <c r="G104" i="6"/>
  <c r="F104" i="6"/>
  <c r="D104" i="6"/>
  <c r="E104" i="6" s="1"/>
  <c r="G103" i="6"/>
  <c r="F103" i="6"/>
  <c r="D103" i="6"/>
  <c r="E103" i="6" s="1"/>
  <c r="G102" i="6"/>
  <c r="F102" i="6"/>
  <c r="D102" i="6"/>
  <c r="E102" i="6" s="1"/>
  <c r="G101" i="6"/>
  <c r="F101" i="6"/>
  <c r="D101" i="6"/>
  <c r="E101" i="6" s="1"/>
  <c r="G100" i="6"/>
  <c r="F100" i="6"/>
  <c r="D100" i="6"/>
  <c r="E100" i="6" s="1"/>
  <c r="G99" i="6"/>
  <c r="F99" i="6"/>
  <c r="E99" i="6"/>
  <c r="D99" i="6"/>
  <c r="G98" i="6"/>
  <c r="F98" i="6"/>
  <c r="E98" i="6"/>
  <c r="D98" i="6"/>
  <c r="G97" i="6"/>
  <c r="F97" i="6"/>
  <c r="D97" i="6"/>
  <c r="E97" i="6" s="1"/>
  <c r="G96" i="6"/>
  <c r="F96" i="6"/>
  <c r="D96" i="6"/>
  <c r="E96" i="6" s="1"/>
  <c r="G95" i="6"/>
  <c r="F95" i="6"/>
  <c r="D95" i="6"/>
  <c r="E95" i="6" s="1"/>
  <c r="G94" i="6"/>
  <c r="F94" i="6"/>
  <c r="D94" i="6"/>
  <c r="E94" i="6" s="1"/>
  <c r="G93" i="6"/>
  <c r="F93" i="6"/>
  <c r="D93" i="6"/>
  <c r="E93" i="6" s="1"/>
  <c r="G92" i="6"/>
  <c r="F92" i="6"/>
  <c r="D92" i="6"/>
  <c r="E92" i="6" s="1"/>
  <c r="G91" i="6"/>
  <c r="F91" i="6"/>
  <c r="D91" i="6"/>
  <c r="E91" i="6" s="1"/>
  <c r="G90" i="6"/>
  <c r="F90" i="6"/>
  <c r="D90" i="6"/>
  <c r="E90" i="6" s="1"/>
  <c r="G89" i="6"/>
  <c r="F89" i="6"/>
  <c r="D89" i="6"/>
  <c r="E89" i="6" s="1"/>
  <c r="G88" i="6"/>
  <c r="F88" i="6"/>
  <c r="D88" i="6"/>
  <c r="E88" i="6" s="1"/>
  <c r="G87" i="6"/>
  <c r="F87" i="6"/>
  <c r="D87" i="6"/>
  <c r="E87" i="6" s="1"/>
  <c r="G86" i="6"/>
  <c r="F86" i="6"/>
  <c r="D86" i="6"/>
  <c r="E86" i="6" s="1"/>
  <c r="G85" i="6"/>
  <c r="F85" i="6"/>
  <c r="D85" i="6"/>
  <c r="E85" i="6" s="1"/>
  <c r="G84" i="6"/>
  <c r="F84" i="6"/>
  <c r="D84" i="6"/>
  <c r="E84" i="6" s="1"/>
  <c r="G83" i="6"/>
  <c r="F83" i="6"/>
  <c r="D83" i="6"/>
  <c r="E83" i="6" s="1"/>
  <c r="G82" i="6"/>
  <c r="F82" i="6"/>
  <c r="D82" i="6"/>
  <c r="E82" i="6" s="1"/>
  <c r="G81" i="6"/>
  <c r="F81" i="6"/>
  <c r="D81" i="6"/>
  <c r="E81" i="6" s="1"/>
  <c r="G80" i="6"/>
  <c r="F80" i="6"/>
  <c r="D80" i="6"/>
  <c r="E80" i="6" s="1"/>
  <c r="G79" i="6"/>
  <c r="F79" i="6"/>
  <c r="D79" i="6"/>
  <c r="E79" i="6" s="1"/>
  <c r="G78" i="6"/>
  <c r="F78" i="6"/>
  <c r="D78" i="6"/>
  <c r="E78" i="6" s="1"/>
  <c r="G77" i="6"/>
  <c r="F77" i="6"/>
  <c r="D77" i="6"/>
  <c r="E77" i="6" s="1"/>
  <c r="G76" i="6"/>
  <c r="F76" i="6"/>
  <c r="D76" i="6"/>
  <c r="E76" i="6" s="1"/>
  <c r="G75" i="6"/>
  <c r="F75" i="6"/>
  <c r="D75" i="6"/>
  <c r="E75" i="6" s="1"/>
  <c r="G74" i="6"/>
  <c r="F74" i="6"/>
  <c r="D74" i="6"/>
  <c r="E74" i="6" s="1"/>
  <c r="G73" i="6"/>
  <c r="F73" i="6"/>
  <c r="D73" i="6"/>
  <c r="E73" i="6" s="1"/>
  <c r="G72" i="6"/>
  <c r="F72" i="6"/>
  <c r="D72" i="6"/>
  <c r="E72" i="6" s="1"/>
  <c r="G71" i="6"/>
  <c r="F71" i="6"/>
  <c r="D71" i="6"/>
  <c r="E71" i="6" s="1"/>
  <c r="G70" i="6"/>
  <c r="F70" i="6"/>
  <c r="D70" i="6"/>
  <c r="E70" i="6" s="1"/>
  <c r="G69" i="6"/>
  <c r="F69" i="6"/>
  <c r="D69" i="6"/>
  <c r="E69" i="6" s="1"/>
  <c r="G68" i="6"/>
  <c r="F68" i="6"/>
  <c r="D68" i="6"/>
  <c r="E68" i="6" s="1"/>
  <c r="G67" i="6"/>
  <c r="F67" i="6"/>
  <c r="E67" i="6"/>
  <c r="D67" i="6"/>
  <c r="G66" i="6"/>
  <c r="F66" i="6"/>
  <c r="E66" i="6"/>
  <c r="D66" i="6"/>
  <c r="G65" i="6"/>
  <c r="F65" i="6"/>
  <c r="D65" i="6"/>
  <c r="E65" i="6" s="1"/>
  <c r="G64" i="6"/>
  <c r="F64" i="6"/>
  <c r="D64" i="6"/>
  <c r="E64" i="6" s="1"/>
  <c r="G63" i="6"/>
  <c r="F63" i="6"/>
  <c r="D63" i="6"/>
  <c r="E63" i="6" s="1"/>
  <c r="G62" i="6"/>
  <c r="F62" i="6"/>
  <c r="D62" i="6"/>
  <c r="E62" i="6" s="1"/>
  <c r="G61" i="6"/>
  <c r="F61" i="6"/>
  <c r="D61" i="6"/>
  <c r="E61" i="6" s="1"/>
  <c r="G60" i="6"/>
  <c r="F60" i="6"/>
  <c r="D60" i="6"/>
  <c r="E60" i="6" s="1"/>
  <c r="G59" i="6"/>
  <c r="F59" i="6"/>
  <c r="D59" i="6"/>
  <c r="E59" i="6" s="1"/>
  <c r="G58" i="6"/>
  <c r="F58" i="6"/>
  <c r="D58" i="6"/>
  <c r="E58" i="6" s="1"/>
  <c r="G57" i="6"/>
  <c r="F57" i="6"/>
  <c r="D57" i="6"/>
  <c r="E57" i="6" s="1"/>
  <c r="G56" i="6"/>
  <c r="F56" i="6"/>
  <c r="D56" i="6"/>
  <c r="E56" i="6" s="1"/>
  <c r="G55" i="6"/>
  <c r="F55" i="6"/>
  <c r="D55" i="6"/>
  <c r="E55" i="6" s="1"/>
  <c r="G54" i="6"/>
  <c r="F54" i="6"/>
  <c r="D54" i="6"/>
  <c r="E54" i="6" s="1"/>
  <c r="G53" i="6"/>
  <c r="F53" i="6"/>
  <c r="D53" i="6"/>
  <c r="E53" i="6" s="1"/>
  <c r="G52" i="6"/>
  <c r="F52" i="6"/>
  <c r="D52" i="6"/>
  <c r="E52" i="6" s="1"/>
  <c r="G51" i="6"/>
  <c r="F51" i="6"/>
  <c r="E51" i="6"/>
  <c r="D51" i="6"/>
  <c r="G50" i="6"/>
  <c r="F50" i="6"/>
  <c r="D50" i="6"/>
  <c r="E50" i="6" s="1"/>
  <c r="G49" i="6"/>
  <c r="F49" i="6"/>
  <c r="D49" i="6"/>
  <c r="E49" i="6" s="1"/>
  <c r="G48" i="6"/>
  <c r="F48" i="6"/>
  <c r="D48" i="6"/>
  <c r="E48" i="6" s="1"/>
  <c r="G47" i="6"/>
  <c r="F47" i="6"/>
  <c r="D47" i="6"/>
  <c r="E47" i="6" s="1"/>
  <c r="G46" i="6"/>
  <c r="F46" i="6"/>
  <c r="D46" i="6"/>
  <c r="E46" i="6" s="1"/>
  <c r="G45" i="6"/>
  <c r="F45" i="6"/>
  <c r="D45" i="6"/>
  <c r="E45" i="6" s="1"/>
  <c r="G44" i="6"/>
  <c r="F44" i="6"/>
  <c r="D44" i="6"/>
  <c r="E44" i="6" s="1"/>
  <c r="G43" i="6"/>
  <c r="F43" i="6"/>
  <c r="D43" i="6"/>
  <c r="E43" i="6" s="1"/>
  <c r="G42" i="6"/>
  <c r="F42" i="6"/>
  <c r="D42" i="6"/>
  <c r="E42" i="6" s="1"/>
  <c r="G41" i="6"/>
  <c r="F41" i="6"/>
  <c r="D41" i="6"/>
  <c r="E41" i="6" s="1"/>
  <c r="G40" i="6"/>
  <c r="F40" i="6"/>
  <c r="D40" i="6"/>
  <c r="E40" i="6" s="1"/>
  <c r="G39" i="6"/>
  <c r="F39" i="6"/>
  <c r="D39" i="6"/>
  <c r="E39" i="6" s="1"/>
  <c r="G38" i="6"/>
  <c r="F38" i="6"/>
  <c r="D38" i="6"/>
  <c r="E38" i="6" s="1"/>
  <c r="G37" i="6"/>
  <c r="F37" i="6"/>
  <c r="D37" i="6"/>
  <c r="E37" i="6" s="1"/>
  <c r="G36" i="6"/>
  <c r="F36" i="6"/>
  <c r="D36" i="6"/>
  <c r="E36" i="6" s="1"/>
  <c r="G35" i="6"/>
  <c r="F35" i="6"/>
  <c r="D35" i="6"/>
  <c r="E35" i="6" s="1"/>
  <c r="G34" i="6"/>
  <c r="F34" i="6"/>
  <c r="D34" i="6"/>
  <c r="E34" i="6" s="1"/>
  <c r="G33" i="6"/>
  <c r="F33" i="6"/>
  <c r="E33" i="6"/>
  <c r="D33" i="6"/>
  <c r="G32" i="6"/>
  <c r="F32" i="6"/>
  <c r="D32" i="6"/>
  <c r="E32" i="6" s="1"/>
  <c r="G31" i="6"/>
  <c r="F31" i="6"/>
  <c r="D31" i="6"/>
  <c r="E31" i="6" s="1"/>
  <c r="G30" i="6"/>
  <c r="F30" i="6"/>
  <c r="D30" i="6"/>
  <c r="E30" i="6" s="1"/>
  <c r="G29" i="6"/>
  <c r="F29" i="6"/>
  <c r="D29" i="6"/>
  <c r="E29" i="6" s="1"/>
  <c r="G28" i="6"/>
  <c r="F28" i="6"/>
  <c r="E28" i="6"/>
  <c r="D28" i="6"/>
  <c r="G27" i="6"/>
  <c r="F27" i="6"/>
  <c r="D27" i="6"/>
  <c r="E27" i="6" s="1"/>
  <c r="G26" i="6"/>
  <c r="F26" i="6"/>
  <c r="D26" i="6"/>
  <c r="E26" i="6" s="1"/>
  <c r="G25" i="6"/>
  <c r="F25" i="6"/>
  <c r="D25" i="6"/>
  <c r="E25" i="6" s="1"/>
  <c r="G24" i="6"/>
  <c r="F24" i="6"/>
  <c r="D24" i="6"/>
  <c r="E24" i="6" s="1"/>
  <c r="G23" i="6"/>
  <c r="F23" i="6"/>
  <c r="D23" i="6"/>
  <c r="E23" i="6" s="1"/>
  <c r="G22" i="6"/>
  <c r="F22" i="6"/>
  <c r="D22" i="6"/>
  <c r="E22" i="6" s="1"/>
  <c r="G21" i="6"/>
  <c r="F21" i="6"/>
  <c r="D21" i="6"/>
  <c r="E21" i="6" s="1"/>
  <c r="G20" i="6"/>
  <c r="F20" i="6"/>
  <c r="D20" i="6"/>
  <c r="E20" i="6" s="1"/>
  <c r="G19" i="6"/>
  <c r="F19" i="6"/>
  <c r="D19" i="6"/>
  <c r="E19" i="6" s="1"/>
  <c r="G18" i="6"/>
  <c r="F18" i="6"/>
  <c r="D18" i="6"/>
  <c r="E18" i="6" s="1"/>
  <c r="G17" i="6"/>
  <c r="F17" i="6"/>
  <c r="D17" i="6"/>
  <c r="E17" i="6" s="1"/>
  <c r="G16" i="6"/>
  <c r="F16" i="6"/>
  <c r="D16" i="6"/>
  <c r="E16" i="6" s="1"/>
  <c r="G15" i="6"/>
  <c r="F15" i="6"/>
  <c r="D15" i="6"/>
  <c r="E15" i="6" s="1"/>
  <c r="G14" i="6"/>
  <c r="F14" i="6"/>
  <c r="D14" i="6"/>
  <c r="E14" i="6" s="1"/>
  <c r="G13" i="6"/>
  <c r="F13" i="6"/>
  <c r="D13" i="6"/>
  <c r="E13" i="6" s="1"/>
  <c r="G12" i="6"/>
  <c r="F12" i="6"/>
  <c r="D12" i="6"/>
  <c r="E12" i="6" s="1"/>
  <c r="G11" i="6"/>
  <c r="F11" i="6"/>
  <c r="D11" i="6"/>
  <c r="E11" i="6" s="1"/>
  <c r="G10" i="6"/>
  <c r="F10" i="6"/>
  <c r="D10" i="6"/>
  <c r="E10" i="6" s="1"/>
  <c r="G9" i="6"/>
  <c r="F9" i="6"/>
  <c r="D9" i="6"/>
  <c r="E9" i="6" s="1"/>
  <c r="G8" i="6"/>
  <c r="F8" i="6"/>
  <c r="D8" i="6"/>
  <c r="E8" i="6" s="1"/>
  <c r="G7" i="6"/>
  <c r="F7" i="6"/>
  <c r="D7" i="6"/>
  <c r="E7" i="6" s="1"/>
  <c r="G6" i="6"/>
  <c r="F6" i="6"/>
  <c r="D6" i="6"/>
  <c r="E6" i="6" s="1"/>
  <c r="G5" i="6"/>
  <c r="F5" i="6"/>
  <c r="D5" i="6"/>
  <c r="E5" i="6" s="1"/>
  <c r="G4" i="6"/>
  <c r="F4" i="6"/>
  <c r="D4" i="6"/>
  <c r="E4" i="6" s="1"/>
  <c r="G3" i="6"/>
  <c r="F3" i="6"/>
  <c r="D3" i="6"/>
  <c r="E3" i="6" s="1"/>
  <c r="G2" i="6"/>
  <c r="F2" i="6"/>
  <c r="D2" i="6"/>
  <c r="E2" i="6" s="1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2" i="3"/>
  <c r="G2" i="3"/>
  <c r="F2" i="3"/>
  <c r="I7" i="11" l="1"/>
  <c r="D7" i="11" s="1"/>
  <c r="L7" i="11" s="1"/>
  <c r="E7" i="11" s="1"/>
  <c r="F7" i="11" s="1"/>
  <c r="B10" i="8"/>
  <c r="B6" i="8"/>
  <c r="C6" i="8" s="1"/>
  <c r="B180" i="8"/>
  <c r="C180" i="8" s="1"/>
  <c r="B176" i="8"/>
  <c r="C176" i="8" s="1"/>
  <c r="B172" i="8"/>
  <c r="C172" i="8" s="1"/>
  <c r="B168" i="8"/>
  <c r="C168" i="8" s="1"/>
  <c r="B164" i="8"/>
  <c r="C164" i="8" s="1"/>
  <c r="B160" i="8"/>
  <c r="C160" i="8" s="1"/>
  <c r="B156" i="8"/>
  <c r="C156" i="8" s="1"/>
  <c r="B152" i="8"/>
  <c r="C152" i="8" s="1"/>
  <c r="B148" i="8"/>
  <c r="C148" i="8" s="1"/>
  <c r="B144" i="8"/>
  <c r="C144" i="8" s="1"/>
  <c r="B140" i="8"/>
  <c r="B136" i="8"/>
  <c r="B132" i="8"/>
  <c r="C132" i="8" s="1"/>
  <c r="B128" i="8"/>
  <c r="C128" i="8" s="1"/>
  <c r="B124" i="8"/>
  <c r="B120" i="8"/>
  <c r="B116" i="8"/>
  <c r="C116" i="8" s="1"/>
  <c r="B112" i="8"/>
  <c r="C112" i="8" s="1"/>
  <c r="B108" i="8"/>
  <c r="B104" i="8"/>
  <c r="B100" i="8"/>
  <c r="C100" i="8" s="1"/>
  <c r="B96" i="8"/>
  <c r="C96" i="8" s="1"/>
  <c r="B92" i="8"/>
  <c r="B88" i="8"/>
  <c r="B84" i="8"/>
  <c r="C84" i="8" s="1"/>
  <c r="B80" i="8"/>
  <c r="C80" i="8" s="1"/>
  <c r="B76" i="8"/>
  <c r="B72" i="8"/>
  <c r="B68" i="8"/>
  <c r="C68" i="8" s="1"/>
  <c r="B64" i="8"/>
  <c r="B60" i="8"/>
  <c r="B56" i="8"/>
  <c r="B52" i="8"/>
  <c r="B48" i="8"/>
  <c r="B44" i="8"/>
  <c r="B40" i="8"/>
  <c r="B36" i="8"/>
  <c r="B32" i="8"/>
  <c r="B28" i="8"/>
  <c r="B24" i="8"/>
  <c r="B20" i="8"/>
  <c r="D20" i="8" s="1"/>
  <c r="E20" i="8" s="1"/>
  <c r="B16" i="8"/>
  <c r="D16" i="8" s="1"/>
  <c r="E16" i="8" s="1"/>
  <c r="B12" i="8"/>
  <c r="C4" i="7"/>
  <c r="B9" i="8"/>
  <c r="B5" i="8"/>
  <c r="C5" i="8" s="1"/>
  <c r="B183" i="8"/>
  <c r="B179" i="8"/>
  <c r="B175" i="8"/>
  <c r="B171" i="8"/>
  <c r="D171" i="8" s="1"/>
  <c r="K171" i="8" s="1"/>
  <c r="B167" i="8"/>
  <c r="B163" i="8"/>
  <c r="B159" i="8"/>
  <c r="D159" i="8" s="1"/>
  <c r="E159" i="8" s="1"/>
  <c r="B155" i="8"/>
  <c r="C155" i="8" s="1"/>
  <c r="B151" i="8"/>
  <c r="B147" i="8"/>
  <c r="D147" i="8" s="1"/>
  <c r="K147" i="8" s="1"/>
  <c r="B143" i="8"/>
  <c r="B139" i="8"/>
  <c r="D139" i="8" s="1"/>
  <c r="E139" i="8" s="1"/>
  <c r="B135" i="8"/>
  <c r="D135" i="8" s="1"/>
  <c r="K135" i="8" s="1"/>
  <c r="B131" i="8"/>
  <c r="B127" i="8"/>
  <c r="D127" i="8" s="1"/>
  <c r="E127" i="8" s="1"/>
  <c r="B123" i="8"/>
  <c r="C123" i="8" s="1"/>
  <c r="B119" i="8"/>
  <c r="B115" i="8"/>
  <c r="B111" i="8"/>
  <c r="C111" i="8" s="1"/>
  <c r="B107" i="8"/>
  <c r="D107" i="8" s="1"/>
  <c r="E107" i="8" s="1"/>
  <c r="B103" i="8"/>
  <c r="D103" i="8" s="1"/>
  <c r="E103" i="8" s="1"/>
  <c r="B99" i="8"/>
  <c r="D99" i="8" s="1"/>
  <c r="E99" i="8" s="1"/>
  <c r="B95" i="8"/>
  <c r="B91" i="8"/>
  <c r="D91" i="8" s="1"/>
  <c r="E91" i="8" s="1"/>
  <c r="B87" i="8"/>
  <c r="B83" i="8"/>
  <c r="D83" i="8" s="1"/>
  <c r="E83" i="8" s="1"/>
  <c r="B79" i="8"/>
  <c r="B75" i="8"/>
  <c r="B71" i="8"/>
  <c r="B67" i="8"/>
  <c r="B63" i="8"/>
  <c r="C63" i="8" s="1"/>
  <c r="B59" i="8"/>
  <c r="B55" i="8"/>
  <c r="D55" i="8" s="1"/>
  <c r="E55" i="8" s="1"/>
  <c r="B51" i="8"/>
  <c r="B47" i="8"/>
  <c r="D47" i="8" s="1"/>
  <c r="K47" i="8" s="1"/>
  <c r="B43" i="8"/>
  <c r="B39" i="8"/>
  <c r="B35" i="8"/>
  <c r="D35" i="8" s="1"/>
  <c r="K35" i="8" s="1"/>
  <c r="B31" i="8"/>
  <c r="B27" i="8"/>
  <c r="C27" i="8" s="1"/>
  <c r="B23" i="8"/>
  <c r="B19" i="8"/>
  <c r="D19" i="8" s="1"/>
  <c r="E19" i="8" s="1"/>
  <c r="B15" i="8"/>
  <c r="D15" i="8" s="1"/>
  <c r="E15" i="8" s="1"/>
  <c r="B8" i="8"/>
  <c r="B4" i="8"/>
  <c r="B182" i="8"/>
  <c r="D182" i="8" s="1"/>
  <c r="E182" i="8" s="1"/>
  <c r="B178" i="8"/>
  <c r="B174" i="8"/>
  <c r="D174" i="8" s="1"/>
  <c r="B170" i="8"/>
  <c r="D170" i="8" s="1"/>
  <c r="E170" i="8" s="1"/>
  <c r="B166" i="8"/>
  <c r="D166" i="8" s="1"/>
  <c r="E166" i="8" s="1"/>
  <c r="B162" i="8"/>
  <c r="B158" i="8"/>
  <c r="D158" i="8" s="1"/>
  <c r="B154" i="8"/>
  <c r="B150" i="8"/>
  <c r="D150" i="8" s="1"/>
  <c r="E150" i="8" s="1"/>
  <c r="B146" i="8"/>
  <c r="D146" i="8" s="1"/>
  <c r="E146" i="8" s="1"/>
  <c r="B142" i="8"/>
  <c r="B138" i="8"/>
  <c r="D138" i="8" s="1"/>
  <c r="B134" i="8"/>
  <c r="D134" i="8" s="1"/>
  <c r="E134" i="8" s="1"/>
  <c r="B130" i="8"/>
  <c r="B126" i="8"/>
  <c r="D126" i="8" s="1"/>
  <c r="E126" i="8" s="1"/>
  <c r="B122" i="8"/>
  <c r="B118" i="8"/>
  <c r="D118" i="8" s="1"/>
  <c r="E118" i="8" s="1"/>
  <c r="B114" i="8"/>
  <c r="D114" i="8" s="1"/>
  <c r="E114" i="8" s="1"/>
  <c r="B110" i="8"/>
  <c r="D110" i="8" s="1"/>
  <c r="E110" i="8" s="1"/>
  <c r="B106" i="8"/>
  <c r="B102" i="8"/>
  <c r="D102" i="8" s="1"/>
  <c r="B98" i="8"/>
  <c r="B94" i="8"/>
  <c r="B90" i="8"/>
  <c r="B86" i="8"/>
  <c r="D86" i="8" s="1"/>
  <c r="E86" i="8" s="1"/>
  <c r="B82" i="8"/>
  <c r="D82" i="8" s="1"/>
  <c r="B78" i="8"/>
  <c r="D78" i="8" s="1"/>
  <c r="E78" i="8" s="1"/>
  <c r="B74" i="8"/>
  <c r="B70" i="8"/>
  <c r="D70" i="8" s="1"/>
  <c r="K70" i="8" s="1"/>
  <c r="B66" i="8"/>
  <c r="B62" i="8"/>
  <c r="B58" i="8"/>
  <c r="B54" i="8"/>
  <c r="B50" i="8"/>
  <c r="B46" i="8"/>
  <c r="B42" i="8"/>
  <c r="B38" i="8"/>
  <c r="C38" i="8" s="1"/>
  <c r="B34" i="8"/>
  <c r="D34" i="8" s="1"/>
  <c r="E34" i="8" s="1"/>
  <c r="B30" i="8"/>
  <c r="B26" i="8"/>
  <c r="B22" i="8"/>
  <c r="C22" i="8" s="1"/>
  <c r="B18" i="8"/>
  <c r="D18" i="8" s="1"/>
  <c r="E18" i="8" s="1"/>
  <c r="B14" i="8"/>
  <c r="D14" i="8" s="1"/>
  <c r="B11" i="8"/>
  <c r="B7" i="8"/>
  <c r="D7" i="8" s="1"/>
  <c r="E7" i="8" s="1"/>
  <c r="B3" i="8"/>
  <c r="B181" i="8"/>
  <c r="D181" i="8" s="1"/>
  <c r="E181" i="8" s="1"/>
  <c r="B177" i="8"/>
  <c r="B173" i="8"/>
  <c r="B169" i="8"/>
  <c r="B165" i="8"/>
  <c r="D165" i="8" s="1"/>
  <c r="K165" i="8" s="1"/>
  <c r="B161" i="8"/>
  <c r="B157" i="8"/>
  <c r="B153" i="8"/>
  <c r="B149" i="8"/>
  <c r="D149" i="8" s="1"/>
  <c r="K149" i="8" s="1"/>
  <c r="B145" i="8"/>
  <c r="B141" i="8"/>
  <c r="B137" i="8"/>
  <c r="B133" i="8"/>
  <c r="D133" i="8" s="1"/>
  <c r="E133" i="8" s="1"/>
  <c r="B129" i="8"/>
  <c r="B125" i="8"/>
  <c r="B121" i="8"/>
  <c r="B117" i="8"/>
  <c r="D117" i="8" s="1"/>
  <c r="K117" i="8" s="1"/>
  <c r="B113" i="8"/>
  <c r="B109" i="8"/>
  <c r="B105" i="8"/>
  <c r="B101" i="8"/>
  <c r="C101" i="8" s="1"/>
  <c r="B97" i="8"/>
  <c r="B93" i="8"/>
  <c r="D93" i="8" s="1"/>
  <c r="E93" i="8" s="1"/>
  <c r="B89" i="8"/>
  <c r="B85" i="8"/>
  <c r="B81" i="8"/>
  <c r="B77" i="8"/>
  <c r="D77" i="8" s="1"/>
  <c r="E77" i="8" s="1"/>
  <c r="B73" i="8"/>
  <c r="D73" i="8" s="1"/>
  <c r="E73" i="8" s="1"/>
  <c r="B69" i="8"/>
  <c r="C69" i="8" s="1"/>
  <c r="B65" i="8"/>
  <c r="B61" i="8"/>
  <c r="C61" i="8" s="1"/>
  <c r="B57" i="8"/>
  <c r="B53" i="8"/>
  <c r="B49" i="8"/>
  <c r="B45" i="8"/>
  <c r="C45" i="8" s="1"/>
  <c r="B41" i="8"/>
  <c r="B37" i="8"/>
  <c r="C37" i="8" s="1"/>
  <c r="B33" i="8"/>
  <c r="B29" i="8"/>
  <c r="B25" i="8"/>
  <c r="B21" i="8"/>
  <c r="C21" i="8" s="1"/>
  <c r="B17" i="8"/>
  <c r="B13" i="8"/>
  <c r="C13" i="8" s="1"/>
  <c r="B2" i="8"/>
  <c r="C171" i="8"/>
  <c r="C23" i="8"/>
  <c r="D178" i="8"/>
  <c r="E178" i="8" s="1"/>
  <c r="D162" i="8"/>
  <c r="K162" i="8" s="1"/>
  <c r="D154" i="8"/>
  <c r="E154" i="8" s="1"/>
  <c r="D130" i="8"/>
  <c r="E130" i="8" s="1"/>
  <c r="D122" i="8"/>
  <c r="E122" i="8" s="1"/>
  <c r="D98" i="8"/>
  <c r="E98" i="8" s="1"/>
  <c r="D94" i="8"/>
  <c r="E94" i="8" s="1"/>
  <c r="D66" i="8"/>
  <c r="E66" i="8" s="1"/>
  <c r="D50" i="8"/>
  <c r="E50" i="8" s="1"/>
  <c r="C2" i="8"/>
  <c r="C3" i="7"/>
  <c r="D97" i="8"/>
  <c r="E97" i="8" s="1"/>
  <c r="D89" i="8"/>
  <c r="K89" i="8" s="1"/>
  <c r="D85" i="8"/>
  <c r="K85" i="8" s="1"/>
  <c r="D81" i="8"/>
  <c r="K81" i="8" s="1"/>
  <c r="C65" i="8"/>
  <c r="C53" i="8"/>
  <c r="C49" i="8"/>
  <c r="C33" i="8"/>
  <c r="C29" i="8"/>
  <c r="C17" i="8"/>
  <c r="C183" i="8"/>
  <c r="C47" i="8"/>
  <c r="D142" i="8"/>
  <c r="E142" i="8" s="1"/>
  <c r="D106" i="8"/>
  <c r="E106" i="8" s="1"/>
  <c r="C140" i="8"/>
  <c r="C136" i="8"/>
  <c r="C124" i="8"/>
  <c r="C120" i="8"/>
  <c r="C108" i="8"/>
  <c r="C104" i="8"/>
  <c r="C92" i="8"/>
  <c r="C88" i="8"/>
  <c r="C76" i="8"/>
  <c r="C72" i="8"/>
  <c r="D52" i="8"/>
  <c r="K52" i="8" s="1"/>
  <c r="D36" i="8"/>
  <c r="K36" i="8" s="1"/>
  <c r="D12" i="8"/>
  <c r="K12" i="8" s="1"/>
  <c r="K55" i="8"/>
  <c r="K99" i="8"/>
  <c r="E147" i="8"/>
  <c r="E81" i="8"/>
  <c r="E135" i="8"/>
  <c r="E35" i="8"/>
  <c r="D151" i="8"/>
  <c r="K151" i="8" s="1"/>
  <c r="C79" i="8"/>
  <c r="C179" i="8"/>
  <c r="D63" i="8"/>
  <c r="C43" i="8"/>
  <c r="D115" i="8"/>
  <c r="E115" i="8" s="1"/>
  <c r="D173" i="8"/>
  <c r="E173" i="8" s="1"/>
  <c r="C54" i="8"/>
  <c r="D54" i="8"/>
  <c r="D38" i="8"/>
  <c r="E38" i="8" s="1"/>
  <c r="C147" i="8"/>
  <c r="G147" i="8" s="1"/>
  <c r="H147" i="8" s="1"/>
  <c r="C39" i="8"/>
  <c r="D39" i="8"/>
  <c r="E39" i="8" s="1"/>
  <c r="D27" i="8"/>
  <c r="D123" i="8"/>
  <c r="E123" i="8" s="1"/>
  <c r="D75" i="8"/>
  <c r="K75" i="8" s="1"/>
  <c r="D125" i="8"/>
  <c r="E125" i="8" s="1"/>
  <c r="D109" i="8"/>
  <c r="E109" i="8" s="1"/>
  <c r="D69" i="8"/>
  <c r="K69" i="8" s="1"/>
  <c r="C85" i="8"/>
  <c r="G85" i="8" s="1"/>
  <c r="H85" i="8" s="1"/>
  <c r="D141" i="8"/>
  <c r="E141" i="8" s="1"/>
  <c r="D101" i="8"/>
  <c r="K101" i="8" s="1"/>
  <c r="C181" i="8"/>
  <c r="D157" i="8"/>
  <c r="E157" i="8" s="1"/>
  <c r="C9" i="8"/>
  <c r="D183" i="8"/>
  <c r="E183" i="8" s="1"/>
  <c r="D175" i="8"/>
  <c r="E175" i="8" s="1"/>
  <c r="C167" i="8"/>
  <c r="C163" i="8"/>
  <c r="D143" i="8"/>
  <c r="E143" i="8" s="1"/>
  <c r="C135" i="8"/>
  <c r="G135" i="8" s="1"/>
  <c r="H135" i="8" s="1"/>
  <c r="C131" i="8"/>
  <c r="D111" i="8"/>
  <c r="K111" i="8" s="1"/>
  <c r="C103" i="8"/>
  <c r="G103" i="8" s="1"/>
  <c r="H103" i="8" s="1"/>
  <c r="C99" i="8"/>
  <c r="G99" i="8" s="1"/>
  <c r="H99" i="8" s="1"/>
  <c r="C87" i="8"/>
  <c r="C83" i="8"/>
  <c r="G83" i="8" s="1"/>
  <c r="H83" i="8" s="1"/>
  <c r="C71" i="8"/>
  <c r="C67" i="8"/>
  <c r="C55" i="8"/>
  <c r="G55" i="8" s="1"/>
  <c r="H55" i="8" s="1"/>
  <c r="C51" i="8"/>
  <c r="C35" i="8"/>
  <c r="G35" i="8" s="1"/>
  <c r="H35" i="8" s="1"/>
  <c r="C19" i="8"/>
  <c r="G19" i="8" s="1"/>
  <c r="H19" i="8" s="1"/>
  <c r="C175" i="8"/>
  <c r="G175" i="8" s="1"/>
  <c r="H175" i="8" s="1"/>
  <c r="D163" i="8"/>
  <c r="E163" i="8" s="1"/>
  <c r="C151" i="8"/>
  <c r="C139" i="8"/>
  <c r="C127" i="8"/>
  <c r="D119" i="8"/>
  <c r="K119" i="8" s="1"/>
  <c r="C115" i="8"/>
  <c r="G115" i="8" s="1"/>
  <c r="H115" i="8" s="1"/>
  <c r="D95" i="8"/>
  <c r="E95" i="8" s="1"/>
  <c r="D87" i="8"/>
  <c r="E87" i="8" s="1"/>
  <c r="C75" i="8"/>
  <c r="D67" i="8"/>
  <c r="E67" i="8" s="1"/>
  <c r="D59" i="8"/>
  <c r="D31" i="8"/>
  <c r="E31" i="8" s="1"/>
  <c r="D23" i="8"/>
  <c r="C62" i="8"/>
  <c r="D62" i="8"/>
  <c r="E62" i="8" s="1"/>
  <c r="C46" i="8"/>
  <c r="D46" i="8"/>
  <c r="E46" i="8" s="1"/>
  <c r="C30" i="8"/>
  <c r="D30" i="8"/>
  <c r="E30" i="8" s="1"/>
  <c r="C14" i="8"/>
  <c r="D2" i="8"/>
  <c r="K2" i="8" s="1"/>
  <c r="D179" i="8"/>
  <c r="E179" i="8" s="1"/>
  <c r="D167" i="8"/>
  <c r="E167" i="8" s="1"/>
  <c r="D155" i="8"/>
  <c r="K155" i="8" s="1"/>
  <c r="C143" i="8"/>
  <c r="D131" i="8"/>
  <c r="E131" i="8" s="1"/>
  <c r="C119" i="8"/>
  <c r="C107" i="8"/>
  <c r="C95" i="8"/>
  <c r="D79" i="8"/>
  <c r="E79" i="8" s="1"/>
  <c r="D71" i="8"/>
  <c r="K71" i="8" s="1"/>
  <c r="C59" i="8"/>
  <c r="D51" i="8"/>
  <c r="D43" i="8"/>
  <c r="C31" i="8"/>
  <c r="D22" i="8"/>
  <c r="K22" i="8" s="1"/>
  <c r="C15" i="8"/>
  <c r="G15" i="8" s="1"/>
  <c r="H15" i="8" s="1"/>
  <c r="C10" i="8"/>
  <c r="C64" i="8"/>
  <c r="C56" i="8"/>
  <c r="C48" i="8"/>
  <c r="C40" i="8"/>
  <c r="C32" i="8"/>
  <c r="C24" i="8"/>
  <c r="D168" i="8"/>
  <c r="K168" i="8" s="1"/>
  <c r="D160" i="8"/>
  <c r="K160" i="8" s="1"/>
  <c r="D152" i="8"/>
  <c r="K152" i="8" s="1"/>
  <c r="D144" i="8"/>
  <c r="E144" i="8" s="1"/>
  <c r="D88" i="8"/>
  <c r="K88" i="8" s="1"/>
  <c r="D56" i="8"/>
  <c r="E56" i="8" s="1"/>
  <c r="D24" i="8"/>
  <c r="D10" i="8"/>
  <c r="C173" i="8"/>
  <c r="C165" i="8"/>
  <c r="C157" i="8"/>
  <c r="C149" i="8"/>
  <c r="C141" i="8"/>
  <c r="C133" i="8"/>
  <c r="C125" i="8"/>
  <c r="C117" i="8"/>
  <c r="C109" i="8"/>
  <c r="G109" i="8" s="1"/>
  <c r="H109" i="8" s="1"/>
  <c r="D100" i="8"/>
  <c r="K100" i="8" s="1"/>
  <c r="C97" i="8"/>
  <c r="G97" i="8" s="1"/>
  <c r="H97" i="8" s="1"/>
  <c r="D84" i="8"/>
  <c r="K84" i="8" s="1"/>
  <c r="C81" i="8"/>
  <c r="G81" i="8" s="1"/>
  <c r="H81" i="8" s="1"/>
  <c r="D68" i="8"/>
  <c r="E68" i="8" s="1"/>
  <c r="C8" i="8"/>
  <c r="C4" i="8"/>
  <c r="C182" i="8"/>
  <c r="C178" i="8"/>
  <c r="C174" i="8"/>
  <c r="C170" i="8"/>
  <c r="C166" i="8"/>
  <c r="C162" i="8"/>
  <c r="G162" i="8" s="1"/>
  <c r="H162" i="8" s="1"/>
  <c r="C158" i="8"/>
  <c r="C154" i="8"/>
  <c r="G154" i="8" s="1"/>
  <c r="H154" i="8" s="1"/>
  <c r="C150" i="8"/>
  <c r="C146" i="8"/>
  <c r="C142" i="8"/>
  <c r="G142" i="8" s="1"/>
  <c r="H142" i="8" s="1"/>
  <c r="C138" i="8"/>
  <c r="C134" i="8"/>
  <c r="C130" i="8"/>
  <c r="G130" i="8" s="1"/>
  <c r="H130" i="8" s="1"/>
  <c r="C126" i="8"/>
  <c r="C122" i="8"/>
  <c r="G122" i="8" s="1"/>
  <c r="H122" i="8" s="1"/>
  <c r="C118" i="8"/>
  <c r="C114" i="8"/>
  <c r="C110" i="8"/>
  <c r="C106" i="8"/>
  <c r="G106" i="8" s="1"/>
  <c r="H106" i="8" s="1"/>
  <c r="C102" i="8"/>
  <c r="C98" i="8"/>
  <c r="G98" i="8" s="1"/>
  <c r="H98" i="8" s="1"/>
  <c r="C94" i="8"/>
  <c r="C90" i="8"/>
  <c r="C86" i="8"/>
  <c r="C82" i="8"/>
  <c r="C78" i="8"/>
  <c r="C74" i="8"/>
  <c r="C70" i="8"/>
  <c r="C66" i="8"/>
  <c r="G66" i="8" s="1"/>
  <c r="H66" i="8" s="1"/>
  <c r="C58" i="8"/>
  <c r="C50" i="8"/>
  <c r="G50" i="8" s="1"/>
  <c r="H50" i="8" s="1"/>
  <c r="C42" i="8"/>
  <c r="C34" i="8"/>
  <c r="C26" i="8"/>
  <c r="C18" i="8"/>
  <c r="D180" i="8"/>
  <c r="E180" i="8" s="1"/>
  <c r="D177" i="8"/>
  <c r="E177" i="8" s="1"/>
  <c r="D172" i="8"/>
  <c r="E172" i="8" s="1"/>
  <c r="D169" i="8"/>
  <c r="K169" i="8" s="1"/>
  <c r="D164" i="8"/>
  <c r="E164" i="8" s="1"/>
  <c r="D161" i="8"/>
  <c r="E161" i="8" s="1"/>
  <c r="D156" i="8"/>
  <c r="E156" i="8" s="1"/>
  <c r="D153" i="8"/>
  <c r="E153" i="8" s="1"/>
  <c r="D148" i="8"/>
  <c r="K148" i="8" s="1"/>
  <c r="D145" i="8"/>
  <c r="E145" i="8" s="1"/>
  <c r="D140" i="8"/>
  <c r="K140" i="8" s="1"/>
  <c r="D137" i="8"/>
  <c r="E137" i="8" s="1"/>
  <c r="D132" i="8"/>
  <c r="E132" i="8" s="1"/>
  <c r="D129" i="8"/>
  <c r="E129" i="8" s="1"/>
  <c r="D124" i="8"/>
  <c r="E124" i="8" s="1"/>
  <c r="D121" i="8"/>
  <c r="E121" i="8" s="1"/>
  <c r="D116" i="8"/>
  <c r="E116" i="8" s="1"/>
  <c r="D113" i="8"/>
  <c r="K113" i="8" s="1"/>
  <c r="D108" i="8"/>
  <c r="E108" i="8" s="1"/>
  <c r="D105" i="8"/>
  <c r="K105" i="8" s="1"/>
  <c r="D96" i="8"/>
  <c r="E96" i="8" s="1"/>
  <c r="C93" i="8"/>
  <c r="D90" i="8"/>
  <c r="E90" i="8" s="1"/>
  <c r="D80" i="8"/>
  <c r="K80" i="8" s="1"/>
  <c r="C77" i="8"/>
  <c r="D74" i="8"/>
  <c r="K74" i="8" s="1"/>
  <c r="D64" i="8"/>
  <c r="K64" i="8" s="1"/>
  <c r="D58" i="8"/>
  <c r="E58" i="8" s="1"/>
  <c r="D48" i="8"/>
  <c r="D42" i="8"/>
  <c r="E42" i="8" s="1"/>
  <c r="D32" i="8"/>
  <c r="D26" i="8"/>
  <c r="D8" i="8"/>
  <c r="D4" i="8"/>
  <c r="C60" i="8"/>
  <c r="C52" i="8"/>
  <c r="G52" i="8" s="1"/>
  <c r="H52" i="8" s="1"/>
  <c r="C44" i="8"/>
  <c r="C36" i="8"/>
  <c r="G36" i="8" s="1"/>
  <c r="H36" i="8" s="1"/>
  <c r="C28" i="8"/>
  <c r="C20" i="8"/>
  <c r="C16" i="8"/>
  <c r="C12" i="8"/>
  <c r="D184" i="8"/>
  <c r="E184" i="8" s="1"/>
  <c r="D176" i="8"/>
  <c r="E176" i="8" s="1"/>
  <c r="D136" i="8"/>
  <c r="K136" i="8" s="1"/>
  <c r="D128" i="8"/>
  <c r="E128" i="8" s="1"/>
  <c r="D120" i="8"/>
  <c r="K120" i="8" s="1"/>
  <c r="D112" i="8"/>
  <c r="E112" i="8" s="1"/>
  <c r="D104" i="8"/>
  <c r="K104" i="8" s="1"/>
  <c r="D72" i="8"/>
  <c r="E72" i="8" s="1"/>
  <c r="D40" i="8"/>
  <c r="D6" i="8"/>
  <c r="D11" i="8"/>
  <c r="D3" i="8"/>
  <c r="D65" i="8"/>
  <c r="D61" i="8"/>
  <c r="D57" i="8"/>
  <c r="E57" i="8" s="1"/>
  <c r="D53" i="8"/>
  <c r="D49" i="8"/>
  <c r="D45" i="8"/>
  <c r="E45" i="8" s="1"/>
  <c r="D41" i="8"/>
  <c r="D37" i="8"/>
  <c r="E37" i="8" s="1"/>
  <c r="D33" i="8"/>
  <c r="K33" i="8" s="1"/>
  <c r="D29" i="8"/>
  <c r="D25" i="8"/>
  <c r="D21" i="8"/>
  <c r="D17" i="8"/>
  <c r="E17" i="8" s="1"/>
  <c r="D13" i="8"/>
  <c r="K13" i="8" s="1"/>
  <c r="C177" i="8"/>
  <c r="C169" i="8"/>
  <c r="C161" i="8"/>
  <c r="C153" i="8"/>
  <c r="G153" i="8" s="1"/>
  <c r="H153" i="8" s="1"/>
  <c r="C145" i="8"/>
  <c r="C137" i="8"/>
  <c r="C129" i="8"/>
  <c r="C121" i="8"/>
  <c r="G121" i="8" s="1"/>
  <c r="H121" i="8" s="1"/>
  <c r="C113" i="8"/>
  <c r="C105" i="8"/>
  <c r="D92" i="8"/>
  <c r="E92" i="8" s="1"/>
  <c r="C89" i="8"/>
  <c r="G89" i="8" s="1"/>
  <c r="H89" i="8" s="1"/>
  <c r="D76" i="8"/>
  <c r="E76" i="8" s="1"/>
  <c r="C73" i="8"/>
  <c r="D60" i="8"/>
  <c r="E60" i="8" s="1"/>
  <c r="C57" i="8"/>
  <c r="D44" i="8"/>
  <c r="E44" i="8" s="1"/>
  <c r="C41" i="8"/>
  <c r="D28" i="8"/>
  <c r="C25" i="8"/>
  <c r="C11" i="8"/>
  <c r="G11" i="8" s="1"/>
  <c r="H11" i="8" s="1"/>
  <c r="C7" i="8"/>
  <c r="C3" i="8"/>
  <c r="D9" i="8"/>
  <c r="D5" i="8"/>
  <c r="H4" i="4"/>
  <c r="H5" i="4" s="1"/>
  <c r="G6" i="4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I8" i="11" l="1"/>
  <c r="D8" i="11" s="1"/>
  <c r="L8" i="11" s="1"/>
  <c r="E8" i="11" s="1"/>
  <c r="F8" i="11" s="1"/>
  <c r="D9" i="11" s="1"/>
  <c r="L9" i="11" s="1"/>
  <c r="E9" i="11" s="1"/>
  <c r="F9" i="11" s="1"/>
  <c r="D10" i="11" s="1"/>
  <c r="L10" i="11" s="1"/>
  <c r="E10" i="11" s="1"/>
  <c r="F10" i="11" s="1"/>
  <c r="D11" i="11" s="1"/>
  <c r="L11" i="11" s="1"/>
  <c r="E11" i="11" s="1"/>
  <c r="F11" i="11" s="1"/>
  <c r="D12" i="11" s="1"/>
  <c r="L12" i="11" s="1"/>
  <c r="E12" i="11" s="1"/>
  <c r="F12" i="11" s="1"/>
  <c r="D13" i="11" s="1"/>
  <c r="L13" i="11" s="1"/>
  <c r="E13" i="11" s="1"/>
  <c r="F13" i="11" s="1"/>
  <c r="D14" i="11" s="1"/>
  <c r="L14" i="11" s="1"/>
  <c r="E14" i="11" s="1"/>
  <c r="F14" i="11" s="1"/>
  <c r="D15" i="11" s="1"/>
  <c r="L15" i="11" s="1"/>
  <c r="E15" i="11" s="1"/>
  <c r="F15" i="11" s="1"/>
  <c r="K174" i="8"/>
  <c r="E174" i="8"/>
  <c r="K82" i="8"/>
  <c r="E82" i="8"/>
  <c r="K14" i="8"/>
  <c r="E14" i="8"/>
  <c r="K158" i="8"/>
  <c r="E158" i="8"/>
  <c r="G73" i="8"/>
  <c r="H73" i="8" s="1"/>
  <c r="G16" i="8"/>
  <c r="H16" i="8" s="1"/>
  <c r="G20" i="8"/>
  <c r="H20" i="8" s="1"/>
  <c r="G18" i="8"/>
  <c r="H18" i="8" s="1"/>
  <c r="G117" i="8"/>
  <c r="H117" i="8" s="1"/>
  <c r="G149" i="8"/>
  <c r="H149" i="8" s="1"/>
  <c r="G59" i="8"/>
  <c r="H59" i="8" s="1"/>
  <c r="G14" i="8"/>
  <c r="H14" i="8" s="1"/>
  <c r="G34" i="8"/>
  <c r="H34" i="8" s="1"/>
  <c r="G82" i="8"/>
  <c r="H82" i="8" s="1"/>
  <c r="G78" i="8"/>
  <c r="H78" i="8" s="1"/>
  <c r="G110" i="8"/>
  <c r="H110" i="8" s="1"/>
  <c r="G126" i="8"/>
  <c r="H126" i="8" s="1"/>
  <c r="G158" i="8"/>
  <c r="H158" i="8" s="1"/>
  <c r="G174" i="8"/>
  <c r="H174" i="8" s="1"/>
  <c r="E36" i="8"/>
  <c r="E85" i="8"/>
  <c r="C91" i="8"/>
  <c r="K50" i="8"/>
  <c r="C159" i="8"/>
  <c r="G159" i="8" s="1"/>
  <c r="H159" i="8" s="1"/>
  <c r="E162" i="8"/>
  <c r="K102" i="8"/>
  <c r="E102" i="8"/>
  <c r="K138" i="8"/>
  <c r="E138" i="8"/>
  <c r="G138" i="8"/>
  <c r="H138" i="8" s="1"/>
  <c r="G170" i="8"/>
  <c r="H170" i="8" s="1"/>
  <c r="K34" i="8"/>
  <c r="G93" i="8"/>
  <c r="H93" i="8" s="1"/>
  <c r="G77" i="8"/>
  <c r="H77" i="8" s="1"/>
  <c r="G86" i="8"/>
  <c r="H86" i="8" s="1"/>
  <c r="G102" i="8"/>
  <c r="H102" i="8" s="1"/>
  <c r="G118" i="8"/>
  <c r="H118" i="8" s="1"/>
  <c r="G150" i="8"/>
  <c r="H150" i="8" s="1"/>
  <c r="G182" i="8"/>
  <c r="H182" i="8" s="1"/>
  <c r="E89" i="8"/>
  <c r="G94" i="8"/>
  <c r="H94" i="8" s="1"/>
  <c r="E12" i="8"/>
  <c r="G7" i="8"/>
  <c r="H7" i="8" s="1"/>
  <c r="G12" i="8"/>
  <c r="H12" i="8" s="1"/>
  <c r="G114" i="8"/>
  <c r="H114" i="8" s="1"/>
  <c r="G146" i="8"/>
  <c r="H146" i="8" s="1"/>
  <c r="G178" i="8"/>
  <c r="H178" i="8" s="1"/>
  <c r="E52" i="8"/>
  <c r="G70" i="8"/>
  <c r="H70" i="8" s="1"/>
  <c r="G134" i="8"/>
  <c r="H134" i="8" s="1"/>
  <c r="G166" i="8"/>
  <c r="H166" i="8" s="1"/>
  <c r="E70" i="8"/>
  <c r="E21" i="8"/>
  <c r="K21" i="8"/>
  <c r="E53" i="8"/>
  <c r="K53" i="8"/>
  <c r="E43" i="8"/>
  <c r="K43" i="8"/>
  <c r="G113" i="8"/>
  <c r="H113" i="8" s="1"/>
  <c r="G145" i="8"/>
  <c r="H145" i="8" s="1"/>
  <c r="G177" i="8"/>
  <c r="H177" i="8" s="1"/>
  <c r="E25" i="8"/>
  <c r="K25" i="8"/>
  <c r="E41" i="8"/>
  <c r="K41" i="8"/>
  <c r="E11" i="8"/>
  <c r="K11" i="8"/>
  <c r="E8" i="8"/>
  <c r="K8" i="8"/>
  <c r="E48" i="8"/>
  <c r="K48" i="8"/>
  <c r="G141" i="8"/>
  <c r="H141" i="8" s="1"/>
  <c r="G75" i="8"/>
  <c r="H75" i="8" s="1"/>
  <c r="E9" i="8"/>
  <c r="K9" i="8"/>
  <c r="E29" i="8"/>
  <c r="K29" i="8"/>
  <c r="E26" i="8"/>
  <c r="K26" i="8"/>
  <c r="G74" i="8"/>
  <c r="H74" i="8" s="1"/>
  <c r="G4" i="8"/>
  <c r="H4" i="8" s="1"/>
  <c r="E10" i="8"/>
  <c r="K10" i="8"/>
  <c r="G24" i="8"/>
  <c r="H24" i="8" s="1"/>
  <c r="G56" i="8"/>
  <c r="H56" i="8" s="1"/>
  <c r="G43" i="8"/>
  <c r="H43" i="8" s="1"/>
  <c r="G79" i="8"/>
  <c r="H79" i="8" s="1"/>
  <c r="E3" i="8"/>
  <c r="K3" i="8"/>
  <c r="E4" i="8"/>
  <c r="K4" i="8"/>
  <c r="E5" i="8"/>
  <c r="K5" i="8"/>
  <c r="E51" i="8"/>
  <c r="K51" i="8"/>
  <c r="E23" i="8"/>
  <c r="K23" i="8"/>
  <c r="G3" i="8"/>
  <c r="H3" i="8" s="1"/>
  <c r="E28" i="8"/>
  <c r="K28" i="8"/>
  <c r="G129" i="8"/>
  <c r="H129" i="8" s="1"/>
  <c r="G161" i="8"/>
  <c r="H161" i="8" s="1"/>
  <c r="E49" i="8"/>
  <c r="K49" i="8"/>
  <c r="E40" i="8"/>
  <c r="K40" i="8"/>
  <c r="E32" i="8"/>
  <c r="K32" i="8"/>
  <c r="E24" i="8"/>
  <c r="K24" i="8"/>
  <c r="E59" i="8"/>
  <c r="K59" i="8"/>
  <c r="E54" i="8"/>
  <c r="K54" i="8"/>
  <c r="E63" i="8"/>
  <c r="K63" i="8"/>
  <c r="G30" i="8"/>
  <c r="H30" i="8" s="1"/>
  <c r="G62" i="8"/>
  <c r="H62" i="8" s="1"/>
  <c r="G151" i="8"/>
  <c r="H151" i="8" s="1"/>
  <c r="G42" i="8"/>
  <c r="H42" i="8" s="1"/>
  <c r="G95" i="8"/>
  <c r="H95" i="8" s="1"/>
  <c r="G63" i="8"/>
  <c r="H63" i="8" s="1"/>
  <c r="E2" i="8"/>
  <c r="F2" i="8"/>
  <c r="E119" i="8"/>
  <c r="E171" i="8"/>
  <c r="E105" i="8"/>
  <c r="E84" i="8"/>
  <c r="E111" i="8"/>
  <c r="E101" i="8"/>
  <c r="E136" i="8"/>
  <c r="E168" i="8"/>
  <c r="G25" i="8"/>
  <c r="H25" i="8" s="1"/>
  <c r="E169" i="8"/>
  <c r="E120" i="8"/>
  <c r="E152" i="8"/>
  <c r="E71" i="8"/>
  <c r="E117" i="8"/>
  <c r="E149" i="8"/>
  <c r="E151" i="8"/>
  <c r="E104" i="8"/>
  <c r="E148" i="8"/>
  <c r="E88" i="8"/>
  <c r="E165" i="8"/>
  <c r="G57" i="8"/>
  <c r="H57" i="8" s="1"/>
  <c r="E80" i="8"/>
  <c r="E155" i="8"/>
  <c r="E64" i="8"/>
  <c r="E140" i="8"/>
  <c r="G41" i="8"/>
  <c r="H41" i="8" s="1"/>
  <c r="E74" i="8"/>
  <c r="E113" i="8"/>
  <c r="E100" i="8"/>
  <c r="E160" i="8"/>
  <c r="E69" i="8"/>
  <c r="E75" i="8"/>
  <c r="G181" i="8"/>
  <c r="H181" i="8" s="1"/>
  <c r="G54" i="8"/>
  <c r="H54" i="8" s="1"/>
  <c r="G13" i="8"/>
  <c r="H13" i="8" s="1"/>
  <c r="E13" i="8"/>
  <c r="G6" i="8"/>
  <c r="H6" i="8" s="1"/>
  <c r="E6" i="8"/>
  <c r="G2" i="8"/>
  <c r="G33" i="8"/>
  <c r="H33" i="8" s="1"/>
  <c r="E33" i="8"/>
  <c r="G65" i="8"/>
  <c r="H65" i="8" s="1"/>
  <c r="E65" i="8"/>
  <c r="G108" i="8"/>
  <c r="H108" i="8" s="1"/>
  <c r="G140" i="8"/>
  <c r="H140" i="8" s="1"/>
  <c r="G172" i="8"/>
  <c r="H172" i="8" s="1"/>
  <c r="G111" i="8"/>
  <c r="H111" i="8" s="1"/>
  <c r="G183" i="8"/>
  <c r="H183" i="8" s="1"/>
  <c r="G61" i="8"/>
  <c r="H61" i="8" s="1"/>
  <c r="E61" i="8"/>
  <c r="G47" i="8"/>
  <c r="H47" i="8" s="1"/>
  <c r="E47" i="8"/>
  <c r="G92" i="8"/>
  <c r="H92" i="8" s="1"/>
  <c r="G22" i="8"/>
  <c r="H22" i="8" s="1"/>
  <c r="E22" i="8"/>
  <c r="G76" i="8"/>
  <c r="H76" i="8" s="1"/>
  <c r="G27" i="8"/>
  <c r="H27" i="8" s="1"/>
  <c r="E27" i="8"/>
  <c r="G173" i="8"/>
  <c r="H173" i="8" s="1"/>
  <c r="G48" i="8"/>
  <c r="H48" i="8" s="1"/>
  <c r="G143" i="8"/>
  <c r="H143" i="8" s="1"/>
  <c r="G101" i="8"/>
  <c r="H101" i="8" s="1"/>
  <c r="G168" i="8"/>
  <c r="H168" i="8" s="1"/>
  <c r="G51" i="8"/>
  <c r="H51" i="8" s="1"/>
  <c r="G120" i="8"/>
  <c r="H120" i="8" s="1"/>
  <c r="G60" i="8"/>
  <c r="H60" i="8" s="1"/>
  <c r="G90" i="8"/>
  <c r="H90" i="8" s="1"/>
  <c r="G84" i="8"/>
  <c r="H84" i="8" s="1"/>
  <c r="G46" i="8"/>
  <c r="H46" i="8" s="1"/>
  <c r="G87" i="8"/>
  <c r="H87" i="8" s="1"/>
  <c r="G39" i="8"/>
  <c r="H39" i="8" s="1"/>
  <c r="G105" i="8"/>
  <c r="H105" i="8" s="1"/>
  <c r="G137" i="8"/>
  <c r="H137" i="8" s="1"/>
  <c r="G169" i="8"/>
  <c r="H169" i="8" s="1"/>
  <c r="G21" i="8"/>
  <c r="H21" i="8" s="1"/>
  <c r="G37" i="8"/>
  <c r="H37" i="8" s="1"/>
  <c r="G53" i="8"/>
  <c r="H53" i="8" s="1"/>
  <c r="G72" i="8"/>
  <c r="H72" i="8" s="1"/>
  <c r="G128" i="8"/>
  <c r="H128" i="8" s="1"/>
  <c r="G26" i="8"/>
  <c r="H26" i="8" s="1"/>
  <c r="G58" i="8"/>
  <c r="H58" i="8" s="1"/>
  <c r="G8" i="8"/>
  <c r="H8" i="8" s="1"/>
  <c r="G125" i="8"/>
  <c r="H125" i="8" s="1"/>
  <c r="G157" i="8"/>
  <c r="H157" i="8" s="1"/>
  <c r="G152" i="8"/>
  <c r="H152" i="8" s="1"/>
  <c r="G32" i="8"/>
  <c r="H32" i="8" s="1"/>
  <c r="G64" i="8"/>
  <c r="H64" i="8" s="1"/>
  <c r="G31" i="8"/>
  <c r="H31" i="8" s="1"/>
  <c r="G119" i="8"/>
  <c r="H119" i="8" s="1"/>
  <c r="G139" i="8"/>
  <c r="H139" i="8" s="1"/>
  <c r="G67" i="8"/>
  <c r="H67" i="8" s="1"/>
  <c r="G131" i="8"/>
  <c r="H131" i="8" s="1"/>
  <c r="G163" i="8"/>
  <c r="H163" i="8" s="1"/>
  <c r="G69" i="8"/>
  <c r="H69" i="8" s="1"/>
  <c r="G155" i="8"/>
  <c r="H155" i="8" s="1"/>
  <c r="G123" i="8"/>
  <c r="H123" i="8" s="1"/>
  <c r="G5" i="8"/>
  <c r="H5" i="8" s="1"/>
  <c r="G17" i="8"/>
  <c r="H17" i="8" s="1"/>
  <c r="G112" i="8"/>
  <c r="H112" i="8" s="1"/>
  <c r="G176" i="8"/>
  <c r="H176" i="8" s="1"/>
  <c r="G80" i="8"/>
  <c r="H80" i="8" s="1"/>
  <c r="G88" i="8"/>
  <c r="H88" i="8" s="1"/>
  <c r="G184" i="8"/>
  <c r="H184" i="8" s="1"/>
  <c r="G28" i="8"/>
  <c r="H28" i="8" s="1"/>
  <c r="G144" i="8"/>
  <c r="H144" i="8" s="1"/>
  <c r="G107" i="8"/>
  <c r="H107" i="8" s="1"/>
  <c r="G127" i="8"/>
  <c r="H127" i="8" s="1"/>
  <c r="G156" i="8"/>
  <c r="H156" i="8" s="1"/>
  <c r="G45" i="8"/>
  <c r="H45" i="8" s="1"/>
  <c r="G38" i="8"/>
  <c r="H38" i="8" s="1"/>
  <c r="G104" i="8"/>
  <c r="H104" i="8" s="1"/>
  <c r="G136" i="8"/>
  <c r="H136" i="8" s="1"/>
  <c r="G44" i="8"/>
  <c r="H44" i="8" s="1"/>
  <c r="G96" i="8"/>
  <c r="H96" i="8" s="1"/>
  <c r="G116" i="8"/>
  <c r="H116" i="8" s="1"/>
  <c r="G132" i="8"/>
  <c r="H132" i="8" s="1"/>
  <c r="G148" i="8"/>
  <c r="H148" i="8" s="1"/>
  <c r="G164" i="8"/>
  <c r="H164" i="8" s="1"/>
  <c r="G180" i="8"/>
  <c r="H180" i="8" s="1"/>
  <c r="G68" i="8"/>
  <c r="H68" i="8" s="1"/>
  <c r="G100" i="8"/>
  <c r="H100" i="8" s="1"/>
  <c r="G133" i="8"/>
  <c r="H133" i="8" s="1"/>
  <c r="G165" i="8"/>
  <c r="H165" i="8" s="1"/>
  <c r="G160" i="8"/>
  <c r="H160" i="8" s="1"/>
  <c r="G40" i="8"/>
  <c r="H40" i="8" s="1"/>
  <c r="G10" i="8"/>
  <c r="H10" i="8" s="1"/>
  <c r="G71" i="8"/>
  <c r="H71" i="8" s="1"/>
  <c r="G167" i="8"/>
  <c r="H167" i="8" s="1"/>
  <c r="G9" i="8"/>
  <c r="H9" i="8" s="1"/>
  <c r="G179" i="8"/>
  <c r="H179" i="8" s="1"/>
  <c r="G91" i="8"/>
  <c r="H91" i="8" s="1"/>
  <c r="G124" i="8"/>
  <c r="H124" i="8" s="1"/>
  <c r="G29" i="8"/>
  <c r="H29" i="8" s="1"/>
  <c r="G23" i="8"/>
  <c r="H23" i="8" s="1"/>
  <c r="G171" i="8"/>
  <c r="H171" i="8" s="1"/>
  <c r="G49" i="8"/>
  <c r="H49" i="8" s="1"/>
  <c r="H6" i="4"/>
  <c r="G7" i="4" s="1"/>
  <c r="I16" i="11" l="1"/>
  <c r="D16" i="11" s="1"/>
  <c r="L16" i="11" s="1"/>
  <c r="E16" i="11" s="1"/>
  <c r="F16" i="11" s="1"/>
  <c r="H2" i="8"/>
  <c r="J2" i="8" s="1"/>
  <c r="F3" i="8" s="1"/>
  <c r="I3" i="8" s="1"/>
  <c r="H7" i="4"/>
  <c r="H8" i="4" s="1"/>
  <c r="H9" i="4" s="1"/>
  <c r="H10" i="4" s="1"/>
  <c r="H11" i="4" s="1"/>
  <c r="H12" i="4" s="1"/>
  <c r="H13" i="4" s="1"/>
  <c r="H14" i="4" s="1"/>
  <c r="G15" i="4" s="1"/>
  <c r="I17" i="11" l="1"/>
  <c r="D17" i="11" s="1"/>
  <c r="L17" i="11" s="1"/>
  <c r="E17" i="11" s="1"/>
  <c r="F17" i="11" s="1"/>
  <c r="I2" i="8"/>
  <c r="L2" i="8" s="1"/>
  <c r="J3" i="8"/>
  <c r="F4" i="8" s="1"/>
  <c r="L3" i="8"/>
  <c r="H15" i="4"/>
  <c r="G16" i="4" s="1"/>
  <c r="I18" i="11" l="1"/>
  <c r="D18" i="11" s="1"/>
  <c r="L18" i="11" s="1"/>
  <c r="E18" i="11" s="1"/>
  <c r="F18" i="11" s="1"/>
  <c r="I4" i="8"/>
  <c r="L4" i="8" s="1"/>
  <c r="H16" i="4"/>
  <c r="G17" i="4" s="1"/>
  <c r="I19" i="11" l="1"/>
  <c r="D19" i="11" s="1"/>
  <c r="L19" i="11" s="1"/>
  <c r="E19" i="11" s="1"/>
  <c r="F19" i="11" s="1"/>
  <c r="J4" i="8"/>
  <c r="F5" i="8" s="1"/>
  <c r="I5" i="8"/>
  <c r="H17" i="4"/>
  <c r="G18" i="4" s="1"/>
  <c r="I20" i="11" l="1"/>
  <c r="D20" i="11" s="1"/>
  <c r="L20" i="11" s="1"/>
  <c r="E20" i="11" s="1"/>
  <c r="F20" i="11" s="1"/>
  <c r="J5" i="8"/>
  <c r="F6" i="8" s="1"/>
  <c r="L5" i="8"/>
  <c r="H18" i="4"/>
  <c r="G19" i="4" s="1"/>
  <c r="I21" i="11" l="1"/>
  <c r="D21" i="11" s="1"/>
  <c r="L21" i="11" s="1"/>
  <c r="E21" i="11" s="1"/>
  <c r="F21" i="11" s="1"/>
  <c r="D22" i="11" s="1"/>
  <c r="L22" i="11" s="1"/>
  <c r="E22" i="11" s="1"/>
  <c r="F22" i="11" s="1"/>
  <c r="D23" i="11" s="1"/>
  <c r="L23" i="11" s="1"/>
  <c r="E23" i="11" s="1"/>
  <c r="F23" i="11" s="1"/>
  <c r="D24" i="11" s="1"/>
  <c r="L24" i="11" s="1"/>
  <c r="E24" i="11" s="1"/>
  <c r="F24" i="11" s="1"/>
  <c r="D25" i="11" s="1"/>
  <c r="L25" i="11" s="1"/>
  <c r="E25" i="11" s="1"/>
  <c r="F25" i="11" s="1"/>
  <c r="D26" i="11" s="1"/>
  <c r="L26" i="11" s="1"/>
  <c r="E26" i="11" s="1"/>
  <c r="F26" i="11" s="1"/>
  <c r="D27" i="11" s="1"/>
  <c r="L27" i="11" s="1"/>
  <c r="E27" i="11" s="1"/>
  <c r="F27" i="11" s="1"/>
  <c r="I6" i="8"/>
  <c r="L6" i="8" s="1"/>
  <c r="H19" i="4"/>
  <c r="G20" i="4" s="1"/>
  <c r="I28" i="11" l="1"/>
  <c r="D28" i="11" s="1"/>
  <c r="L28" i="11" s="1"/>
  <c r="E28" i="11" s="1"/>
  <c r="F28" i="11" s="1"/>
  <c r="D29" i="11" s="1"/>
  <c r="L29" i="11" s="1"/>
  <c r="E29" i="11" s="1"/>
  <c r="F29" i="11" s="1"/>
  <c r="D30" i="11" s="1"/>
  <c r="L30" i="11" s="1"/>
  <c r="E30" i="11" s="1"/>
  <c r="F30" i="11" s="1"/>
  <c r="J6" i="8"/>
  <c r="H20" i="4"/>
  <c r="H21" i="4" s="1"/>
  <c r="H22" i="4" s="1"/>
  <c r="H23" i="4" s="1"/>
  <c r="H24" i="4" s="1"/>
  <c r="H25" i="4" s="1"/>
  <c r="H26" i="4" s="1"/>
  <c r="G27" i="4" s="1"/>
  <c r="I31" i="11" l="1"/>
  <c r="D31" i="11" s="1"/>
  <c r="L31" i="11" s="1"/>
  <c r="E31" i="11" s="1"/>
  <c r="F31" i="11" s="1"/>
  <c r="H27" i="4"/>
  <c r="H28" i="4" s="1"/>
  <c r="H29" i="4" s="1"/>
  <c r="G30" i="4" s="1"/>
  <c r="I32" i="11" l="1"/>
  <c r="D32" i="11" s="1"/>
  <c r="L32" i="11" s="1"/>
  <c r="E32" i="11" s="1"/>
  <c r="F32" i="11" s="1"/>
  <c r="D33" i="11" s="1"/>
  <c r="L33" i="11" s="1"/>
  <c r="E33" i="11" s="1"/>
  <c r="F33" i="11" s="1"/>
  <c r="D34" i="11" s="1"/>
  <c r="L34" i="11" s="1"/>
  <c r="E34" i="11" s="1"/>
  <c r="F34" i="11" s="1"/>
  <c r="D35" i="11" s="1"/>
  <c r="L35" i="11" s="1"/>
  <c r="E35" i="11" s="1"/>
  <c r="F35" i="11" s="1"/>
  <c r="D36" i="11" s="1"/>
  <c r="L36" i="11" s="1"/>
  <c r="E36" i="11" s="1"/>
  <c r="F36" i="11" s="1"/>
  <c r="D37" i="11" s="1"/>
  <c r="L37" i="11" s="1"/>
  <c r="E37" i="11" s="1"/>
  <c r="F37" i="11" s="1"/>
  <c r="H30" i="4"/>
  <c r="G31" i="4" s="1"/>
  <c r="I38" i="11" l="1"/>
  <c r="D38" i="11" s="1"/>
  <c r="L38" i="11" s="1"/>
  <c r="E38" i="11" s="1"/>
  <c r="F38" i="11" s="1"/>
  <c r="H31" i="4"/>
  <c r="H32" i="4" s="1"/>
  <c r="H33" i="4" s="1"/>
  <c r="H34" i="4" s="1"/>
  <c r="H35" i="4" s="1"/>
  <c r="H36" i="4" s="1"/>
  <c r="G37" i="4" s="1"/>
  <c r="I39" i="11" l="1"/>
  <c r="D39" i="11" s="1"/>
  <c r="L39" i="11" s="1"/>
  <c r="E39" i="11" s="1"/>
  <c r="F39" i="11" s="1"/>
  <c r="H37" i="4"/>
  <c r="G38" i="4" s="1"/>
  <c r="I40" i="11" l="1"/>
  <c r="D40" i="11" s="1"/>
  <c r="L40" i="11" s="1"/>
  <c r="E40" i="11" s="1"/>
  <c r="F40" i="11" s="1"/>
  <c r="D41" i="11" s="1"/>
  <c r="L41" i="11" s="1"/>
  <c r="E41" i="11" s="1"/>
  <c r="F41" i="11" s="1"/>
  <c r="D42" i="11" s="1"/>
  <c r="L42" i="11" s="1"/>
  <c r="E42" i="11" s="1"/>
  <c r="F42" i="11" s="1"/>
  <c r="H38" i="4"/>
  <c r="G39" i="4" s="1"/>
  <c r="I43" i="11" l="1"/>
  <c r="D43" i="11" s="1"/>
  <c r="L43" i="11" s="1"/>
  <c r="E43" i="11" s="1"/>
  <c r="F43" i="11" s="1"/>
  <c r="D44" i="11" s="1"/>
  <c r="L44" i="11" s="1"/>
  <c r="E44" i="11" s="1"/>
  <c r="F44" i="11" s="1"/>
  <c r="H39" i="4"/>
  <c r="H40" i="4" s="1"/>
  <c r="H41" i="4" s="1"/>
  <c r="G42" i="4" s="1"/>
  <c r="I45" i="11" l="1"/>
  <c r="D45" i="11" s="1"/>
  <c r="L45" i="11" s="1"/>
  <c r="E45" i="11" s="1"/>
  <c r="F45" i="11" s="1"/>
  <c r="H42" i="4"/>
  <c r="H43" i="4" s="1"/>
  <c r="G44" i="4" s="1"/>
  <c r="I46" i="11" l="1"/>
  <c r="D46" i="11" s="1"/>
  <c r="L46" i="11" s="1"/>
  <c r="E46" i="11" s="1"/>
  <c r="F46" i="11" s="1"/>
  <c r="H44" i="4"/>
  <c r="G45" i="4" s="1"/>
  <c r="I47" i="11" l="1"/>
  <c r="D47" i="11" s="1"/>
  <c r="L47" i="11" s="1"/>
  <c r="E47" i="11" s="1"/>
  <c r="F47" i="11" s="1"/>
  <c r="D48" i="11" s="1"/>
  <c r="L48" i="11" s="1"/>
  <c r="E48" i="11" s="1"/>
  <c r="F48" i="11" s="1"/>
  <c r="D49" i="11" s="1"/>
  <c r="L49" i="11" s="1"/>
  <c r="E49" i="11" s="1"/>
  <c r="F49" i="11" s="1"/>
  <c r="D50" i="11" s="1"/>
  <c r="L50" i="11" s="1"/>
  <c r="E50" i="11" s="1"/>
  <c r="F50" i="11" s="1"/>
  <c r="D51" i="11" s="1"/>
  <c r="L51" i="11" s="1"/>
  <c r="E51" i="11" s="1"/>
  <c r="F51" i="11" s="1"/>
  <c r="D52" i="11" s="1"/>
  <c r="L52" i="11" s="1"/>
  <c r="E52" i="11" s="1"/>
  <c r="F52" i="11" s="1"/>
  <c r="D53" i="11" s="1"/>
  <c r="L53" i="11" s="1"/>
  <c r="E53" i="11" s="1"/>
  <c r="F53" i="11" s="1"/>
  <c r="D54" i="11" s="1"/>
  <c r="L54" i="11" s="1"/>
  <c r="E54" i="11" s="1"/>
  <c r="F54" i="11" s="1"/>
  <c r="D55" i="11" s="1"/>
  <c r="L55" i="11" s="1"/>
  <c r="E55" i="11" s="1"/>
  <c r="F55" i="11" s="1"/>
  <c r="D56" i="11" s="1"/>
  <c r="L56" i="11" s="1"/>
  <c r="E56" i="11" s="1"/>
  <c r="F56" i="11" s="1"/>
  <c r="H45" i="4"/>
  <c r="G46" i="4" s="1"/>
  <c r="I57" i="11" l="1"/>
  <c r="D57" i="11" s="1"/>
  <c r="L57" i="11" s="1"/>
  <c r="E57" i="11" s="1"/>
  <c r="F57" i="11" s="1"/>
  <c r="H46" i="4"/>
  <c r="H47" i="4" s="1"/>
  <c r="H48" i="4" s="1"/>
  <c r="H49" i="4" s="1"/>
  <c r="H50" i="4" s="1"/>
  <c r="H51" i="4" s="1"/>
  <c r="H52" i="4" s="1"/>
  <c r="H53" i="4" s="1"/>
  <c r="H54" i="4" s="1"/>
  <c r="H55" i="4" s="1"/>
  <c r="G56" i="4" s="1"/>
  <c r="I58" i="11" l="1"/>
  <c r="D58" i="11" s="1"/>
  <c r="L58" i="11" s="1"/>
  <c r="E58" i="11" s="1"/>
  <c r="F58" i="11" s="1"/>
  <c r="H56" i="4"/>
  <c r="G57" i="4" s="1"/>
  <c r="I59" i="11" l="1"/>
  <c r="D59" i="11" s="1"/>
  <c r="L59" i="11" s="1"/>
  <c r="E59" i="11" s="1"/>
  <c r="F59" i="11" s="1"/>
  <c r="D60" i="11" s="1"/>
  <c r="L60" i="11" s="1"/>
  <c r="E60" i="11" s="1"/>
  <c r="F60" i="11" s="1"/>
  <c r="H57" i="4"/>
  <c r="G58" i="4" s="1"/>
  <c r="I61" i="11" l="1"/>
  <c r="D61" i="11" s="1"/>
  <c r="L61" i="11" s="1"/>
  <c r="E61" i="11" s="1"/>
  <c r="F61" i="11" s="1"/>
  <c r="H58" i="4"/>
  <c r="H59" i="4" s="1"/>
  <c r="G60" i="4" s="1"/>
  <c r="I62" i="11" l="1"/>
  <c r="D62" i="11" s="1"/>
  <c r="L62" i="11" s="1"/>
  <c r="E62" i="11" s="1"/>
  <c r="F62" i="11" s="1"/>
  <c r="H60" i="4"/>
  <c r="G61" i="4" s="1"/>
  <c r="I63" i="11" l="1"/>
  <c r="D63" i="11" s="1"/>
  <c r="L63" i="11" s="1"/>
  <c r="E63" i="11" s="1"/>
  <c r="F63" i="11" s="1"/>
  <c r="D64" i="11" s="1"/>
  <c r="L64" i="11" s="1"/>
  <c r="E64" i="11" s="1"/>
  <c r="F64" i="11" s="1"/>
  <c r="D65" i="11" s="1"/>
  <c r="L65" i="11" s="1"/>
  <c r="E65" i="11" s="1"/>
  <c r="F65" i="11" s="1"/>
  <c r="H61" i="4"/>
  <c r="G62" i="4" s="1"/>
  <c r="I66" i="11" l="1"/>
  <c r="D66" i="11" s="1"/>
  <c r="L66" i="11" s="1"/>
  <c r="E66" i="11" s="1"/>
  <c r="F66" i="11" s="1"/>
  <c r="H62" i="4"/>
  <c r="H63" i="4" s="1"/>
  <c r="H64" i="4" s="1"/>
  <c r="G65" i="4" s="1"/>
  <c r="I67" i="11" l="1"/>
  <c r="D67" i="11" s="1"/>
  <c r="L67" i="11" s="1"/>
  <c r="E67" i="11" s="1"/>
  <c r="F67" i="11" s="1"/>
  <c r="H65" i="4"/>
  <c r="G66" i="4" s="1"/>
  <c r="I68" i="11" l="1"/>
  <c r="D68" i="11" s="1"/>
  <c r="L68" i="11" s="1"/>
  <c r="E68" i="11" s="1"/>
  <c r="F68" i="11" s="1"/>
  <c r="H66" i="4"/>
  <c r="G67" i="4" s="1"/>
  <c r="I69" i="11" l="1"/>
  <c r="D69" i="11" s="1"/>
  <c r="L69" i="11" s="1"/>
  <c r="E69" i="11" s="1"/>
  <c r="F69" i="11" s="1"/>
  <c r="D70" i="11" s="1"/>
  <c r="L70" i="11" s="1"/>
  <c r="E70" i="11" s="1"/>
  <c r="F70" i="11" s="1"/>
  <c r="D71" i="11" s="1"/>
  <c r="L71" i="11" s="1"/>
  <c r="E71" i="11" s="1"/>
  <c r="F71" i="11" s="1"/>
  <c r="D72" i="11" s="1"/>
  <c r="L72" i="11" s="1"/>
  <c r="E72" i="11" s="1"/>
  <c r="F72" i="11" s="1"/>
  <c r="H67" i="4"/>
  <c r="G68" i="4" s="1"/>
  <c r="I73" i="11" l="1"/>
  <c r="D73" i="11" s="1"/>
  <c r="L73" i="11" s="1"/>
  <c r="E73" i="11" s="1"/>
  <c r="F73" i="11" s="1"/>
  <c r="H68" i="4"/>
  <c r="H69" i="4" s="1"/>
  <c r="H70" i="4" s="1"/>
  <c r="H71" i="4" s="1"/>
  <c r="G72" i="4" s="1"/>
  <c r="I74" i="11" l="1"/>
  <c r="D74" i="11" s="1"/>
  <c r="L74" i="11" s="1"/>
  <c r="E74" i="11" s="1"/>
  <c r="F74" i="11" s="1"/>
  <c r="D75" i="11" s="1"/>
  <c r="L75" i="11" s="1"/>
  <c r="E75" i="11" s="1"/>
  <c r="F75" i="11" s="1"/>
  <c r="D76" i="11" s="1"/>
  <c r="L76" i="11" s="1"/>
  <c r="E76" i="11" s="1"/>
  <c r="F76" i="11" s="1"/>
  <c r="H72" i="4"/>
  <c r="G73" i="4" s="1"/>
  <c r="I77" i="11" l="1"/>
  <c r="D77" i="11" s="1"/>
  <c r="L77" i="11" s="1"/>
  <c r="E77" i="11" s="1"/>
  <c r="F77" i="11" s="1"/>
  <c r="H73" i="4"/>
  <c r="H74" i="4" s="1"/>
  <c r="H75" i="4" s="1"/>
  <c r="G76" i="4" s="1"/>
  <c r="I78" i="11" l="1"/>
  <c r="D78" i="11" s="1"/>
  <c r="L78" i="11" s="1"/>
  <c r="E78" i="11" s="1"/>
  <c r="F78" i="11" s="1"/>
  <c r="H76" i="4"/>
  <c r="G77" i="4" s="1"/>
  <c r="I79" i="11" l="1"/>
  <c r="D79" i="11" s="1"/>
  <c r="L79" i="11" s="1"/>
  <c r="E79" i="11" s="1"/>
  <c r="F79" i="11" s="1"/>
  <c r="H77" i="4"/>
  <c r="G78" i="4" s="1"/>
  <c r="I80" i="11" l="1"/>
  <c r="D80" i="11" s="1"/>
  <c r="L80" i="11" s="1"/>
  <c r="E80" i="11" s="1"/>
  <c r="F80" i="11" s="1"/>
  <c r="D81" i="11" s="1"/>
  <c r="L81" i="11" s="1"/>
  <c r="E81" i="11" s="1"/>
  <c r="F81" i="11" s="1"/>
  <c r="D82" i="11" s="1"/>
  <c r="L82" i="11" s="1"/>
  <c r="E82" i="11" s="1"/>
  <c r="F82" i="11" s="1"/>
  <c r="D83" i="11" s="1"/>
  <c r="L83" i="11" s="1"/>
  <c r="E83" i="11" s="1"/>
  <c r="F83" i="11" s="1"/>
  <c r="H78" i="4"/>
  <c r="G79" i="4" s="1"/>
  <c r="I84" i="11" l="1"/>
  <c r="D84" i="11" s="1"/>
  <c r="L84" i="11" s="1"/>
  <c r="E84" i="11" s="1"/>
  <c r="F84" i="11" s="1"/>
  <c r="D85" i="11" s="1"/>
  <c r="L85" i="11" s="1"/>
  <c r="E85" i="11" s="1"/>
  <c r="F85" i="11" s="1"/>
  <c r="D86" i="11" s="1"/>
  <c r="L86" i="11" s="1"/>
  <c r="E86" i="11" s="1"/>
  <c r="F86" i="11" s="1"/>
  <c r="H79" i="4"/>
  <c r="H80" i="4" s="1"/>
  <c r="H81" i="4" s="1"/>
  <c r="H82" i="4" s="1"/>
  <c r="G83" i="4" s="1"/>
  <c r="I87" i="11" l="1"/>
  <c r="D87" i="11" s="1"/>
  <c r="L87" i="11" s="1"/>
  <c r="E87" i="11" s="1"/>
  <c r="F87" i="11" s="1"/>
  <c r="H83" i="4"/>
  <c r="H84" i="4" s="1"/>
  <c r="H85" i="4" s="1"/>
  <c r="G86" i="4" s="1"/>
  <c r="I88" i="11" l="1"/>
  <c r="D88" i="11" s="1"/>
  <c r="L88" i="11" s="1"/>
  <c r="E88" i="11" s="1"/>
  <c r="F88" i="11" s="1"/>
  <c r="D89" i="11" s="1"/>
  <c r="L89" i="11" s="1"/>
  <c r="E89" i="11" s="1"/>
  <c r="F89" i="11" s="1"/>
  <c r="D90" i="11" s="1"/>
  <c r="L90" i="11" s="1"/>
  <c r="E90" i="11" s="1"/>
  <c r="F90" i="11" s="1"/>
  <c r="H86" i="4"/>
  <c r="G87" i="4" s="1"/>
  <c r="I91" i="11" l="1"/>
  <c r="D91" i="11" s="1"/>
  <c r="L91" i="11" s="1"/>
  <c r="E91" i="11" s="1"/>
  <c r="F91" i="11" s="1"/>
  <c r="H87" i="4"/>
  <c r="H88" i="4" s="1"/>
  <c r="H89" i="4" s="1"/>
  <c r="G90" i="4" s="1"/>
  <c r="I92" i="11" l="1"/>
  <c r="D92" i="11" s="1"/>
  <c r="L92" i="11" s="1"/>
  <c r="E92" i="11" s="1"/>
  <c r="F92" i="11" s="1"/>
  <c r="H90" i="4"/>
  <c r="G91" i="4" s="1"/>
  <c r="I93" i="11" l="1"/>
  <c r="D93" i="11" s="1"/>
  <c r="L93" i="11" s="1"/>
  <c r="E93" i="11" s="1"/>
  <c r="F93" i="11" s="1"/>
  <c r="H91" i="4"/>
  <c r="G92" i="4" s="1"/>
  <c r="I94" i="11" l="1"/>
  <c r="D94" i="11" s="1"/>
  <c r="L94" i="11" s="1"/>
  <c r="E94" i="11" s="1"/>
  <c r="F94" i="11" s="1"/>
  <c r="H92" i="4"/>
  <c r="G93" i="4" s="1"/>
  <c r="I95" i="11" l="1"/>
  <c r="D95" i="11" s="1"/>
  <c r="L95" i="11" s="1"/>
  <c r="E95" i="11" s="1"/>
  <c r="F95" i="11" s="1"/>
  <c r="H93" i="4"/>
  <c r="G94" i="4" s="1"/>
  <c r="I96" i="11" l="1"/>
  <c r="D96" i="11" s="1"/>
  <c r="L96" i="11" s="1"/>
  <c r="E96" i="11" s="1"/>
  <c r="F96" i="11" s="1"/>
  <c r="H94" i="4"/>
  <c r="G95" i="4" s="1"/>
  <c r="I97" i="11" l="1"/>
  <c r="D97" i="11" s="1"/>
  <c r="L97" i="11" s="1"/>
  <c r="E97" i="11" s="1"/>
  <c r="F97" i="11" s="1"/>
  <c r="H95" i="4"/>
  <c r="G96" i="4" s="1"/>
  <c r="I98" i="11" l="1"/>
  <c r="D98" i="11" s="1"/>
  <c r="L98" i="11" s="1"/>
  <c r="E98" i="11" s="1"/>
  <c r="F98" i="11" s="1"/>
  <c r="H96" i="4"/>
  <c r="G97" i="4" s="1"/>
  <c r="I99" i="11" l="1"/>
  <c r="D99" i="11" s="1"/>
  <c r="L99" i="11" s="1"/>
  <c r="E99" i="11" s="1"/>
  <c r="F99" i="11" s="1"/>
  <c r="D100" i="11" s="1"/>
  <c r="L100" i="11" s="1"/>
  <c r="E100" i="11" s="1"/>
  <c r="F100" i="11" s="1"/>
  <c r="D101" i="11" s="1"/>
  <c r="L101" i="11" s="1"/>
  <c r="E101" i="11" s="1"/>
  <c r="F101" i="11" s="1"/>
  <c r="D102" i="11" s="1"/>
  <c r="L102" i="11" s="1"/>
  <c r="E102" i="11" s="1"/>
  <c r="F102" i="11" s="1"/>
  <c r="D103" i="11" s="1"/>
  <c r="L103" i="11" s="1"/>
  <c r="E103" i="11" s="1"/>
  <c r="F103" i="11" s="1"/>
  <c r="H97" i="4"/>
  <c r="G98" i="4" s="1"/>
  <c r="I104" i="11" l="1"/>
  <c r="D104" i="11" s="1"/>
  <c r="L104" i="11" s="1"/>
  <c r="E104" i="11" s="1"/>
  <c r="F104" i="11" s="1"/>
  <c r="D105" i="11" s="1"/>
  <c r="L105" i="11" s="1"/>
  <c r="E105" i="11" s="1"/>
  <c r="F105" i="11" s="1"/>
  <c r="D106" i="11" s="1"/>
  <c r="L106" i="11" s="1"/>
  <c r="E106" i="11" s="1"/>
  <c r="F106" i="11" s="1"/>
  <c r="H98" i="4"/>
  <c r="H99" i="4" s="1"/>
  <c r="H100" i="4" s="1"/>
  <c r="H101" i="4" s="1"/>
  <c r="H102" i="4" s="1"/>
  <c r="G103" i="4" s="1"/>
  <c r="I107" i="11" l="1"/>
  <c r="D107" i="11" s="1"/>
  <c r="L107" i="11" s="1"/>
  <c r="E107" i="11" s="1"/>
  <c r="F107" i="11" s="1"/>
  <c r="H103" i="4"/>
  <c r="H104" i="4" s="1"/>
  <c r="H105" i="4" s="1"/>
  <c r="G106" i="4" s="1"/>
  <c r="I108" i="11" l="1"/>
  <c r="D108" i="11" s="1"/>
  <c r="L108" i="11" s="1"/>
  <c r="E108" i="11" s="1"/>
  <c r="F108" i="11" s="1"/>
  <c r="H106" i="4"/>
  <c r="G107" i="4" s="1"/>
  <c r="I109" i="11" l="1"/>
  <c r="D109" i="11" s="1"/>
  <c r="L109" i="11" s="1"/>
  <c r="E109" i="11" s="1"/>
  <c r="F109" i="11" s="1"/>
  <c r="H107" i="4"/>
  <c r="G108" i="4" s="1"/>
  <c r="I110" i="11" l="1"/>
  <c r="D110" i="11" s="1"/>
  <c r="L110" i="11" s="1"/>
  <c r="E110" i="11" s="1"/>
  <c r="F110" i="11" s="1"/>
  <c r="H108" i="4"/>
  <c r="G109" i="4" s="1"/>
  <c r="D111" i="11" l="1"/>
  <c r="L111" i="11" s="1"/>
  <c r="E111" i="11" s="1"/>
  <c r="F111" i="11" s="1"/>
  <c r="D112" i="11" s="1"/>
  <c r="L112" i="11" s="1"/>
  <c r="E112" i="11" s="1"/>
  <c r="F112" i="11" s="1"/>
  <c r="I111" i="11"/>
  <c r="H109" i="4"/>
  <c r="G110" i="4" s="1"/>
  <c r="I113" i="11" l="1"/>
  <c r="D113" i="11" s="1"/>
  <c r="L113" i="11" s="1"/>
  <c r="E113" i="11" s="1"/>
  <c r="F113" i="11" s="1"/>
  <c r="D114" i="11" s="1"/>
  <c r="L114" i="11" s="1"/>
  <c r="E114" i="11" s="1"/>
  <c r="F114" i="11" s="1"/>
  <c r="H110" i="4"/>
  <c r="H111" i="4" s="1"/>
  <c r="G112" i="4" s="1"/>
  <c r="I115" i="11" l="1"/>
  <c r="D115" i="11" s="1"/>
  <c r="L115" i="11" s="1"/>
  <c r="E115" i="11" s="1"/>
  <c r="F115" i="11" s="1"/>
  <c r="H112" i="4"/>
  <c r="H113" i="4" s="1"/>
  <c r="G114" i="4" s="1"/>
  <c r="I116" i="11" l="1"/>
  <c r="D116" i="11" s="1"/>
  <c r="L116" i="11" s="1"/>
  <c r="E116" i="11" s="1"/>
  <c r="F116" i="11" s="1"/>
  <c r="H114" i="4"/>
  <c r="G115" i="4" s="1"/>
  <c r="I117" i="11" l="1"/>
  <c r="D117" i="11" s="1"/>
  <c r="L117" i="11" s="1"/>
  <c r="E117" i="11" s="1"/>
  <c r="F117" i="11" s="1"/>
  <c r="D118" i="11" s="1"/>
  <c r="L118" i="11" s="1"/>
  <c r="E118" i="11" s="1"/>
  <c r="F118" i="11" s="1"/>
  <c r="H115" i="4"/>
  <c r="G116" i="4" s="1"/>
  <c r="I119" i="11" l="1"/>
  <c r="D119" i="11" s="1"/>
  <c r="L119" i="11" s="1"/>
  <c r="E119" i="11" s="1"/>
  <c r="F119" i="11" s="1"/>
  <c r="D120" i="11" s="1"/>
  <c r="L120" i="11" s="1"/>
  <c r="E120" i="11" s="1"/>
  <c r="F120" i="11" s="1"/>
  <c r="D121" i="11" s="1"/>
  <c r="L121" i="11" s="1"/>
  <c r="E121" i="11" s="1"/>
  <c r="F121" i="11" s="1"/>
  <c r="H116" i="4"/>
  <c r="H117" i="4" s="1"/>
  <c r="G118" i="4" s="1"/>
  <c r="I122" i="11" l="1"/>
  <c r="D122" i="11" s="1"/>
  <c r="L122" i="11" s="1"/>
  <c r="E122" i="11" s="1"/>
  <c r="F122" i="11" s="1"/>
  <c r="H118" i="4"/>
  <c r="H119" i="4" s="1"/>
  <c r="H120" i="4" s="1"/>
  <c r="G121" i="4" s="1"/>
  <c r="I123" i="11" l="1"/>
  <c r="D123" i="11" s="1"/>
  <c r="L123" i="11" s="1"/>
  <c r="E123" i="11" s="1"/>
  <c r="F123" i="11" s="1"/>
  <c r="H121" i="4"/>
  <c r="G122" i="4" s="1"/>
  <c r="I124" i="11" l="1"/>
  <c r="D124" i="11" s="1"/>
  <c r="L124" i="11" s="1"/>
  <c r="E124" i="11" s="1"/>
  <c r="F124" i="11" s="1"/>
  <c r="H122" i="4"/>
  <c r="G123" i="4" s="1"/>
  <c r="I125" i="11" l="1"/>
  <c r="D125" i="11" s="1"/>
  <c r="L125" i="11" s="1"/>
  <c r="E125" i="11" s="1"/>
  <c r="F125" i="11" s="1"/>
  <c r="H123" i="4"/>
  <c r="G124" i="4" s="1"/>
  <c r="D126" i="11" l="1"/>
  <c r="L126" i="11" s="1"/>
  <c r="E126" i="11" s="1"/>
  <c r="F126" i="11" s="1"/>
  <c r="I126" i="11"/>
  <c r="H124" i="4"/>
  <c r="G125" i="4" s="1"/>
  <c r="I127" i="11" l="1"/>
  <c r="D127" i="11" s="1"/>
  <c r="L127" i="11" s="1"/>
  <c r="E127" i="11" s="1"/>
  <c r="F127" i="11" s="1"/>
  <c r="H125" i="4"/>
  <c r="G126" i="4" s="1"/>
  <c r="I128" i="11" l="1"/>
  <c r="D128" i="11" s="1"/>
  <c r="L128" i="11" s="1"/>
  <c r="E128" i="11" s="1"/>
  <c r="F128" i="11" s="1"/>
  <c r="H126" i="4"/>
  <c r="G127" i="4" s="1"/>
  <c r="I129" i="11" l="1"/>
  <c r="D129" i="11" s="1"/>
  <c r="L129" i="11" s="1"/>
  <c r="E129" i="11" s="1"/>
  <c r="F129" i="11" s="1"/>
  <c r="H127" i="4"/>
  <c r="G128" i="4" s="1"/>
  <c r="I130" i="11" l="1"/>
  <c r="D130" i="11" s="1"/>
  <c r="L130" i="11" s="1"/>
  <c r="E130" i="11" s="1"/>
  <c r="F130" i="11" s="1"/>
  <c r="H128" i="4"/>
  <c r="G129" i="4" s="1"/>
  <c r="I131" i="11" l="1"/>
  <c r="D131" i="11" s="1"/>
  <c r="L131" i="11" s="1"/>
  <c r="E131" i="11" s="1"/>
  <c r="F131" i="11" s="1"/>
  <c r="H129" i="4"/>
  <c r="G130" i="4" s="1"/>
  <c r="I132" i="11" l="1"/>
  <c r="D132" i="11"/>
  <c r="L132" i="11" s="1"/>
  <c r="E132" i="11" s="1"/>
  <c r="F132" i="11" s="1"/>
  <c r="H130" i="4"/>
  <c r="G131" i="4" s="1"/>
  <c r="I133" i="11" l="1"/>
  <c r="D133" i="11" s="1"/>
  <c r="L133" i="11" s="1"/>
  <c r="E133" i="11" s="1"/>
  <c r="F133" i="11" s="1"/>
  <c r="H131" i="4"/>
  <c r="G132" i="4" s="1"/>
  <c r="I134" i="11" l="1"/>
  <c r="D134" i="11" s="1"/>
  <c r="L134" i="11" s="1"/>
  <c r="E134" i="11" s="1"/>
  <c r="F134" i="11" s="1"/>
  <c r="H132" i="4"/>
  <c r="G133" i="4" s="1"/>
  <c r="I135" i="11" l="1"/>
  <c r="D135" i="11" s="1"/>
  <c r="L135" i="11" s="1"/>
  <c r="E135" i="11" s="1"/>
  <c r="F135" i="11" s="1"/>
  <c r="D136" i="11" s="1"/>
  <c r="L136" i="11" s="1"/>
  <c r="E136" i="11" s="1"/>
  <c r="F136" i="11" s="1"/>
  <c r="D137" i="11" s="1"/>
  <c r="L137" i="11" s="1"/>
  <c r="E137" i="11" s="1"/>
  <c r="F137" i="11" s="1"/>
  <c r="H133" i="4"/>
  <c r="G134" i="4" s="1"/>
  <c r="I138" i="11" l="1"/>
  <c r="D138" i="11" s="1"/>
  <c r="L138" i="11" s="1"/>
  <c r="E138" i="11" s="1"/>
  <c r="F138" i="11" s="1"/>
  <c r="D139" i="11" s="1"/>
  <c r="L139" i="11" s="1"/>
  <c r="E139" i="11" s="1"/>
  <c r="F139" i="11" s="1"/>
  <c r="H134" i="4"/>
  <c r="H135" i="4" s="1"/>
  <c r="H136" i="4" s="1"/>
  <c r="G137" i="4" s="1"/>
  <c r="I140" i="11" l="1"/>
  <c r="D140" i="11" s="1"/>
  <c r="L140" i="11" s="1"/>
  <c r="E140" i="11" s="1"/>
  <c r="F140" i="11" s="1"/>
  <c r="D141" i="11" s="1"/>
  <c r="L141" i="11" s="1"/>
  <c r="E141" i="11" s="1"/>
  <c r="F141" i="11" s="1"/>
  <c r="H137" i="4"/>
  <c r="H138" i="4" s="1"/>
  <c r="G139" i="4" s="1"/>
  <c r="I142" i="11" l="1"/>
  <c r="D142" i="11" s="1"/>
  <c r="L142" i="11" s="1"/>
  <c r="E142" i="11" s="1"/>
  <c r="F142" i="11" s="1"/>
  <c r="H139" i="4"/>
  <c r="H140" i="4" s="1"/>
  <c r="G141" i="4" s="1"/>
  <c r="I143" i="11" l="1"/>
  <c r="D143" i="11" s="1"/>
  <c r="L143" i="11" s="1"/>
  <c r="E143" i="11" s="1"/>
  <c r="F143" i="11" s="1"/>
  <c r="H141" i="4"/>
  <c r="G142" i="4" s="1"/>
  <c r="I144" i="11" l="1"/>
  <c r="D144" i="11" s="1"/>
  <c r="L144" i="11" s="1"/>
  <c r="E144" i="11" s="1"/>
  <c r="F144" i="11" s="1"/>
  <c r="H142" i="4"/>
  <c r="G143" i="4" s="1"/>
  <c r="I145" i="11" l="1"/>
  <c r="D145" i="11" s="1"/>
  <c r="L145" i="11" s="1"/>
  <c r="E145" i="11" s="1"/>
  <c r="F145" i="11" s="1"/>
  <c r="H143" i="4"/>
  <c r="G144" i="4" s="1"/>
  <c r="I146" i="11" l="1"/>
  <c r="D146" i="11" s="1"/>
  <c r="L146" i="11" s="1"/>
  <c r="E146" i="11" s="1"/>
  <c r="F146" i="11" s="1"/>
  <c r="H144" i="4"/>
  <c r="G145" i="4" s="1"/>
  <c r="I147" i="11" l="1"/>
  <c r="D147" i="11" s="1"/>
  <c r="L147" i="11" s="1"/>
  <c r="E147" i="11" s="1"/>
  <c r="F147" i="11" s="1"/>
  <c r="D148" i="11" s="1"/>
  <c r="L148" i="11" s="1"/>
  <c r="E148" i="11" s="1"/>
  <c r="F148" i="11" s="1"/>
  <c r="D149" i="11" s="1"/>
  <c r="L149" i="11" s="1"/>
  <c r="E149" i="11" s="1"/>
  <c r="F149" i="11" s="1"/>
  <c r="D150" i="11" s="1"/>
  <c r="L150" i="11" s="1"/>
  <c r="E150" i="11" s="1"/>
  <c r="F150" i="11" s="1"/>
  <c r="H145" i="4"/>
  <c r="G146" i="4" s="1"/>
  <c r="I151" i="11" l="1"/>
  <c r="D151" i="11" s="1"/>
  <c r="L151" i="11" s="1"/>
  <c r="E151" i="11" s="1"/>
  <c r="F151" i="11" s="1"/>
  <c r="D152" i="11" s="1"/>
  <c r="L152" i="11" s="1"/>
  <c r="E152" i="11" s="1"/>
  <c r="F152" i="11" s="1"/>
  <c r="D153" i="11" s="1"/>
  <c r="L153" i="11" s="1"/>
  <c r="E153" i="11" s="1"/>
  <c r="F153" i="11" s="1"/>
  <c r="H146" i="4"/>
  <c r="H147" i="4" s="1"/>
  <c r="H148" i="4" s="1"/>
  <c r="H149" i="4" s="1"/>
  <c r="G150" i="4" s="1"/>
  <c r="I154" i="11" l="1"/>
  <c r="D154" i="11" s="1"/>
  <c r="L154" i="11" s="1"/>
  <c r="E154" i="11" s="1"/>
  <c r="F154" i="11" s="1"/>
  <c r="H150" i="4"/>
  <c r="H151" i="4" s="1"/>
  <c r="H152" i="4" s="1"/>
  <c r="G153" i="4" s="1"/>
  <c r="I155" i="11" l="1"/>
  <c r="D155" i="11" s="1"/>
  <c r="L155" i="11" s="1"/>
  <c r="E155" i="11" s="1"/>
  <c r="F155" i="11" s="1"/>
  <c r="D156" i="11" s="1"/>
  <c r="L156" i="11" s="1"/>
  <c r="E156" i="11" s="1"/>
  <c r="F156" i="11" s="1"/>
  <c r="H153" i="4"/>
  <c r="G154" i="4" s="1"/>
  <c r="I157" i="11" l="1"/>
  <c r="D157" i="11" s="1"/>
  <c r="L157" i="11" s="1"/>
  <c r="E157" i="11" s="1"/>
  <c r="F157" i="11" s="1"/>
  <c r="H154" i="4"/>
  <c r="H155" i="4" s="1"/>
  <c r="G156" i="4" s="1"/>
  <c r="I158" i="11" l="1"/>
  <c r="D158" i="11" s="1"/>
  <c r="L158" i="11" s="1"/>
  <c r="E158" i="11" s="1"/>
  <c r="F158" i="11" s="1"/>
  <c r="D159" i="11" s="1"/>
  <c r="L159" i="11" s="1"/>
  <c r="E159" i="11" s="1"/>
  <c r="F159" i="11" s="1"/>
  <c r="H156" i="4"/>
  <c r="G157" i="4" s="1"/>
  <c r="I160" i="11" l="1"/>
  <c r="D160" i="11" s="1"/>
  <c r="L160" i="11" s="1"/>
  <c r="E160" i="11" s="1"/>
  <c r="F160" i="11" s="1"/>
  <c r="D161" i="11" s="1"/>
  <c r="L161" i="11" s="1"/>
  <c r="E161" i="11" s="1"/>
  <c r="F161" i="11" s="1"/>
  <c r="H157" i="4"/>
  <c r="H158" i="4" s="1"/>
  <c r="G159" i="4" s="1"/>
  <c r="I162" i="11" l="1"/>
  <c r="D162" i="11" s="1"/>
  <c r="L162" i="11" s="1"/>
  <c r="E162" i="11" s="1"/>
  <c r="F162" i="11" s="1"/>
  <c r="D163" i="11" s="1"/>
  <c r="L163" i="11" s="1"/>
  <c r="E163" i="11" s="1"/>
  <c r="F163" i="11" s="1"/>
  <c r="H159" i="4"/>
  <c r="H160" i="4" s="1"/>
  <c r="G161" i="4" s="1"/>
  <c r="I164" i="11" l="1"/>
  <c r="D164" i="11" s="1"/>
  <c r="L164" i="11" s="1"/>
  <c r="E164" i="11" s="1"/>
  <c r="F164" i="11" s="1"/>
  <c r="H161" i="4"/>
  <c r="H162" i="4" s="1"/>
  <c r="G163" i="4" s="1"/>
  <c r="I165" i="11" l="1"/>
  <c r="D165" i="11" s="1"/>
  <c r="L165" i="11" s="1"/>
  <c r="E165" i="11" s="1"/>
  <c r="F165" i="11" s="1"/>
  <c r="D166" i="11" s="1"/>
  <c r="L166" i="11" s="1"/>
  <c r="E166" i="11" s="1"/>
  <c r="F166" i="11" s="1"/>
  <c r="H163" i="4"/>
  <c r="G164" i="4" s="1"/>
  <c r="I167" i="11" l="1"/>
  <c r="D167" i="11" s="1"/>
  <c r="L167" i="11" s="1"/>
  <c r="E167" i="11" s="1"/>
  <c r="F167" i="11" s="1"/>
  <c r="H164" i="4"/>
  <c r="H165" i="4" s="1"/>
  <c r="G166" i="4" s="1"/>
  <c r="I168" i="11" l="1"/>
  <c r="D168" i="11" s="1"/>
  <c r="L168" i="11" s="1"/>
  <c r="E168" i="11" s="1"/>
  <c r="F168" i="11" s="1"/>
  <c r="D169" i="11" s="1"/>
  <c r="L169" i="11" s="1"/>
  <c r="E169" i="11" s="1"/>
  <c r="F169" i="11" s="1"/>
  <c r="D170" i="11" s="1"/>
  <c r="L170" i="11" s="1"/>
  <c r="E170" i="11" s="1"/>
  <c r="F170" i="11" s="1"/>
  <c r="H166" i="4"/>
  <c r="G167" i="4" s="1"/>
  <c r="I171" i="11" l="1"/>
  <c r="D171" i="11" s="1"/>
  <c r="L171" i="11" s="1"/>
  <c r="E171" i="11" s="1"/>
  <c r="F171" i="11" s="1"/>
  <c r="D172" i="11" s="1"/>
  <c r="L172" i="11" s="1"/>
  <c r="E172" i="11" s="1"/>
  <c r="F172" i="11" s="1"/>
  <c r="H167" i="4"/>
  <c r="H168" i="4" s="1"/>
  <c r="H169" i="4" s="1"/>
  <c r="G170" i="4" s="1"/>
  <c r="I173" i="11" l="1"/>
  <c r="D173" i="11" s="1"/>
  <c r="L173" i="11" s="1"/>
  <c r="E173" i="11" s="1"/>
  <c r="F173" i="11" s="1"/>
  <c r="H170" i="4"/>
  <c r="H171" i="4" s="1"/>
  <c r="G172" i="4" s="1"/>
  <c r="I174" i="11" l="1"/>
  <c r="D174" i="11" s="1"/>
  <c r="L174" i="11" s="1"/>
  <c r="E174" i="11" s="1"/>
  <c r="F174" i="11" s="1"/>
  <c r="D175" i="11" s="1"/>
  <c r="L175" i="11" s="1"/>
  <c r="E175" i="11" s="1"/>
  <c r="F175" i="11" s="1"/>
  <c r="H172" i="4"/>
  <c r="G173" i="4" s="1"/>
  <c r="I176" i="11" l="1"/>
  <c r="D176" i="11" s="1"/>
  <c r="L176" i="11" s="1"/>
  <c r="E176" i="11" s="1"/>
  <c r="F176" i="11" s="1"/>
  <c r="H173" i="4"/>
  <c r="H174" i="4" s="1"/>
  <c r="G175" i="4" s="1"/>
  <c r="I177" i="11" l="1"/>
  <c r="D177" i="11" s="1"/>
  <c r="L177" i="11" s="1"/>
  <c r="E177" i="11" s="1"/>
  <c r="F177" i="11" s="1"/>
  <c r="H175" i="4"/>
  <c r="G176" i="4" s="1"/>
  <c r="I178" i="11" l="1"/>
  <c r="D178" i="11" s="1"/>
  <c r="L178" i="11" s="1"/>
  <c r="E178" i="11" s="1"/>
  <c r="F178" i="11" s="1"/>
  <c r="H176" i="4"/>
  <c r="G177" i="4" s="1"/>
  <c r="I179" i="11" l="1"/>
  <c r="D179" i="11" s="1"/>
  <c r="L179" i="11" s="1"/>
  <c r="E179" i="11" s="1"/>
  <c r="F179" i="11" s="1"/>
  <c r="H177" i="4"/>
  <c r="G178" i="4" s="1"/>
  <c r="I180" i="11" l="1"/>
  <c r="D180" i="11" s="1"/>
  <c r="L180" i="11" s="1"/>
  <c r="E180" i="11" s="1"/>
  <c r="F180" i="11" s="1"/>
  <c r="H178" i="4"/>
  <c r="G179" i="4" s="1"/>
  <c r="I181" i="11" l="1"/>
  <c r="D181" i="11" s="1"/>
  <c r="L181" i="11" s="1"/>
  <c r="E181" i="11" s="1"/>
  <c r="F181" i="11" s="1"/>
  <c r="H179" i="4"/>
  <c r="G180" i="4" s="1"/>
  <c r="I182" i="11" l="1"/>
  <c r="D182" i="11" s="1"/>
  <c r="L182" i="11" s="1"/>
  <c r="E182" i="11" s="1"/>
  <c r="F182" i="11" s="1"/>
  <c r="H180" i="4"/>
  <c r="G181" i="4" s="1"/>
  <c r="I183" i="11" l="1"/>
  <c r="D183" i="11" s="1"/>
  <c r="L183" i="11" s="1"/>
  <c r="E183" i="11" s="1"/>
  <c r="F183" i="11" s="1"/>
  <c r="H181" i="4"/>
  <c r="G182" i="4" s="1"/>
  <c r="I184" i="11" l="1"/>
  <c r="D184" i="11" s="1"/>
  <c r="L184" i="11" s="1"/>
  <c r="E184" i="11" s="1"/>
  <c r="F184" i="11" s="1"/>
  <c r="H182" i="4"/>
  <c r="G183" i="4" s="1"/>
  <c r="I185" i="11" l="1"/>
  <c r="D185" i="11" s="1"/>
  <c r="L185" i="11" s="1"/>
  <c r="E185" i="11" s="1"/>
  <c r="F185" i="11" s="1"/>
  <c r="H183" i="4"/>
  <c r="G184" i="4" s="1"/>
  <c r="H184" i="4" l="1"/>
  <c r="K6" i="8" l="1"/>
  <c r="F7" i="8" s="1"/>
  <c r="I7" i="8" l="1"/>
  <c r="J7" i="8" l="1"/>
  <c r="K7" i="8" s="1"/>
  <c r="F8" i="8" s="1"/>
  <c r="I8" i="8" s="1"/>
  <c r="L7" i="8"/>
  <c r="J8" i="8" l="1"/>
  <c r="F9" i="8" s="1"/>
  <c r="I9" i="8" s="1"/>
  <c r="L9" i="8" s="1"/>
  <c r="L8" i="8"/>
  <c r="J9" i="8" l="1"/>
  <c r="F10" i="8" s="1"/>
  <c r="I10" i="8" l="1"/>
  <c r="J10" i="8" l="1"/>
  <c r="F11" i="8" s="1"/>
  <c r="I11" i="8" s="1"/>
  <c r="L10" i="8"/>
  <c r="J11" i="8" l="1"/>
  <c r="L11" i="8"/>
  <c r="F12" i="8"/>
  <c r="I12" i="8" l="1"/>
  <c r="J12" i="8" l="1"/>
  <c r="L12" i="8"/>
  <c r="F13" i="8"/>
  <c r="I13" i="8" l="1"/>
  <c r="J13" i="8" l="1"/>
  <c r="L13" i="8"/>
  <c r="F14" i="8"/>
  <c r="I14" i="8" l="1"/>
  <c r="J14" i="8" l="1"/>
  <c r="F15" i="8" s="1"/>
  <c r="I15" i="8" s="1"/>
  <c r="L14" i="8"/>
  <c r="J15" i="8" l="1"/>
  <c r="K15" i="8" s="1"/>
  <c r="F16" i="8" s="1"/>
  <c r="I16" i="8" s="1"/>
  <c r="L15" i="8"/>
  <c r="J16" i="8" l="1"/>
  <c r="L16" i="8"/>
  <c r="K16" i="8"/>
  <c r="F17" i="8" s="1"/>
  <c r="I17" i="8" l="1"/>
  <c r="L17" i="8" s="1"/>
  <c r="J17" i="8"/>
  <c r="K17" i="8" s="1"/>
  <c r="F18" i="8" s="1"/>
  <c r="I18" i="8" l="1"/>
  <c r="L18" i="8" s="1"/>
  <c r="J18" i="8"/>
  <c r="K18" i="8"/>
  <c r="F19" i="8" s="1"/>
  <c r="I19" i="8" l="1"/>
  <c r="J19" i="8" l="1"/>
  <c r="K19" i="8" s="1"/>
  <c r="F20" i="8" s="1"/>
  <c r="I20" i="8" s="1"/>
  <c r="L20" i="8" s="1"/>
  <c r="L19" i="8"/>
  <c r="J20" i="8" l="1"/>
  <c r="K20" i="8" s="1"/>
  <c r="F21" i="8" s="1"/>
  <c r="I21" i="8" s="1"/>
  <c r="L21" i="8" s="1"/>
  <c r="J21" i="8" l="1"/>
  <c r="F22" i="8" s="1"/>
  <c r="I22" i="8" l="1"/>
  <c r="J22" i="8" l="1"/>
  <c r="F23" i="8" s="1"/>
  <c r="I23" i="8" s="1"/>
  <c r="L22" i="8"/>
  <c r="J23" i="8" l="1"/>
  <c r="F24" i="8" s="1"/>
  <c r="I24" i="8" s="1"/>
  <c r="L23" i="8"/>
  <c r="J24" i="8" l="1"/>
  <c r="F25" i="8" s="1"/>
  <c r="L24" i="8"/>
  <c r="I25" i="8" l="1"/>
  <c r="J25" i="8" l="1"/>
  <c r="L25" i="8"/>
  <c r="F26" i="8"/>
  <c r="I26" i="8" l="1"/>
  <c r="J26" i="8" l="1"/>
  <c r="F27" i="8" s="1"/>
  <c r="L26" i="8"/>
  <c r="I27" i="8" l="1"/>
  <c r="J27" i="8" l="1"/>
  <c r="K27" i="8" s="1"/>
  <c r="F28" i="8" s="1"/>
  <c r="I28" i="8" s="1"/>
  <c r="L27" i="8"/>
  <c r="J28" i="8" l="1"/>
  <c r="L28" i="8"/>
  <c r="F29" i="8"/>
  <c r="I29" i="8" l="1"/>
  <c r="J29" i="8" l="1"/>
  <c r="F30" i="8" s="1"/>
  <c r="L29" i="8"/>
  <c r="I30" i="8" l="1"/>
  <c r="L30" i="8" s="1"/>
  <c r="J30" i="8" l="1"/>
  <c r="K30" i="8" s="1"/>
  <c r="F31" i="8" s="1"/>
  <c r="I31" i="8" l="1"/>
  <c r="L31" i="8" s="1"/>
  <c r="J31" i="8" l="1"/>
  <c r="K31" i="8" s="1"/>
  <c r="F32" i="8" s="1"/>
  <c r="I32" i="8" l="1"/>
  <c r="L32" i="8" s="1"/>
  <c r="J32" i="8"/>
  <c r="F33" i="8" s="1"/>
  <c r="I33" i="8" l="1"/>
  <c r="L33" i="8" s="1"/>
  <c r="J33" i="8" l="1"/>
  <c r="F34" i="8" s="1"/>
  <c r="I34" i="8" l="1"/>
  <c r="L34" i="8" s="1"/>
  <c r="J34" i="8"/>
  <c r="F35" i="8" s="1"/>
  <c r="I35" i="8" l="1"/>
  <c r="L35" i="8" s="1"/>
  <c r="J35" i="8" l="1"/>
  <c r="F36" i="8" s="1"/>
  <c r="I36" i="8" l="1"/>
  <c r="L36" i="8" s="1"/>
  <c r="J36" i="8"/>
  <c r="F37" i="8" s="1"/>
  <c r="I37" i="8" s="1"/>
  <c r="L37" i="8" s="1"/>
  <c r="J37" i="8" l="1"/>
  <c r="K37" i="8" s="1"/>
  <c r="F38" i="8" s="1"/>
  <c r="I38" i="8" s="1"/>
  <c r="L38" i="8" s="1"/>
  <c r="J38" i="8" l="1"/>
  <c r="K38" i="8" s="1"/>
  <c r="F39" i="8" s="1"/>
  <c r="I39" i="8" s="1"/>
  <c r="L39" i="8" s="1"/>
  <c r="J39" i="8" l="1"/>
  <c r="K39" i="8" s="1"/>
  <c r="F40" i="8" s="1"/>
  <c r="I40" i="8" s="1"/>
  <c r="L40" i="8" s="1"/>
  <c r="J40" i="8" l="1"/>
  <c r="F41" i="8" s="1"/>
  <c r="I41" i="8" s="1"/>
  <c r="L41" i="8" s="1"/>
  <c r="J41" i="8" l="1"/>
  <c r="F42" i="8" s="1"/>
  <c r="I42" i="8" s="1"/>
  <c r="J42" i="8" l="1"/>
  <c r="K42" i="8" s="1"/>
  <c r="F43" i="8" s="1"/>
  <c r="I43" i="8" s="1"/>
  <c r="L43" i="8" s="1"/>
  <c r="L42" i="8"/>
  <c r="J43" i="8" l="1"/>
  <c r="F44" i="8" s="1"/>
  <c r="I44" i="8" l="1"/>
  <c r="J44" i="8" l="1"/>
  <c r="K44" i="8" s="1"/>
  <c r="F45" i="8" s="1"/>
  <c r="I45" i="8" s="1"/>
  <c r="L44" i="8"/>
  <c r="J45" i="8" l="1"/>
  <c r="K45" i="8" s="1"/>
  <c r="F46" i="8" s="1"/>
  <c r="I46" i="8" s="1"/>
  <c r="L45" i="8"/>
  <c r="J46" i="8" l="1"/>
  <c r="K46" i="8" s="1"/>
  <c r="F47" i="8" s="1"/>
  <c r="I47" i="8" s="1"/>
  <c r="L47" i="8" s="1"/>
  <c r="L46" i="8"/>
  <c r="J47" i="8" l="1"/>
  <c r="F48" i="8" s="1"/>
  <c r="I48" i="8" l="1"/>
  <c r="J48" i="8" l="1"/>
  <c r="F49" i="8" s="1"/>
  <c r="I49" i="8" s="1"/>
  <c r="L49" i="8" s="1"/>
  <c r="L48" i="8"/>
  <c r="J49" i="8" l="1"/>
  <c r="F50" i="8" s="1"/>
  <c r="I50" i="8" l="1"/>
  <c r="L50" i="8" s="1"/>
  <c r="J50" i="8" l="1"/>
  <c r="F51" i="8" s="1"/>
  <c r="I51" i="8" l="1"/>
  <c r="J51" i="8" l="1"/>
  <c r="F52" i="8" s="1"/>
  <c r="L51" i="8"/>
  <c r="I52" i="8"/>
  <c r="J52" i="8" l="1"/>
  <c r="F53" i="8" s="1"/>
  <c r="I53" i="8" s="1"/>
  <c r="L53" i="8" s="1"/>
  <c r="L52" i="8"/>
  <c r="J53" i="8" l="1"/>
  <c r="F54" i="8" s="1"/>
  <c r="I54" i="8" l="1"/>
  <c r="J54" i="8" l="1"/>
  <c r="F55" i="8" s="1"/>
  <c r="L54" i="8"/>
  <c r="I55" i="8" l="1"/>
  <c r="J55" i="8" l="1"/>
  <c r="F56" i="8" s="1"/>
  <c r="I56" i="8" s="1"/>
  <c r="L55" i="8"/>
  <c r="J56" i="8" l="1"/>
  <c r="K56" i="8" s="1"/>
  <c r="F57" i="8" s="1"/>
  <c r="I57" i="8" s="1"/>
  <c r="L56" i="8"/>
  <c r="J57" i="8" l="1"/>
  <c r="K57" i="8" s="1"/>
  <c r="F58" i="8" s="1"/>
  <c r="I58" i="8" s="1"/>
  <c r="L57" i="8"/>
  <c r="J58" i="8" l="1"/>
  <c r="K58" i="8" s="1"/>
  <c r="F59" i="8" s="1"/>
  <c r="I59" i="8" s="1"/>
  <c r="L58" i="8"/>
  <c r="J59" i="8" l="1"/>
  <c r="F60" i="8" s="1"/>
  <c r="I60" i="8" s="1"/>
  <c r="L59" i="8"/>
  <c r="J60" i="8" l="1"/>
  <c r="K60" i="8" s="1"/>
  <c r="F61" i="8" s="1"/>
  <c r="I61" i="8" s="1"/>
  <c r="L60" i="8"/>
  <c r="J61" i="8" l="1"/>
  <c r="K61" i="8" s="1"/>
  <c r="F62" i="8" s="1"/>
  <c r="I62" i="8" s="1"/>
  <c r="L62" i="8" s="1"/>
  <c r="L61" i="8"/>
  <c r="J62" i="8" l="1"/>
  <c r="K62" i="8" s="1"/>
  <c r="F63" i="8" s="1"/>
  <c r="I63" i="8" s="1"/>
  <c r="L63" i="8" s="1"/>
  <c r="J63" i="8" l="1"/>
  <c r="F64" i="8" s="1"/>
  <c r="I64" i="8" l="1"/>
  <c r="L64" i="8" s="1"/>
  <c r="J64" i="8" l="1"/>
  <c r="F65" i="8" s="1"/>
  <c r="I65" i="8" l="1"/>
  <c r="L65" i="8" s="1"/>
  <c r="J65" i="8" l="1"/>
  <c r="K65" i="8" s="1"/>
  <c r="F66" i="8" s="1"/>
  <c r="I66" i="8" s="1"/>
  <c r="J66" i="8" l="1"/>
  <c r="K66" i="8" s="1"/>
  <c r="F67" i="8" s="1"/>
  <c r="I67" i="8" s="1"/>
  <c r="L66" i="8"/>
  <c r="J67" i="8" l="1"/>
  <c r="K67" i="8" s="1"/>
  <c r="F68" i="8" s="1"/>
  <c r="I68" i="8" s="1"/>
  <c r="L67" i="8"/>
  <c r="J68" i="8" l="1"/>
  <c r="K68" i="8" s="1"/>
  <c r="F69" i="8" s="1"/>
  <c r="L68" i="8"/>
  <c r="I69" i="8" l="1"/>
  <c r="L69" i="8" s="1"/>
  <c r="J69" i="8" l="1"/>
  <c r="F70" i="8" s="1"/>
  <c r="I70" i="8" s="1"/>
  <c r="L70" i="8" s="1"/>
  <c r="J70" i="8" l="1"/>
  <c r="F71" i="8" s="1"/>
  <c r="I71" i="8" s="1"/>
  <c r="L71" i="8" s="1"/>
  <c r="J71" i="8" l="1"/>
  <c r="F72" i="8" s="1"/>
  <c r="I72" i="8" s="1"/>
  <c r="L72" i="8" s="1"/>
  <c r="J72" i="8" l="1"/>
  <c r="K72" i="8" s="1"/>
  <c r="F73" i="8" s="1"/>
  <c r="I73" i="8" l="1"/>
  <c r="L73" i="8" s="1"/>
  <c r="J73" i="8" l="1"/>
  <c r="K73" i="8" s="1"/>
  <c r="F74" i="8" s="1"/>
  <c r="I74" i="8" s="1"/>
  <c r="L74" i="8" s="1"/>
  <c r="J74" i="8" l="1"/>
  <c r="F75" i="8" s="1"/>
  <c r="I75" i="8" s="1"/>
  <c r="L75" i="8" s="1"/>
  <c r="J75" i="8" l="1"/>
  <c r="F76" i="8" s="1"/>
  <c r="I76" i="8" s="1"/>
  <c r="J76" i="8" l="1"/>
  <c r="K76" i="8" s="1"/>
  <c r="F77" i="8" s="1"/>
  <c r="I77" i="8" s="1"/>
  <c r="L76" i="8"/>
  <c r="J77" i="8" l="1"/>
  <c r="K77" i="8" s="1"/>
  <c r="F78" i="8" s="1"/>
  <c r="I78" i="8" s="1"/>
  <c r="L77" i="8"/>
  <c r="J78" i="8" l="1"/>
  <c r="K78" i="8" s="1"/>
  <c r="F79" i="8" s="1"/>
  <c r="I79" i="8" s="1"/>
  <c r="L78" i="8"/>
  <c r="J79" i="8" l="1"/>
  <c r="K79" i="8" s="1"/>
  <c r="F80" i="8" s="1"/>
  <c r="I80" i="8" s="1"/>
  <c r="L79" i="8"/>
  <c r="J80" i="8" l="1"/>
  <c r="F81" i="8" s="1"/>
  <c r="L80" i="8"/>
  <c r="I81" i="8" l="1"/>
  <c r="L81" i="8" s="1"/>
  <c r="J81" i="8" l="1"/>
  <c r="F82" i="8" s="1"/>
  <c r="I82" i="8" l="1"/>
  <c r="J82" i="8" l="1"/>
  <c r="L82" i="8"/>
  <c r="F83" i="8"/>
  <c r="I83" i="8" l="1"/>
  <c r="J83" i="8" l="1"/>
  <c r="K83" i="8" s="1"/>
  <c r="F84" i="8" s="1"/>
  <c r="I84" i="8" s="1"/>
  <c r="L83" i="8"/>
  <c r="J84" i="8" l="1"/>
  <c r="L84" i="8"/>
  <c r="F85" i="8"/>
  <c r="I85" i="8" l="1"/>
  <c r="J85" i="8" l="1"/>
  <c r="L85" i="8"/>
  <c r="F86" i="8"/>
  <c r="I86" i="8" l="1"/>
  <c r="J86" i="8" l="1"/>
  <c r="K86" i="8" s="1"/>
  <c r="F87" i="8" s="1"/>
  <c r="I87" i="8" s="1"/>
  <c r="L86" i="8"/>
  <c r="J87" i="8" l="1"/>
  <c r="K87" i="8" s="1"/>
  <c r="F88" i="8" s="1"/>
  <c r="I88" i="8" s="1"/>
  <c r="L87" i="8"/>
  <c r="J88" i="8" l="1"/>
  <c r="L88" i="8"/>
  <c r="F89" i="8"/>
  <c r="I89" i="8" l="1"/>
  <c r="L89" i="8" s="1"/>
  <c r="J89" i="8" l="1"/>
  <c r="F90" i="8" s="1"/>
  <c r="I90" i="8" l="1"/>
  <c r="J90" i="8" l="1"/>
  <c r="K90" i="8" s="1"/>
  <c r="F91" i="8" s="1"/>
  <c r="I91" i="8" s="1"/>
  <c r="L90" i="8"/>
  <c r="J91" i="8" l="1"/>
  <c r="K91" i="8" s="1"/>
  <c r="F92" i="8" s="1"/>
  <c r="I92" i="8" s="1"/>
  <c r="L91" i="8"/>
  <c r="J92" i="8" l="1"/>
  <c r="K92" i="8" s="1"/>
  <c r="F93" i="8" s="1"/>
  <c r="I93" i="8" s="1"/>
  <c r="L92" i="8"/>
  <c r="J93" i="8" l="1"/>
  <c r="K93" i="8" s="1"/>
  <c r="F94" i="8" s="1"/>
  <c r="I94" i="8" s="1"/>
  <c r="L93" i="8"/>
  <c r="J94" i="8" l="1"/>
  <c r="K94" i="8" s="1"/>
  <c r="F95" i="8" s="1"/>
  <c r="L94" i="8"/>
  <c r="I95" i="8" l="1"/>
  <c r="J95" i="8" l="1"/>
  <c r="K95" i="8" s="1"/>
  <c r="F96" i="8" s="1"/>
  <c r="I96" i="8" s="1"/>
  <c r="L95" i="8"/>
  <c r="J96" i="8" l="1"/>
  <c r="K96" i="8" s="1"/>
  <c r="F97" i="8" s="1"/>
  <c r="I97" i="8" s="1"/>
  <c r="L96" i="8"/>
  <c r="J97" i="8" l="1"/>
  <c r="K97" i="8" s="1"/>
  <c r="F98" i="8" s="1"/>
  <c r="I98" i="8" s="1"/>
  <c r="L97" i="8"/>
  <c r="J98" i="8" l="1"/>
  <c r="K98" i="8" s="1"/>
  <c r="F99" i="8" s="1"/>
  <c r="I99" i="8" s="1"/>
  <c r="L98" i="8"/>
  <c r="J99" i="8" l="1"/>
  <c r="F100" i="8" s="1"/>
  <c r="L99" i="8"/>
  <c r="I100" i="8" l="1"/>
  <c r="J100" i="8" l="1"/>
  <c r="F101" i="8" s="1"/>
  <c r="L100" i="8"/>
  <c r="I101" i="8" l="1"/>
  <c r="J101" i="8" l="1"/>
  <c r="F102" i="8" s="1"/>
  <c r="I102" i="8" s="1"/>
  <c r="L101" i="8"/>
  <c r="J102" i="8" l="1"/>
  <c r="L102" i="8"/>
  <c r="F103" i="8"/>
  <c r="I103" i="8" l="1"/>
  <c r="J103" i="8" l="1"/>
  <c r="K103" i="8" s="1"/>
  <c r="F104" i="8" s="1"/>
  <c r="I104" i="8" s="1"/>
  <c r="L103" i="8"/>
  <c r="L104" i="8" l="1"/>
  <c r="J104" i="8"/>
  <c r="F105" i="8" s="1"/>
  <c r="I105" i="8" l="1"/>
  <c r="J105" i="8" l="1"/>
  <c r="L105" i="8"/>
  <c r="F106" i="8"/>
  <c r="I106" i="8" l="1"/>
  <c r="J106" i="8" l="1"/>
  <c r="K106" i="8" s="1"/>
  <c r="F107" i="8" s="1"/>
  <c r="I107" i="8" s="1"/>
  <c r="L106" i="8"/>
  <c r="J107" i="8" l="1"/>
  <c r="K107" i="8" s="1"/>
  <c r="F108" i="8" s="1"/>
  <c r="I108" i="8" s="1"/>
  <c r="L107" i="8"/>
  <c r="J108" i="8" l="1"/>
  <c r="K108" i="8" s="1"/>
  <c r="F109" i="8" s="1"/>
  <c r="I109" i="8" s="1"/>
  <c r="L108" i="8"/>
  <c r="J109" i="8" l="1"/>
  <c r="K109" i="8" s="1"/>
  <c r="F110" i="8" s="1"/>
  <c r="I110" i="8" s="1"/>
  <c r="L109" i="8"/>
  <c r="L110" i="8" l="1"/>
  <c r="J110" i="8"/>
  <c r="K110" i="8" s="1"/>
  <c r="F111" i="8" s="1"/>
  <c r="I111" i="8" s="1"/>
  <c r="J111" i="8" l="1"/>
  <c r="L111" i="8"/>
  <c r="F112" i="8"/>
  <c r="I112" i="8" l="1"/>
  <c r="J112" i="8" l="1"/>
  <c r="K112" i="8" s="1"/>
  <c r="F113" i="8" s="1"/>
  <c r="I113" i="8" s="1"/>
  <c r="L112" i="8"/>
  <c r="J113" i="8" l="1"/>
  <c r="L113" i="8"/>
  <c r="F114" i="8"/>
  <c r="I114" i="8" l="1"/>
  <c r="J114" i="8" l="1"/>
  <c r="L114" i="8"/>
  <c r="K114" i="8"/>
  <c r="F115" i="8" s="1"/>
  <c r="I115" i="8" l="1"/>
  <c r="J115" i="8" l="1"/>
  <c r="K115" i="8" s="1"/>
  <c r="F116" i="8" s="1"/>
  <c r="I116" i="8" s="1"/>
  <c r="L115" i="8"/>
  <c r="J116" i="8" l="1"/>
  <c r="K116" i="8" s="1"/>
  <c r="F117" i="8" s="1"/>
  <c r="I117" i="8" s="1"/>
  <c r="L116" i="8"/>
  <c r="J117" i="8" l="1"/>
  <c r="L117" i="8"/>
  <c r="F118" i="8"/>
  <c r="I118" i="8" l="1"/>
  <c r="J118" i="8" l="1"/>
  <c r="K118" i="8" s="1"/>
  <c r="F119" i="8" s="1"/>
  <c r="I119" i="8" s="1"/>
  <c r="L118" i="8"/>
  <c r="J119" i="8" l="1"/>
  <c r="F120" i="8" s="1"/>
  <c r="L119" i="8"/>
  <c r="I120" i="8" l="1"/>
  <c r="J120" i="8" l="1"/>
  <c r="F121" i="8" s="1"/>
  <c r="L120" i="8"/>
  <c r="I121" i="8" l="1"/>
  <c r="J121" i="8" l="1"/>
  <c r="K121" i="8" s="1"/>
  <c r="F122" i="8" s="1"/>
  <c r="I122" i="8" s="1"/>
  <c r="L121" i="8"/>
  <c r="J122" i="8" l="1"/>
  <c r="K122" i="8" s="1"/>
  <c r="F123" i="8" s="1"/>
  <c r="I123" i="8" s="1"/>
  <c r="L122" i="8"/>
  <c r="J123" i="8" l="1"/>
  <c r="K123" i="8" s="1"/>
  <c r="F124" i="8" s="1"/>
  <c r="I124" i="8" s="1"/>
  <c r="L123" i="8"/>
  <c r="J124" i="8" l="1"/>
  <c r="K124" i="8" s="1"/>
  <c r="F125" i="8" s="1"/>
  <c r="I125" i="8" s="1"/>
  <c r="L124" i="8"/>
  <c r="J125" i="8" l="1"/>
  <c r="K125" i="8" s="1"/>
  <c r="F126" i="8" s="1"/>
  <c r="I126" i="8" s="1"/>
  <c r="L125" i="8"/>
  <c r="J126" i="8" l="1"/>
  <c r="K126" i="8" s="1"/>
  <c r="F127" i="8" s="1"/>
  <c r="I127" i="8" s="1"/>
  <c r="L126" i="8"/>
  <c r="J127" i="8" l="1"/>
  <c r="K127" i="8" s="1"/>
  <c r="F128" i="8" s="1"/>
  <c r="I128" i="8" s="1"/>
  <c r="L127" i="8"/>
  <c r="J128" i="8" l="1"/>
  <c r="K128" i="8" s="1"/>
  <c r="F129" i="8" s="1"/>
  <c r="I129" i="8" s="1"/>
  <c r="L128" i="8"/>
  <c r="J129" i="8" l="1"/>
  <c r="K129" i="8" s="1"/>
  <c r="F130" i="8" s="1"/>
  <c r="I130" i="8" s="1"/>
  <c r="L129" i="8"/>
  <c r="J130" i="8" l="1"/>
  <c r="K130" i="8" s="1"/>
  <c r="F131" i="8" s="1"/>
  <c r="I131" i="8" s="1"/>
  <c r="L130" i="8"/>
  <c r="J131" i="8" l="1"/>
  <c r="K131" i="8" s="1"/>
  <c r="F132" i="8" s="1"/>
  <c r="I132" i="8" s="1"/>
  <c r="L131" i="8"/>
  <c r="J132" i="8" l="1"/>
  <c r="K132" i="8" s="1"/>
  <c r="F133" i="8" s="1"/>
  <c r="I133" i="8" s="1"/>
  <c r="L132" i="8"/>
  <c r="J133" i="8" l="1"/>
  <c r="K133" i="8" s="1"/>
  <c r="F134" i="8" s="1"/>
  <c r="I134" i="8" s="1"/>
  <c r="L133" i="8"/>
  <c r="J134" i="8" l="1"/>
  <c r="K134" i="8" s="1"/>
  <c r="F135" i="8" s="1"/>
  <c r="I135" i="8" s="1"/>
  <c r="L135" i="8" s="1"/>
  <c r="L134" i="8"/>
  <c r="J135" i="8" l="1"/>
  <c r="F136" i="8" s="1"/>
  <c r="I136" i="8" l="1"/>
  <c r="J136" i="8" l="1"/>
  <c r="F137" i="8" s="1"/>
  <c r="I137" i="8" s="1"/>
  <c r="L136" i="8"/>
  <c r="J137" i="8" l="1"/>
  <c r="K137" i="8" s="1"/>
  <c r="F138" i="8" s="1"/>
  <c r="I138" i="8" s="1"/>
  <c r="L138" i="8" s="1"/>
  <c r="L137" i="8"/>
  <c r="J138" i="8" l="1"/>
  <c r="F139" i="8" s="1"/>
  <c r="I139" i="8" l="1"/>
  <c r="J139" i="8" l="1"/>
  <c r="K139" i="8" s="1"/>
  <c r="F140" i="8" s="1"/>
  <c r="I140" i="8" s="1"/>
  <c r="L140" i="8" s="1"/>
  <c r="L139" i="8"/>
  <c r="J140" i="8" l="1"/>
  <c r="F141" i="8" s="1"/>
  <c r="I141" i="8" l="1"/>
  <c r="J141" i="8" l="1"/>
  <c r="K141" i="8" s="1"/>
  <c r="F142" i="8" s="1"/>
  <c r="I142" i="8" s="1"/>
  <c r="L141" i="8"/>
  <c r="J142" i="8" l="1"/>
  <c r="K142" i="8" s="1"/>
  <c r="F143" i="8" s="1"/>
  <c r="I143" i="8" s="1"/>
  <c r="L142" i="8"/>
  <c r="J143" i="8" l="1"/>
  <c r="K143" i="8" s="1"/>
  <c r="F144" i="8" s="1"/>
  <c r="I144" i="8" s="1"/>
  <c r="L143" i="8"/>
  <c r="J144" i="8" l="1"/>
  <c r="K144" i="8" s="1"/>
  <c r="F145" i="8" s="1"/>
  <c r="I145" i="8" s="1"/>
  <c r="L144" i="8"/>
  <c r="J145" i="8" l="1"/>
  <c r="K145" i="8" s="1"/>
  <c r="F146" i="8" s="1"/>
  <c r="I146" i="8" s="1"/>
  <c r="L145" i="8"/>
  <c r="J146" i="8" l="1"/>
  <c r="K146" i="8" s="1"/>
  <c r="F147" i="8" s="1"/>
  <c r="I147" i="8" s="1"/>
  <c r="L146" i="8"/>
  <c r="J147" i="8" l="1"/>
  <c r="L147" i="8"/>
  <c r="F148" i="8"/>
  <c r="I148" i="8" l="1"/>
  <c r="J148" i="8" l="1"/>
  <c r="F149" i="8" s="1"/>
  <c r="I149" i="8" s="1"/>
  <c r="L149" i="8" s="1"/>
  <c r="L148" i="8"/>
  <c r="J149" i="8" l="1"/>
  <c r="F150" i="8" s="1"/>
  <c r="I150" i="8" l="1"/>
  <c r="J150" i="8" l="1"/>
  <c r="K150" i="8" s="1"/>
  <c r="F151" i="8" s="1"/>
  <c r="I151" i="8" s="1"/>
  <c r="L150" i="8"/>
  <c r="J151" i="8" l="1"/>
  <c r="F152" i="8" s="1"/>
  <c r="L151" i="8"/>
  <c r="I152" i="8" l="1"/>
  <c r="L152" i="8" s="1"/>
  <c r="J152" i="8" l="1"/>
  <c r="F153" i="8" s="1"/>
  <c r="I153" i="8" l="1"/>
  <c r="J153" i="8" l="1"/>
  <c r="K153" i="8" s="1"/>
  <c r="F154" i="8" s="1"/>
  <c r="I154" i="8" s="1"/>
  <c r="L153" i="8"/>
  <c r="J154" i="8" l="1"/>
  <c r="K154" i="8" s="1"/>
  <c r="F155" i="8" s="1"/>
  <c r="I155" i="8" s="1"/>
  <c r="L154" i="8"/>
  <c r="J155" i="8" l="1"/>
  <c r="F156" i="8" s="1"/>
  <c r="L155" i="8"/>
  <c r="I156" i="8" l="1"/>
  <c r="J156" i="8" l="1"/>
  <c r="K156" i="8" s="1"/>
  <c r="F157" i="8" s="1"/>
  <c r="I157" i="8" s="1"/>
  <c r="L156" i="8"/>
  <c r="J157" i="8" l="1"/>
  <c r="K157" i="8" s="1"/>
  <c r="F158" i="8" s="1"/>
  <c r="I158" i="8" s="1"/>
  <c r="L157" i="8"/>
  <c r="J158" i="8" l="1"/>
  <c r="L158" i="8"/>
  <c r="F159" i="8"/>
  <c r="I159" i="8" l="1"/>
  <c r="J159" i="8" l="1"/>
  <c r="K159" i="8" s="1"/>
  <c r="F160" i="8" s="1"/>
  <c r="I160" i="8" s="1"/>
  <c r="L160" i="8" s="1"/>
  <c r="L159" i="8"/>
  <c r="J160" i="8" l="1"/>
  <c r="F161" i="8" s="1"/>
  <c r="I161" i="8" l="1"/>
  <c r="J161" i="8" l="1"/>
  <c r="K161" i="8" s="1"/>
  <c r="F162" i="8" s="1"/>
  <c r="I162" i="8" s="1"/>
  <c r="L162" i="8" s="1"/>
  <c r="L161" i="8"/>
  <c r="J162" i="8" l="1"/>
  <c r="F163" i="8" s="1"/>
  <c r="I163" i="8" l="1"/>
  <c r="J163" i="8" l="1"/>
  <c r="K163" i="8" s="1"/>
  <c r="F164" i="8" s="1"/>
  <c r="I164" i="8" s="1"/>
  <c r="L163" i="8"/>
  <c r="J164" i="8" l="1"/>
  <c r="K164" i="8" s="1"/>
  <c r="F165" i="8" s="1"/>
  <c r="I165" i="8" s="1"/>
  <c r="L164" i="8"/>
  <c r="J165" i="8" l="1"/>
  <c r="F166" i="8" s="1"/>
  <c r="L165" i="8"/>
  <c r="I166" i="8" l="1"/>
  <c r="J166" i="8" l="1"/>
  <c r="K166" i="8" s="1"/>
  <c r="F167" i="8" s="1"/>
  <c r="I167" i="8" s="1"/>
  <c r="L166" i="8"/>
  <c r="J167" i="8" l="1"/>
  <c r="K167" i="8" s="1"/>
  <c r="F168" i="8" s="1"/>
  <c r="I168" i="8" s="1"/>
  <c r="L168" i="8" s="1"/>
  <c r="L167" i="8"/>
  <c r="J168" i="8" l="1"/>
  <c r="F169" i="8" s="1"/>
  <c r="I169" i="8" l="1"/>
  <c r="J169" i="8" l="1"/>
  <c r="F170" i="8" s="1"/>
  <c r="L169" i="8"/>
  <c r="I170" i="8" l="1"/>
  <c r="J170" i="8" l="1"/>
  <c r="K170" i="8" s="1"/>
  <c r="F171" i="8" s="1"/>
  <c r="I171" i="8" s="1"/>
  <c r="L170" i="8"/>
  <c r="J171" i="8" l="1"/>
  <c r="F172" i="8" s="1"/>
  <c r="L171" i="8"/>
  <c r="I172" i="8" l="1"/>
  <c r="J172" i="8" l="1"/>
  <c r="K172" i="8" s="1"/>
  <c r="F173" i="8" s="1"/>
  <c r="I173" i="8" s="1"/>
  <c r="L172" i="8"/>
  <c r="J173" i="8" l="1"/>
  <c r="K173" i="8" s="1"/>
  <c r="F174" i="8" s="1"/>
  <c r="I174" i="8" s="1"/>
  <c r="L173" i="8"/>
  <c r="J174" i="8" l="1"/>
  <c r="F175" i="8" s="1"/>
  <c r="L174" i="8"/>
  <c r="I175" i="8" l="1"/>
  <c r="J175" i="8" l="1"/>
  <c r="K175" i="8" s="1"/>
  <c r="F176" i="8" s="1"/>
  <c r="I176" i="8" s="1"/>
  <c r="L175" i="8"/>
  <c r="J176" i="8" l="1"/>
  <c r="L176" i="8"/>
  <c r="K176" i="8"/>
  <c r="F177" i="8" s="1"/>
  <c r="I177" i="8" l="1"/>
  <c r="J177" i="8" l="1"/>
  <c r="K177" i="8" s="1"/>
  <c r="F178" i="8" s="1"/>
  <c r="I178" i="8" s="1"/>
  <c r="L177" i="8"/>
  <c r="J178" i="8" l="1"/>
  <c r="K178" i="8" s="1"/>
  <c r="F179" i="8" s="1"/>
  <c r="I179" i="8" s="1"/>
  <c r="L178" i="8"/>
  <c r="J179" i="8" l="1"/>
  <c r="K179" i="8" s="1"/>
  <c r="F180" i="8" s="1"/>
  <c r="I180" i="8" s="1"/>
  <c r="L179" i="8"/>
  <c r="J180" i="8" l="1"/>
  <c r="K180" i="8" s="1"/>
  <c r="F181" i="8" s="1"/>
  <c r="I181" i="8" s="1"/>
  <c r="L180" i="8"/>
  <c r="J181" i="8" l="1"/>
  <c r="K181" i="8" s="1"/>
  <c r="F182" i="8" s="1"/>
  <c r="I182" i="8" s="1"/>
  <c r="L181" i="8"/>
  <c r="J182" i="8" l="1"/>
  <c r="K182" i="8" s="1"/>
  <c r="F183" i="8" s="1"/>
  <c r="I183" i="8" s="1"/>
  <c r="L182" i="8"/>
  <c r="J183" i="8" l="1"/>
  <c r="K183" i="8" s="1"/>
  <c r="F184" i="8" s="1"/>
  <c r="I184" i="8" s="1"/>
  <c r="L183" i="8"/>
  <c r="J184" i="8" l="1"/>
  <c r="K184" i="8" s="1"/>
  <c r="L18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D65722-6FE9-46B5-B89F-F07688A0F0C8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ECFD90BB-AE58-476D-BC87-163652C9D235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4921858C-0067-4D85-90B2-643FC22EE195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35D9B8F9-1B54-443C-A42B-78B259810079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</connections>
</file>

<file path=xl/sharedStrings.xml><?xml version="1.0" encoding="utf-8"?>
<sst xmlns="http://schemas.openxmlformats.org/spreadsheetml/2006/main" count="65" uniqueCount="53">
  <si>
    <t>temperatura_srednia</t>
  </si>
  <si>
    <t>opady</t>
  </si>
  <si>
    <t>Illość dni</t>
  </si>
  <si>
    <t>Temp. Pow. &lt;= 15 C</t>
  </si>
  <si>
    <t>Temp. Pow. &gt; 15 C, Opady &gt; 0,6</t>
  </si>
  <si>
    <t>Temp. Pow. &gt; 15 C, Opady &lt;= 0,6</t>
  </si>
  <si>
    <t>Data</t>
  </si>
  <si>
    <t>Czy ogród był podlewany?</t>
  </si>
  <si>
    <t>Illosc wody użytej do podlewania</t>
  </si>
  <si>
    <t>Dzienne parowanie</t>
  </si>
  <si>
    <t>Illosc uzupełnionej wody</t>
  </si>
  <si>
    <t>Zbiornik pod koniec dnia (Bez Dolewania)</t>
  </si>
  <si>
    <t>DATA</t>
  </si>
  <si>
    <t>Temperatura_Średnio</t>
  </si>
  <si>
    <t>Opady_Średnio</t>
  </si>
  <si>
    <t>Początek pomiarów pogody</t>
  </si>
  <si>
    <t>WARUNEK</t>
  </si>
  <si>
    <t>ILE DNI z WARUNKIEM</t>
  </si>
  <si>
    <t>Temperatura powietrza nie przekraczała 15°C,</t>
  </si>
  <si>
    <t>Temperatura przekraczała 15°C, a jednocześnie opady dobowe nie przekraczały 0,6 l/m2,</t>
  </si>
  <si>
    <t>Temperatura przekraczała 15°C i jednocześnie opady dobowe przekraczały 0,6 l/m2</t>
  </si>
  <si>
    <t>Porcja PODLEWANIA 20:00 - 21:00</t>
  </si>
  <si>
    <t>Czy PODLEWANIE 20:00 - 21:00</t>
  </si>
  <si>
    <t>Stan ZBIORNIKA 21:00</t>
  </si>
  <si>
    <t>Stan ZBIORNIKA 20:00</t>
  </si>
  <si>
    <t>Uzupełnienie wody z OPAD 20:00 - 19:59</t>
  </si>
  <si>
    <t>Temperatura 20:00 - 19:59</t>
  </si>
  <si>
    <t>Ubytek PAROWANIE 21:00 - 19:59</t>
  </si>
  <si>
    <t>Dzienne parowanie 21:00 - 20:00</t>
  </si>
  <si>
    <t>Illosc uzupełnionej wody z OPAD</t>
  </si>
  <si>
    <t>Zbiornik pod koniec dnia</t>
  </si>
  <si>
    <t>OPAD 20:00-19:59</t>
  </si>
  <si>
    <t>Uzupełnienie wody z SIECI 20:00-20:01</t>
  </si>
  <si>
    <t>Koszty wody z SIECI</t>
  </si>
  <si>
    <t>Koszt 100 l wody z sieci</t>
  </si>
  <si>
    <t>Pojemność zbiornika [l]</t>
  </si>
  <si>
    <t>Etykiety wierszy</t>
  </si>
  <si>
    <t>Suma końcowa</t>
  </si>
  <si>
    <t>kwi</t>
  </si>
  <si>
    <t>maj</t>
  </si>
  <si>
    <t>cze</t>
  </si>
  <si>
    <t>lip</t>
  </si>
  <si>
    <t>sie</t>
  </si>
  <si>
    <t>wrz</t>
  </si>
  <si>
    <t>Suma z Koszty wody z SIECI</t>
  </si>
  <si>
    <t>data</t>
  </si>
  <si>
    <t>bezdeszczowy</t>
  </si>
  <si>
    <t>opady uzupełnienie</t>
  </si>
  <si>
    <t>parowanie ubytaek</t>
  </si>
  <si>
    <t>czy podlewanie</t>
  </si>
  <si>
    <t>podlewanie ubytek</t>
  </si>
  <si>
    <t>czy uzupełnianie basenu</t>
  </si>
  <si>
    <t>po uzupełnieniu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</si>
</sst>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_-* #,##0.00\ [$zł-415]_-;\-* #,##0.00\ [$zł-415]_-;_-* &quot;-&quot;??\ [$zł-415]_-;_-@_-"/>
    <numFmt numFmtId="167" formatCode="#,##0.00\ &quot;zł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1" fontId="0" fillId="0" borderId="0" xfId="0" applyNumberFormat="1"/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4" fontId="0" fillId="0" borderId="0" xfId="0" applyNumberFormat="1"/>
    <xf numFmtId="4" fontId="0" fillId="3" borderId="0" xfId="0" applyNumberFormat="1" applyFill="1"/>
    <xf numFmtId="165" fontId="0" fillId="0" borderId="0" xfId="0" applyNumberFormat="1"/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0" borderId="2" xfId="0" applyBorder="1"/>
    <xf numFmtId="166" fontId="0" fillId="0" borderId="3" xfId="0" applyNumberFormat="1" applyBorder="1"/>
    <xf numFmtId="0" fontId="0" fillId="0" borderId="2" xfId="0" applyBorder="1" applyAlignment="1">
      <alignment wrapText="1"/>
    </xf>
    <xf numFmtId="164" fontId="0" fillId="0" borderId="3" xfId="0" applyNumberFormat="1" applyBorder="1"/>
    <xf numFmtId="3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1">
    <cellStyle name="Normalny" xfId="0" builtinId="0"/>
  </cellStyles>
  <dxfs count="32">
    <dxf>
      <fill>
        <patternFill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numFmt numFmtId="167" formatCode="#,##0.00\ &quot;zł&quot;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0.0"/>
    </dxf>
    <dxf>
      <numFmt numFmtId="3" formatCode="#,##0"/>
    </dxf>
    <dxf>
      <numFmt numFmtId="164" formatCode="yyyy\-mm\-dd;@"/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yyyy\-mm\-dd;@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WODY W </a:t>
            </a:r>
            <a:r>
              <a:rPr lang="en-US"/>
              <a:t>ZBIORNIKA </a:t>
            </a:r>
            <a:r>
              <a:rPr lang="pl-PL"/>
              <a:t>(STAN NA </a:t>
            </a:r>
            <a:r>
              <a:rPr lang="en-US"/>
              <a:t>21:00</a:t>
            </a:r>
            <a:r>
              <a:rPr lang="pl-PL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66834680490804E-2"/>
          <c:y val="0.13270125223613596"/>
          <c:w val="0.88548604310033374"/>
          <c:h val="0.55288972152184013"/>
        </c:manualLayout>
      </c:layout>
      <c:lineChart>
        <c:grouping val="standard"/>
        <c:varyColors val="0"/>
        <c:ser>
          <c:idx val="0"/>
          <c:order val="0"/>
          <c:tx>
            <c:strRef>
              <c:f>'Zadanie 2_NEW'!$J$1</c:f>
              <c:strCache>
                <c:ptCount val="1"/>
                <c:pt idx="0">
                  <c:v>Stan ZBIORNIKA 21:00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Basen!$A$3:$A$185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Basen!$F$3:$F$185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3-407F-9049-D21D5A1F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65664"/>
        <c:axId val="1782466624"/>
      </c:lineChart>
      <c:dateAx>
        <c:axId val="17824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>
            <c:manualLayout>
              <c:xMode val="edge"/>
              <c:yMode val="edge"/>
              <c:x val="0.52450834192989559"/>
              <c:y val="0.88119842801402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466624"/>
        <c:crosses val="autoZero"/>
        <c:auto val="1"/>
        <c:lblOffset val="100"/>
        <c:baseTimeUnit val="days"/>
      </c:dateAx>
      <c:valAx>
        <c:axId val="17824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litrów wody w zbiorniku</a:t>
                </a:r>
              </a:p>
            </c:rich>
          </c:tx>
          <c:layout>
            <c:manualLayout>
              <c:xMode val="edge"/>
              <c:yMode val="edge"/>
              <c:x val="2.1006080707573246E-2"/>
              <c:y val="0.18716943924048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4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342900</xdr:colOff>
      <xdr:row>19</xdr:row>
      <xdr:rowOff>50800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0001BF-46DE-4174-8263-B89B0495A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ks" refreshedDate="45667.936370370371" createdVersion="8" refreshedVersion="8" minRefreshableVersion="3" recordCount="183" xr:uid="{95FACECA-19E7-43C5-BEBD-F6B1039D9DE6}">
  <cacheSource type="worksheet">
    <worksheetSource name="Tab_ZADANIE_2"/>
  </cacheSource>
  <cacheFields count="13">
    <cacheField name="DATA" numFmtId="164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2"/>
    </cacheField>
    <cacheField name="Temperatura 20:00 - 19:59" numFmtId="3">
      <sharedItems containsSemiMixedTypes="0" containsString="0" containsNumber="1" containsInteger="1" minValue="2" maxValue="33"/>
    </cacheField>
    <cacheField name="OPAD 20:00-19:59" numFmtId="165">
      <sharedItems containsSemiMixedTypes="0" containsString="0" containsNumber="1" minValue="0" maxValue="18"/>
    </cacheField>
    <cacheField name="Uzupełnienie wody z OPAD 20:00 - 19:59" numFmtId="4">
      <sharedItems containsSemiMixedTypes="0" containsString="0" containsNumber="1" minValue="0" maxValue="12600"/>
    </cacheField>
    <cacheField name="Stan ZBIORNIKA 20:00" numFmtId="4">
      <sharedItems containsSemiMixedTypes="0" containsString="0" containsNumber="1" minValue="0" maxValue="25000"/>
    </cacheField>
    <cacheField name="Czy PODLEWANIE 20:00 - 21:00" numFmtId="4">
      <sharedItems/>
    </cacheField>
    <cacheField name="Porcja PODLEWANIA 20:00 - 21:00" numFmtId="4">
      <sharedItems containsSemiMixedTypes="0" containsString="0" containsNumber="1" containsInteger="1" minValue="0" maxValue="24000"/>
    </cacheField>
    <cacheField name="Uzupełnienie wody z SIECI 20:00-20:01" numFmtId="4">
      <sharedItems containsSemiMixedTypes="0" containsString="0" containsNumber="1" minValue="0" maxValue="24000"/>
    </cacheField>
    <cacheField name="Stan ZBIORNIKA 21:00" numFmtId="4">
      <sharedItems containsSemiMixedTypes="0" containsString="0" containsNumber="1" minValue="0" maxValue="25000"/>
    </cacheField>
    <cacheField name="Ubytek PAROWANIE 21:00 - 19:59" numFmtId="4">
      <sharedItems containsSemiMixedTypes="0" containsString="0" containsNumber="1" minValue="0" maxValue="425.22240201452223"/>
    </cacheField>
    <cacheField name="Koszty wody z SIECI" numFmtId="167">
      <sharedItems containsSemiMixedTypes="0" containsString="0" containsNumber="1" minValue="0" maxValue="281.76"/>
    </cacheField>
    <cacheField name="Dni (DATA)" numFmtId="0" databaseField="0">
      <fieldGroup base="0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Miesiące (DATA)" numFmtId="0" databaseField="0">
      <fieldGroup base="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4"/>
    <n v="2"/>
    <n v="1400"/>
    <n v="25000"/>
    <b v="0"/>
    <n v="0"/>
    <n v="0"/>
    <n v="25000"/>
    <n v="0"/>
    <n v="0"/>
  </r>
  <r>
    <x v="1"/>
    <n v="2"/>
    <n v="6"/>
    <n v="4200"/>
    <n v="25000"/>
    <b v="0"/>
    <n v="0"/>
    <n v="0"/>
    <n v="25000"/>
    <n v="0"/>
    <n v="0"/>
  </r>
  <r>
    <x v="2"/>
    <n v="4"/>
    <n v="1"/>
    <n v="700"/>
    <n v="25000"/>
    <b v="0"/>
    <n v="0"/>
    <n v="0"/>
    <n v="25000"/>
    <n v="0"/>
    <n v="0"/>
  </r>
  <r>
    <x v="3"/>
    <n v="4"/>
    <n v="0.8"/>
    <n v="560"/>
    <n v="25000"/>
    <b v="0"/>
    <n v="0"/>
    <n v="0"/>
    <n v="25000"/>
    <n v="0"/>
    <n v="0"/>
  </r>
  <r>
    <x v="4"/>
    <n v="3"/>
    <n v="0"/>
    <n v="0"/>
    <n v="25000"/>
    <b v="0"/>
    <n v="0"/>
    <n v="0"/>
    <n v="25000"/>
    <n v="38.971143170299733"/>
    <n v="0"/>
  </r>
  <r>
    <x v="5"/>
    <n v="4"/>
    <n v="0"/>
    <n v="0"/>
    <n v="24961.0288568297"/>
    <b v="0"/>
    <n v="0"/>
    <n v="0"/>
    <n v="24961.0288568297"/>
    <n v="59.906469256391262"/>
    <n v="0"/>
  </r>
  <r>
    <x v="6"/>
    <n v="4"/>
    <n v="1"/>
    <n v="700"/>
    <n v="25000"/>
    <b v="0"/>
    <n v="0"/>
    <n v="0"/>
    <n v="25000"/>
    <n v="0"/>
    <n v="0"/>
  </r>
  <r>
    <x v="7"/>
    <n v="8"/>
    <n v="1"/>
    <n v="700"/>
    <n v="25000"/>
    <b v="0"/>
    <n v="0"/>
    <n v="0"/>
    <n v="25000"/>
    <n v="0"/>
    <n v="0"/>
  </r>
  <r>
    <x v="8"/>
    <n v="6"/>
    <n v="2"/>
    <n v="1400"/>
    <n v="25000"/>
    <b v="0"/>
    <n v="0"/>
    <n v="0"/>
    <n v="25000"/>
    <n v="0"/>
    <n v="0"/>
  </r>
  <r>
    <x v="9"/>
    <n v="9"/>
    <n v="2"/>
    <n v="1400"/>
    <n v="25000"/>
    <b v="0"/>
    <n v="0"/>
    <n v="0"/>
    <n v="25000"/>
    <n v="0"/>
    <n v="0"/>
  </r>
  <r>
    <x v="10"/>
    <n v="12"/>
    <n v="3"/>
    <n v="2100"/>
    <n v="25000"/>
    <b v="0"/>
    <n v="0"/>
    <n v="0"/>
    <n v="25000"/>
    <n v="0"/>
    <n v="0"/>
  </r>
  <r>
    <x v="11"/>
    <n v="10"/>
    <n v="2"/>
    <n v="1400"/>
    <n v="25000"/>
    <b v="0"/>
    <n v="0"/>
    <n v="0"/>
    <n v="25000"/>
    <n v="0"/>
    <n v="0"/>
  </r>
  <r>
    <x v="12"/>
    <n v="8"/>
    <n v="1"/>
    <n v="700"/>
    <n v="25000"/>
    <b v="0"/>
    <n v="0"/>
    <n v="0"/>
    <n v="25000"/>
    <n v="0"/>
    <n v="0"/>
  </r>
  <r>
    <x v="13"/>
    <n v="6"/>
    <n v="0"/>
    <n v="0"/>
    <n v="25000"/>
    <b v="0"/>
    <n v="0"/>
    <n v="0"/>
    <n v="25000"/>
    <n v="110.22703842524302"/>
    <n v="0"/>
  </r>
  <r>
    <x v="14"/>
    <n v="14"/>
    <n v="0"/>
    <n v="0"/>
    <n v="24889.772961574756"/>
    <b v="0"/>
    <n v="0"/>
    <n v="0"/>
    <n v="24889.772961574756"/>
    <n v="391.14181199857029"/>
    <n v="0"/>
  </r>
  <r>
    <x v="15"/>
    <n v="10"/>
    <n v="0"/>
    <n v="0"/>
    <n v="24498.631149576184"/>
    <b v="0"/>
    <n v="0"/>
    <n v="0"/>
    <n v="24498.631149576184"/>
    <n v="232.41442196702988"/>
    <n v="0"/>
  </r>
  <r>
    <x v="16"/>
    <n v="6"/>
    <n v="0"/>
    <n v="0"/>
    <n v="24266.216727609153"/>
    <b v="0"/>
    <n v="0"/>
    <n v="0"/>
    <n v="24266.216727609153"/>
    <n v="106.99172814677797"/>
    <n v="0"/>
  </r>
  <r>
    <x v="17"/>
    <n v="4"/>
    <n v="0"/>
    <n v="0"/>
    <n v="24159.224999462374"/>
    <b v="0"/>
    <n v="0"/>
    <n v="0"/>
    <n v="24159.224999462374"/>
    <n v="57.982139998709684"/>
    <n v="0"/>
  </r>
  <r>
    <x v="18"/>
    <n v="7"/>
    <n v="0"/>
    <n v="0"/>
    <n v="24101.242859463666"/>
    <b v="0"/>
    <n v="0"/>
    <n v="0"/>
    <n v="24101.242859463666"/>
    <n v="133.90837927679536"/>
    <n v="0"/>
  </r>
  <r>
    <x v="19"/>
    <n v="10"/>
    <n v="1"/>
    <n v="700"/>
    <n v="24667.33448018687"/>
    <b v="0"/>
    <n v="0"/>
    <n v="0"/>
    <n v="24667.33448018687"/>
    <n v="0"/>
    <n v="0"/>
  </r>
  <r>
    <x v="20"/>
    <n v="11"/>
    <n v="3.2"/>
    <n v="2240"/>
    <n v="25000"/>
    <b v="0"/>
    <n v="0"/>
    <n v="0"/>
    <n v="25000"/>
    <n v="0"/>
    <n v="0"/>
  </r>
  <r>
    <x v="21"/>
    <n v="8"/>
    <n v="2.2000000000000002"/>
    <n v="1540.0000000000002"/>
    <n v="25000"/>
    <b v="0"/>
    <n v="0"/>
    <n v="0"/>
    <n v="25000"/>
    <n v="0"/>
    <n v="0"/>
  </r>
  <r>
    <x v="22"/>
    <n v="11"/>
    <n v="1"/>
    <n v="700"/>
    <n v="25000"/>
    <b v="0"/>
    <n v="0"/>
    <n v="0"/>
    <n v="25000"/>
    <n v="0"/>
    <n v="0"/>
  </r>
  <r>
    <x v="23"/>
    <n v="12"/>
    <n v="1"/>
    <n v="700"/>
    <n v="25000"/>
    <b v="0"/>
    <n v="0"/>
    <n v="0"/>
    <n v="25000"/>
    <n v="0"/>
    <n v="0"/>
  </r>
  <r>
    <x v="24"/>
    <n v="14"/>
    <n v="1"/>
    <n v="700"/>
    <n v="25000"/>
    <b v="0"/>
    <n v="0"/>
    <n v="0"/>
    <n v="25000"/>
    <n v="0"/>
    <n v="0"/>
  </r>
  <r>
    <x v="25"/>
    <n v="16"/>
    <n v="0"/>
    <n v="0"/>
    <n v="25000"/>
    <b v="1"/>
    <n v="12000"/>
    <n v="0"/>
    <n v="13000"/>
    <n v="249.59999999999988"/>
    <n v="0"/>
  </r>
  <r>
    <x v="26"/>
    <n v="16"/>
    <n v="1"/>
    <n v="700"/>
    <n v="13450.4"/>
    <b v="0"/>
    <n v="0"/>
    <n v="0"/>
    <n v="13450.4"/>
    <n v="0"/>
    <n v="0"/>
  </r>
  <r>
    <x v="27"/>
    <n v="6"/>
    <n v="2"/>
    <n v="1400"/>
    <n v="14850.4"/>
    <b v="0"/>
    <n v="0"/>
    <n v="0"/>
    <n v="14850.4"/>
    <n v="0"/>
    <n v="0"/>
  </r>
  <r>
    <x v="28"/>
    <n v="7"/>
    <n v="0"/>
    <n v="0"/>
    <n v="14850.4"/>
    <b v="0"/>
    <n v="0"/>
    <n v="0"/>
    <n v="14850.4"/>
    <n v="82.509977066650521"/>
    <n v="0"/>
  </r>
  <r>
    <x v="29"/>
    <n v="10"/>
    <n v="0"/>
    <n v="0"/>
    <n v="14767.890022933349"/>
    <b v="0"/>
    <n v="0"/>
    <n v="0"/>
    <n v="14767.890022933349"/>
    <n v="140.1005061220369"/>
    <n v="0"/>
  </r>
  <r>
    <x v="30"/>
    <n v="10"/>
    <n v="4"/>
    <n v="2800"/>
    <n v="17427.78951681131"/>
    <b v="0"/>
    <n v="0"/>
    <n v="0"/>
    <n v="17427.78951681131"/>
    <n v="0"/>
    <n v="0"/>
  </r>
  <r>
    <x v="31"/>
    <n v="7"/>
    <n v="5"/>
    <n v="3500"/>
    <n v="20927.78951681131"/>
    <b v="0"/>
    <n v="0"/>
    <n v="0"/>
    <n v="20927.78951681131"/>
    <n v="0"/>
    <n v="0"/>
  </r>
  <r>
    <x v="32"/>
    <n v="9"/>
    <n v="4"/>
    <n v="2800"/>
    <n v="23727.78951681131"/>
    <b v="0"/>
    <n v="0"/>
    <n v="0"/>
    <n v="23727.78951681131"/>
    <n v="0"/>
    <n v="0"/>
  </r>
  <r>
    <x v="33"/>
    <n v="15"/>
    <n v="0.4"/>
    <n v="280"/>
    <n v="24007.78951681131"/>
    <b v="0"/>
    <n v="0"/>
    <n v="0"/>
    <n v="24007.78951681131"/>
    <n v="0"/>
    <n v="0"/>
  </r>
  <r>
    <x v="34"/>
    <n v="18"/>
    <n v="0.4"/>
    <n v="280"/>
    <n v="24287.78951681131"/>
    <b v="1"/>
    <n v="12000"/>
    <n v="0"/>
    <n v="12287.78951681131"/>
    <n v="0"/>
    <n v="0"/>
  </r>
  <r>
    <x v="35"/>
    <n v="16"/>
    <n v="0"/>
    <n v="0"/>
    <n v="12287.78951681131"/>
    <b v="1"/>
    <n v="12000"/>
    <n v="0"/>
    <n v="287.78951681131002"/>
    <n v="5.5255587227771503"/>
    <n v="0"/>
  </r>
  <r>
    <x v="36"/>
    <n v="14"/>
    <n v="0"/>
    <n v="0"/>
    <n v="282.26395808853289"/>
    <b v="0"/>
    <n v="0"/>
    <n v="0"/>
    <n v="282.26395808853289"/>
    <n v="4.4357670999684364"/>
    <n v="0"/>
  </r>
  <r>
    <x v="37"/>
    <n v="10"/>
    <n v="0"/>
    <n v="0"/>
    <n v="277.82819098856447"/>
    <b v="0"/>
    <n v="0"/>
    <n v="0"/>
    <n v="277.82819098856447"/>
    <n v="2.6357096451843942"/>
    <n v="0"/>
  </r>
  <r>
    <x v="38"/>
    <n v="14"/>
    <n v="0.3"/>
    <n v="210"/>
    <n v="485.19248134338005"/>
    <b v="0"/>
    <n v="0"/>
    <n v="0"/>
    <n v="485.19248134338005"/>
    <n v="0"/>
    <n v="0"/>
  </r>
  <r>
    <x v="39"/>
    <n v="12"/>
    <n v="0.1"/>
    <n v="70"/>
    <n v="555.19248134338"/>
    <b v="0"/>
    <n v="0"/>
    <n v="0"/>
    <n v="555.19248134338"/>
    <n v="0"/>
    <n v="0"/>
  </r>
  <r>
    <x v="40"/>
    <n v="11"/>
    <n v="0"/>
    <n v="0"/>
    <n v="555.19248134338"/>
    <b v="0"/>
    <n v="0"/>
    <n v="0"/>
    <n v="555.19248134338"/>
    <n v="6.0765049852398612"/>
    <n v="0"/>
  </r>
  <r>
    <x v="41"/>
    <n v="16"/>
    <n v="3"/>
    <n v="2100"/>
    <n v="2649.11597635814"/>
    <b v="0"/>
    <n v="0"/>
    <n v="0"/>
    <n v="2649.11597635814"/>
    <n v="0"/>
    <n v="0"/>
  </r>
  <r>
    <x v="42"/>
    <n v="12"/>
    <n v="0"/>
    <n v="0"/>
    <n v="2649.11597635814"/>
    <b v="0"/>
    <n v="0"/>
    <n v="0"/>
    <n v="2649.11597635814"/>
    <n v="33.036504956602073"/>
    <n v="0"/>
  </r>
  <r>
    <x v="43"/>
    <n v="10"/>
    <n v="0"/>
    <n v="0"/>
    <n v="2616.0794714015378"/>
    <b v="0"/>
    <n v="0"/>
    <n v="0"/>
    <n v="2616.0794714015378"/>
    <n v="24.818309008914561"/>
    <n v="0"/>
  </r>
  <r>
    <x v="44"/>
    <n v="12"/>
    <n v="0"/>
    <n v="0"/>
    <n v="2591.2611623926232"/>
    <b v="0"/>
    <n v="0"/>
    <n v="0"/>
    <n v="2591.2611623926232"/>
    <n v="32.315011120396889"/>
    <n v="0"/>
  </r>
  <r>
    <x v="45"/>
    <n v="10"/>
    <n v="1.8"/>
    <n v="1260"/>
    <n v="3818.9461512722264"/>
    <b v="0"/>
    <n v="0"/>
    <n v="0"/>
    <n v="3818.9461512722264"/>
    <n v="0"/>
    <n v="0"/>
  </r>
  <r>
    <x v="46"/>
    <n v="11"/>
    <n v="2.8"/>
    <n v="1959.9999999999998"/>
    <n v="5778.9461512722264"/>
    <b v="0"/>
    <n v="0"/>
    <n v="0"/>
    <n v="5778.9461512722264"/>
    <n v="0"/>
    <n v="0"/>
  </r>
  <r>
    <x v="47"/>
    <n v="12"/>
    <n v="1.9"/>
    <n v="1330"/>
    <n v="7108.9461512722264"/>
    <b v="0"/>
    <n v="0"/>
    <n v="0"/>
    <n v="7108.9461512722264"/>
    <n v="0"/>
    <n v="0"/>
  </r>
  <r>
    <x v="48"/>
    <n v="16"/>
    <n v="2.2000000000000002"/>
    <n v="1540.0000000000002"/>
    <n v="8648.9461512722264"/>
    <b v="0"/>
    <n v="0"/>
    <n v="0"/>
    <n v="8648.9461512722264"/>
    <n v="0"/>
    <n v="0"/>
  </r>
  <r>
    <x v="49"/>
    <n v="13"/>
    <n v="2.2999999999999998"/>
    <n v="1609.9999999999998"/>
    <n v="10258.946151272226"/>
    <b v="0"/>
    <n v="0"/>
    <n v="0"/>
    <n v="10258.946151272226"/>
    <n v="0"/>
    <n v="0"/>
  </r>
  <r>
    <x v="50"/>
    <n v="11"/>
    <n v="5.4"/>
    <n v="3780.0000000000005"/>
    <n v="14038.946151272226"/>
    <b v="0"/>
    <n v="0"/>
    <n v="0"/>
    <n v="14038.946151272226"/>
    <n v="0"/>
    <n v="0"/>
  </r>
  <r>
    <x v="51"/>
    <n v="12"/>
    <n v="5.5"/>
    <n v="3850"/>
    <n v="17888.946151272226"/>
    <b v="0"/>
    <n v="0"/>
    <n v="0"/>
    <n v="17888.946151272226"/>
    <n v="0"/>
    <n v="0"/>
  </r>
  <r>
    <x v="52"/>
    <n v="12"/>
    <n v="5.2"/>
    <n v="3640"/>
    <n v="21528.946151272226"/>
    <b v="0"/>
    <n v="0"/>
    <n v="0"/>
    <n v="21528.946151272226"/>
    <n v="0"/>
    <n v="0"/>
  </r>
  <r>
    <x v="53"/>
    <n v="14"/>
    <n v="3"/>
    <n v="2100"/>
    <n v="23628.946151272226"/>
    <b v="0"/>
    <n v="0"/>
    <n v="0"/>
    <n v="23628.946151272226"/>
    <n v="0"/>
    <n v="0"/>
  </r>
  <r>
    <x v="54"/>
    <n v="15"/>
    <n v="0"/>
    <n v="0"/>
    <n v="23628.946151272226"/>
    <b v="0"/>
    <n v="0"/>
    <n v="0"/>
    <n v="23628.946151272226"/>
    <n v="411.81531719539117"/>
    <n v="0"/>
  </r>
  <r>
    <x v="55"/>
    <n v="14"/>
    <n v="0"/>
    <n v="0"/>
    <n v="23217.130834076834"/>
    <b v="0"/>
    <n v="0"/>
    <n v="0"/>
    <n v="23217.130834076834"/>
    <n v="364.85630615708641"/>
    <n v="0"/>
  </r>
  <r>
    <x v="56"/>
    <n v="10"/>
    <n v="0"/>
    <n v="0"/>
    <n v="22852.274527919748"/>
    <b v="0"/>
    <n v="0"/>
    <n v="0"/>
    <n v="22852.274527919748"/>
    <n v="216.7957116710266"/>
    <n v="0"/>
  </r>
  <r>
    <x v="57"/>
    <n v="12"/>
    <n v="0.1"/>
    <n v="70"/>
    <n v="22705.47881624872"/>
    <b v="0"/>
    <n v="0"/>
    <n v="0"/>
    <n v="22705.47881624872"/>
    <n v="0"/>
    <n v="0"/>
  </r>
  <r>
    <x v="58"/>
    <n v="14"/>
    <n v="0"/>
    <n v="0"/>
    <n v="22705.47881624872"/>
    <b v="0"/>
    <n v="0"/>
    <n v="0"/>
    <n v="22705.47881624872"/>
    <n v="356.81571463883614"/>
    <n v="0"/>
  </r>
  <r>
    <x v="59"/>
    <n v="13"/>
    <n v="0"/>
    <n v="0"/>
    <n v="22348.663101609884"/>
    <b v="0"/>
    <n v="0"/>
    <n v="0"/>
    <n v="22348.663101609884"/>
    <n v="314.25907792860562"/>
    <n v="0"/>
  </r>
  <r>
    <x v="60"/>
    <n v="12"/>
    <n v="0"/>
    <n v="0"/>
    <n v="22034.40402368128"/>
    <b v="0"/>
    <n v="0"/>
    <n v="0"/>
    <n v="22034.40402368128"/>
    <n v="274.78589244131587"/>
    <n v="0"/>
  </r>
  <r>
    <x v="61"/>
    <n v="18"/>
    <n v="4"/>
    <n v="2800"/>
    <n v="24559.618131239964"/>
    <b v="0"/>
    <n v="0"/>
    <n v="0"/>
    <n v="24559.618131239964"/>
    <n v="0"/>
    <n v="0"/>
  </r>
  <r>
    <x v="62"/>
    <n v="18"/>
    <n v="3"/>
    <n v="2100"/>
    <n v="25000"/>
    <b v="0"/>
    <n v="0"/>
    <n v="0"/>
    <n v="25000"/>
    <n v="0"/>
    <n v="0"/>
  </r>
  <r>
    <x v="63"/>
    <n v="22"/>
    <n v="0"/>
    <n v="0"/>
    <n v="25000"/>
    <b v="1"/>
    <n v="12000"/>
    <n v="0"/>
    <n v="13000"/>
    <n v="402.43767219285041"/>
    <n v="0"/>
  </r>
  <r>
    <x v="64"/>
    <n v="15"/>
    <n v="0"/>
    <n v="0"/>
    <n v="12597.562327807149"/>
    <b v="0"/>
    <n v="0"/>
    <n v="0"/>
    <n v="12597.562327807149"/>
    <n v="219.55567094283157"/>
    <n v="0"/>
  </r>
  <r>
    <x v="65"/>
    <n v="18"/>
    <n v="0"/>
    <n v="0"/>
    <n v="12378.006656864318"/>
    <b v="1"/>
    <n v="12000"/>
    <n v="0"/>
    <n v="378.00665686431785"/>
    <n v="8.6602306810382572"/>
    <n v="0"/>
  </r>
  <r>
    <x v="66"/>
    <n v="22"/>
    <n v="0"/>
    <n v="0"/>
    <n v="369.34642618327962"/>
    <b v="1"/>
    <n v="12000"/>
    <n v="11630.65357381672"/>
    <n v="0"/>
    <n v="0"/>
    <n v="140.88"/>
  </r>
  <r>
    <x v="67"/>
    <n v="14"/>
    <n v="8"/>
    <n v="5600"/>
    <n v="5600"/>
    <b v="0"/>
    <n v="0"/>
    <n v="0"/>
    <n v="5600"/>
    <n v="0"/>
    <n v="0"/>
  </r>
  <r>
    <x v="68"/>
    <n v="14"/>
    <n v="5.9"/>
    <n v="4130"/>
    <n v="9730"/>
    <b v="0"/>
    <n v="0"/>
    <n v="0"/>
    <n v="9730"/>
    <n v="0"/>
    <n v="0"/>
  </r>
  <r>
    <x v="69"/>
    <n v="12"/>
    <n v="5"/>
    <n v="3500"/>
    <n v="13230"/>
    <b v="0"/>
    <n v="0"/>
    <n v="0"/>
    <n v="13230"/>
    <n v="0"/>
    <n v="0"/>
  </r>
  <r>
    <x v="70"/>
    <n v="16"/>
    <n v="0"/>
    <n v="0"/>
    <n v="13230"/>
    <b v="1"/>
    <n v="12000"/>
    <n v="0"/>
    <n v="1230"/>
    <n v="23.615999999999989"/>
    <n v="0"/>
  </r>
  <r>
    <x v="71"/>
    <n v="16"/>
    <n v="0"/>
    <n v="0"/>
    <n v="1206.384"/>
    <b v="1"/>
    <n v="12000"/>
    <n v="10793.616"/>
    <n v="0"/>
    <n v="0"/>
    <n v="129.14000000000001"/>
  </r>
  <r>
    <x v="72"/>
    <n v="18"/>
    <n v="5"/>
    <n v="3500"/>
    <n v="3500"/>
    <b v="0"/>
    <n v="0"/>
    <n v="0"/>
    <n v="3500"/>
    <n v="0"/>
    <n v="0"/>
  </r>
  <r>
    <x v="73"/>
    <n v="19"/>
    <n v="1"/>
    <n v="700"/>
    <n v="4200"/>
    <b v="0"/>
    <n v="0"/>
    <n v="0"/>
    <n v="4200"/>
    <n v="0"/>
    <n v="0"/>
  </r>
  <r>
    <x v="74"/>
    <n v="22"/>
    <n v="0"/>
    <n v="0"/>
    <n v="4200"/>
    <b v="1"/>
    <n v="12000"/>
    <n v="7800"/>
    <n v="0"/>
    <n v="0"/>
    <n v="93.92"/>
  </r>
  <r>
    <x v="75"/>
    <n v="16"/>
    <n v="0"/>
    <n v="0"/>
    <n v="0"/>
    <b v="1"/>
    <n v="12000"/>
    <n v="12000"/>
    <n v="0"/>
    <n v="0"/>
    <n v="140.88"/>
  </r>
  <r>
    <x v="76"/>
    <n v="12"/>
    <n v="0"/>
    <n v="0"/>
    <n v="0"/>
    <b v="0"/>
    <n v="0"/>
    <n v="0"/>
    <n v="0"/>
    <n v="0"/>
    <n v="0"/>
  </r>
  <r>
    <x v="77"/>
    <n v="14"/>
    <n v="0"/>
    <n v="0"/>
    <n v="0"/>
    <b v="0"/>
    <n v="0"/>
    <n v="0"/>
    <n v="0"/>
    <n v="0"/>
    <n v="0"/>
  </r>
  <r>
    <x v="78"/>
    <n v="16"/>
    <n v="0.3"/>
    <n v="210"/>
    <n v="210"/>
    <b v="1"/>
    <n v="12000"/>
    <n v="11790"/>
    <n v="0"/>
    <n v="0"/>
    <n v="140.88"/>
  </r>
  <r>
    <x v="79"/>
    <n v="12"/>
    <n v="3"/>
    <n v="2100"/>
    <n v="2100"/>
    <b v="0"/>
    <n v="0"/>
    <n v="0"/>
    <n v="2100"/>
    <n v="0"/>
    <n v="0"/>
  </r>
  <r>
    <x v="80"/>
    <n v="13"/>
    <n v="2"/>
    <n v="1400"/>
    <n v="3500"/>
    <b v="0"/>
    <n v="0"/>
    <n v="0"/>
    <n v="3500"/>
    <n v="0"/>
    <n v="0"/>
  </r>
  <r>
    <x v="81"/>
    <n v="12"/>
    <n v="0"/>
    <n v="0"/>
    <n v="3500"/>
    <b v="0"/>
    <n v="0"/>
    <n v="0"/>
    <n v="3500"/>
    <n v="43.647680350735719"/>
    <n v="0"/>
  </r>
  <r>
    <x v="82"/>
    <n v="12"/>
    <n v="3"/>
    <n v="2100"/>
    <n v="5556.3523196492642"/>
    <b v="0"/>
    <n v="0"/>
    <n v="0"/>
    <n v="5556.3523196492642"/>
    <n v="0"/>
    <n v="0"/>
  </r>
  <r>
    <x v="83"/>
    <n v="13"/>
    <n v="3"/>
    <n v="2100"/>
    <n v="7656.3523196492642"/>
    <b v="0"/>
    <n v="0"/>
    <n v="0"/>
    <n v="7656.3523196492642"/>
    <n v="0"/>
    <n v="0"/>
  </r>
  <r>
    <x v="84"/>
    <n v="12"/>
    <n v="0"/>
    <n v="0"/>
    <n v="7656.3523196492642"/>
    <b v="0"/>
    <n v="0"/>
    <n v="0"/>
    <n v="7656.3523196492642"/>
    <n v="95.480576771618587"/>
    <n v="0"/>
  </r>
  <r>
    <x v="85"/>
    <n v="16"/>
    <n v="0"/>
    <n v="0"/>
    <n v="7560.8717428776454"/>
    <b v="1"/>
    <n v="12000"/>
    <n v="4439.1282571223546"/>
    <n v="0"/>
    <n v="0"/>
    <n v="58.7"/>
  </r>
  <r>
    <x v="86"/>
    <n v="16"/>
    <n v="7"/>
    <n v="4900"/>
    <n v="4900"/>
    <b v="0"/>
    <n v="0"/>
    <n v="0"/>
    <n v="4900"/>
    <n v="0"/>
    <n v="0"/>
  </r>
  <r>
    <x v="87"/>
    <n v="18"/>
    <n v="6"/>
    <n v="4200"/>
    <n v="9100"/>
    <b v="0"/>
    <n v="0"/>
    <n v="0"/>
    <n v="9100"/>
    <n v="0"/>
    <n v="0"/>
  </r>
  <r>
    <x v="88"/>
    <n v="16"/>
    <n v="0"/>
    <n v="0"/>
    <n v="9100"/>
    <b v="1"/>
    <n v="12000"/>
    <n v="2900"/>
    <n v="0"/>
    <n v="0"/>
    <n v="35.22"/>
  </r>
  <r>
    <x v="89"/>
    <n v="16"/>
    <n v="0"/>
    <n v="0"/>
    <n v="0"/>
    <b v="1"/>
    <n v="12000"/>
    <n v="12000"/>
    <n v="0"/>
    <n v="0"/>
    <n v="140.88"/>
  </r>
  <r>
    <x v="90"/>
    <n v="19"/>
    <n v="0"/>
    <n v="0"/>
    <n v="0"/>
    <b v="1"/>
    <n v="12000"/>
    <n v="12000"/>
    <n v="0"/>
    <n v="0"/>
    <n v="140.88"/>
  </r>
  <r>
    <x v="91"/>
    <n v="18"/>
    <n v="0"/>
    <n v="0"/>
    <n v="0"/>
    <b v="1"/>
    <n v="12000"/>
    <n v="12000"/>
    <n v="0"/>
    <n v="0"/>
    <n v="140.88"/>
  </r>
  <r>
    <x v="92"/>
    <n v="20"/>
    <n v="0"/>
    <n v="0"/>
    <n v="0"/>
    <b v="1"/>
    <n v="12000"/>
    <n v="12000"/>
    <n v="0"/>
    <n v="0"/>
    <n v="140.88"/>
  </r>
  <r>
    <x v="93"/>
    <n v="22"/>
    <n v="0"/>
    <n v="0"/>
    <n v="0"/>
    <b v="1"/>
    <n v="12000"/>
    <n v="12000"/>
    <n v="0"/>
    <n v="0"/>
    <n v="140.88"/>
  </r>
  <r>
    <x v="94"/>
    <n v="25"/>
    <n v="0"/>
    <n v="0"/>
    <n v="0"/>
    <b v="1"/>
    <n v="12000"/>
    <n v="12000"/>
    <n v="0"/>
    <n v="0"/>
    <n v="140.88"/>
  </r>
  <r>
    <x v="95"/>
    <n v="26"/>
    <n v="0"/>
    <n v="0"/>
    <n v="0"/>
    <b v="1"/>
    <n v="12000"/>
    <n v="12000"/>
    <n v="0"/>
    <n v="0"/>
    <n v="140.88"/>
  </r>
  <r>
    <x v="96"/>
    <n v="22"/>
    <n v="0"/>
    <n v="0"/>
    <n v="0"/>
    <b v="1"/>
    <n v="12000"/>
    <n v="12000"/>
    <n v="0"/>
    <n v="0"/>
    <n v="140.88"/>
  </r>
  <r>
    <x v="97"/>
    <n v="22"/>
    <n v="18"/>
    <n v="12600"/>
    <n v="12600"/>
    <b v="0"/>
    <n v="0"/>
    <n v="0"/>
    <n v="12600"/>
    <n v="0"/>
    <n v="0"/>
  </r>
  <r>
    <x v="98"/>
    <n v="20"/>
    <n v="3"/>
    <n v="2100"/>
    <n v="14700"/>
    <b v="0"/>
    <n v="0"/>
    <n v="0"/>
    <n v="14700"/>
    <n v="0"/>
    <n v="0"/>
  </r>
  <r>
    <x v="99"/>
    <n v="16"/>
    <n v="0.2"/>
    <n v="140"/>
    <n v="14840"/>
    <b v="1"/>
    <n v="12000"/>
    <n v="0"/>
    <n v="2840"/>
    <n v="0"/>
    <n v="0"/>
  </r>
  <r>
    <x v="100"/>
    <n v="13"/>
    <n v="12.2"/>
    <n v="8540"/>
    <n v="11380"/>
    <b v="0"/>
    <n v="0"/>
    <n v="0"/>
    <n v="11380"/>
    <n v="0"/>
    <n v="0"/>
  </r>
  <r>
    <x v="101"/>
    <n v="16"/>
    <n v="0"/>
    <n v="0"/>
    <n v="11380"/>
    <b v="1"/>
    <n v="12000"/>
    <n v="620"/>
    <n v="0"/>
    <n v="0"/>
    <n v="11.74"/>
  </r>
  <r>
    <x v="102"/>
    <n v="18"/>
    <n v="2"/>
    <n v="1400"/>
    <n v="1400"/>
    <b v="0"/>
    <n v="0"/>
    <n v="0"/>
    <n v="1400"/>
    <n v="0"/>
    <n v="0"/>
  </r>
  <r>
    <x v="103"/>
    <n v="18"/>
    <n v="12"/>
    <n v="8400"/>
    <n v="9800"/>
    <b v="0"/>
    <n v="0"/>
    <n v="0"/>
    <n v="9800"/>
    <n v="0"/>
    <n v="0"/>
  </r>
  <r>
    <x v="104"/>
    <n v="18"/>
    <n v="0"/>
    <n v="0"/>
    <n v="9800"/>
    <b v="1"/>
    <n v="12000"/>
    <n v="2200"/>
    <n v="0"/>
    <n v="0"/>
    <n v="35.22"/>
  </r>
  <r>
    <x v="105"/>
    <n v="18"/>
    <n v="0"/>
    <n v="0"/>
    <n v="0"/>
    <b v="1"/>
    <n v="12000"/>
    <n v="12000"/>
    <n v="0"/>
    <n v="0"/>
    <n v="140.88"/>
  </r>
  <r>
    <x v="106"/>
    <n v="16"/>
    <n v="0"/>
    <n v="0"/>
    <n v="0"/>
    <b v="1"/>
    <n v="12000"/>
    <n v="12000"/>
    <n v="0"/>
    <n v="0"/>
    <n v="140.88"/>
  </r>
  <r>
    <x v="107"/>
    <n v="21"/>
    <n v="0"/>
    <n v="0"/>
    <n v="0"/>
    <b v="1"/>
    <n v="12000"/>
    <n v="12000"/>
    <n v="0"/>
    <n v="0"/>
    <n v="140.88"/>
  </r>
  <r>
    <x v="108"/>
    <n v="26"/>
    <n v="0"/>
    <n v="0"/>
    <n v="0"/>
    <b v="1"/>
    <n v="12000"/>
    <n v="12000"/>
    <n v="0"/>
    <n v="0"/>
    <n v="140.88"/>
  </r>
  <r>
    <x v="109"/>
    <n v="23"/>
    <n v="18"/>
    <n v="12600"/>
    <n v="12600"/>
    <b v="0"/>
    <n v="0"/>
    <n v="0"/>
    <n v="12600"/>
    <n v="0"/>
    <n v="0"/>
  </r>
  <r>
    <x v="110"/>
    <n v="19"/>
    <n v="0"/>
    <n v="0"/>
    <n v="12600"/>
    <b v="1"/>
    <n v="12000"/>
    <n v="0"/>
    <n v="600"/>
    <n v="14.907434386909097"/>
    <n v="0"/>
  </r>
  <r>
    <x v="111"/>
    <n v="20"/>
    <n v="6"/>
    <n v="4200"/>
    <n v="4785.0925656130912"/>
    <b v="0"/>
    <n v="0"/>
    <n v="0"/>
    <n v="4785.0925656130912"/>
    <n v="0"/>
    <n v="0"/>
  </r>
  <r>
    <x v="112"/>
    <n v="22"/>
    <n v="0"/>
    <n v="0"/>
    <n v="4785.0925656130912"/>
    <b v="1"/>
    <n v="12000"/>
    <n v="7214.9074343869088"/>
    <n v="0"/>
    <n v="0"/>
    <n v="93.92"/>
  </r>
  <r>
    <x v="113"/>
    <n v="20"/>
    <n v="0"/>
    <n v="0"/>
    <n v="0"/>
    <b v="1"/>
    <n v="12000"/>
    <n v="12000"/>
    <n v="0"/>
    <n v="0"/>
    <n v="140.88"/>
  </r>
  <r>
    <x v="114"/>
    <n v="20"/>
    <n v="0"/>
    <n v="0"/>
    <n v="0"/>
    <b v="1"/>
    <n v="12000"/>
    <n v="12000"/>
    <n v="0"/>
    <n v="0"/>
    <n v="140.88"/>
  </r>
  <r>
    <x v="115"/>
    <n v="23"/>
    <n v="0.1"/>
    <n v="70"/>
    <n v="70"/>
    <b v="1"/>
    <n v="12000"/>
    <n v="11930"/>
    <n v="0"/>
    <n v="0"/>
    <n v="140.88"/>
  </r>
  <r>
    <x v="116"/>
    <n v="16"/>
    <n v="0"/>
    <n v="0"/>
    <n v="0"/>
    <b v="1"/>
    <n v="12000"/>
    <n v="12000"/>
    <n v="0"/>
    <n v="0"/>
    <n v="140.88"/>
  </r>
  <r>
    <x v="117"/>
    <n v="16"/>
    <n v="0.1"/>
    <n v="70"/>
    <n v="70"/>
    <b v="1"/>
    <n v="12000"/>
    <n v="11930"/>
    <n v="0"/>
    <n v="0"/>
    <n v="140.88"/>
  </r>
  <r>
    <x v="118"/>
    <n v="18"/>
    <n v="0.3"/>
    <n v="210"/>
    <n v="210"/>
    <b v="1"/>
    <n v="12000"/>
    <n v="11790"/>
    <n v="0"/>
    <n v="0"/>
    <n v="140.88"/>
  </r>
  <r>
    <x v="119"/>
    <n v="18"/>
    <n v="0"/>
    <n v="0"/>
    <n v="0"/>
    <b v="1"/>
    <n v="12000"/>
    <n v="12000"/>
    <n v="0"/>
    <n v="0"/>
    <n v="140.88"/>
  </r>
  <r>
    <x v="120"/>
    <n v="14"/>
    <n v="0"/>
    <n v="0"/>
    <n v="0"/>
    <b v="0"/>
    <n v="0"/>
    <n v="0"/>
    <n v="0"/>
    <n v="0"/>
    <n v="0"/>
  </r>
  <r>
    <x v="121"/>
    <n v="14"/>
    <n v="0"/>
    <n v="0"/>
    <n v="0"/>
    <b v="0"/>
    <n v="0"/>
    <n v="0"/>
    <n v="0"/>
    <n v="0"/>
    <n v="0"/>
  </r>
  <r>
    <x v="122"/>
    <n v="16"/>
    <n v="0"/>
    <n v="0"/>
    <n v="0"/>
    <b v="1"/>
    <n v="12000"/>
    <n v="12000"/>
    <n v="0"/>
    <n v="0"/>
    <n v="140.88"/>
  </r>
  <r>
    <x v="123"/>
    <n v="22"/>
    <n v="0"/>
    <n v="0"/>
    <n v="0"/>
    <b v="1"/>
    <n v="12000"/>
    <n v="12000"/>
    <n v="0"/>
    <n v="0"/>
    <n v="140.88"/>
  </r>
  <r>
    <x v="124"/>
    <n v="22"/>
    <n v="0"/>
    <n v="0"/>
    <n v="0"/>
    <b v="1"/>
    <n v="12000"/>
    <n v="12000"/>
    <n v="0"/>
    <n v="0"/>
    <n v="140.88"/>
  </r>
  <r>
    <x v="125"/>
    <n v="25"/>
    <n v="0"/>
    <n v="0"/>
    <n v="0"/>
    <b v="1"/>
    <n v="12000"/>
    <n v="12000"/>
    <n v="0"/>
    <n v="0"/>
    <n v="140.88"/>
  </r>
  <r>
    <x v="126"/>
    <n v="24"/>
    <n v="0"/>
    <n v="0"/>
    <n v="0"/>
    <b v="1"/>
    <n v="12000"/>
    <n v="12000"/>
    <n v="0"/>
    <n v="0"/>
    <n v="140.88"/>
  </r>
  <r>
    <x v="127"/>
    <n v="24"/>
    <n v="0"/>
    <n v="0"/>
    <n v="0"/>
    <b v="1"/>
    <n v="12000"/>
    <n v="12000"/>
    <n v="0"/>
    <n v="0"/>
    <n v="140.88"/>
  </r>
  <r>
    <x v="128"/>
    <n v="28"/>
    <n v="0"/>
    <n v="0"/>
    <n v="0"/>
    <b v="1"/>
    <n v="12000"/>
    <n v="12000"/>
    <n v="0"/>
    <n v="0"/>
    <n v="140.88"/>
  </r>
  <r>
    <x v="129"/>
    <n v="28"/>
    <n v="0"/>
    <n v="0"/>
    <n v="0"/>
    <b v="1"/>
    <n v="12000"/>
    <n v="12000"/>
    <n v="0"/>
    <n v="0"/>
    <n v="140.88"/>
  </r>
  <r>
    <x v="130"/>
    <n v="24"/>
    <n v="0"/>
    <n v="0"/>
    <n v="0"/>
    <b v="1"/>
    <n v="12000"/>
    <n v="12000"/>
    <n v="0"/>
    <n v="0"/>
    <n v="140.88"/>
  </r>
  <r>
    <x v="131"/>
    <n v="24"/>
    <n v="0"/>
    <n v="0"/>
    <n v="0"/>
    <b v="1"/>
    <n v="12000"/>
    <n v="12000"/>
    <n v="0"/>
    <n v="0"/>
    <n v="140.88"/>
  </r>
  <r>
    <x v="132"/>
    <n v="26"/>
    <n v="0"/>
    <n v="0"/>
    <n v="0"/>
    <b v="1"/>
    <n v="12000"/>
    <n v="12000"/>
    <n v="0"/>
    <n v="0"/>
    <n v="140.88"/>
  </r>
  <r>
    <x v="133"/>
    <n v="32"/>
    <n v="0.6"/>
    <n v="420"/>
    <n v="420"/>
    <b v="0"/>
    <n v="0"/>
    <n v="0"/>
    <n v="420"/>
    <n v="0"/>
    <n v="0"/>
  </r>
  <r>
    <x v="134"/>
    <n v="31"/>
    <n v="0.1"/>
    <n v="70"/>
    <n v="490"/>
    <b v="1"/>
    <n v="24000"/>
    <n v="23510"/>
    <n v="0"/>
    <n v="0"/>
    <n v="281.76"/>
  </r>
  <r>
    <x v="135"/>
    <n v="33"/>
    <n v="0"/>
    <n v="0"/>
    <n v="0"/>
    <b v="1"/>
    <n v="24000"/>
    <n v="24000"/>
    <n v="0"/>
    <n v="0"/>
    <n v="281.76"/>
  </r>
  <r>
    <x v="136"/>
    <n v="31"/>
    <n v="12"/>
    <n v="8400"/>
    <n v="8400"/>
    <b v="0"/>
    <n v="0"/>
    <n v="0"/>
    <n v="8400"/>
    <n v="0"/>
    <n v="0"/>
  </r>
  <r>
    <x v="137"/>
    <n v="22"/>
    <n v="0"/>
    <n v="0"/>
    <n v="8400"/>
    <b v="1"/>
    <n v="12000"/>
    <n v="3600"/>
    <n v="0"/>
    <n v="0"/>
    <n v="46.96"/>
  </r>
  <r>
    <x v="138"/>
    <n v="24"/>
    <n v="0.2"/>
    <n v="140"/>
    <n v="140"/>
    <b v="1"/>
    <n v="12000"/>
    <n v="11860"/>
    <n v="0"/>
    <n v="0"/>
    <n v="140.88"/>
  </r>
  <r>
    <x v="139"/>
    <n v="22"/>
    <n v="0"/>
    <n v="0"/>
    <n v="0"/>
    <b v="1"/>
    <n v="12000"/>
    <n v="12000"/>
    <n v="0"/>
    <n v="0"/>
    <n v="140.88"/>
  </r>
  <r>
    <x v="140"/>
    <n v="19"/>
    <n v="0"/>
    <n v="0"/>
    <n v="0"/>
    <b v="1"/>
    <n v="12000"/>
    <n v="12000"/>
    <n v="0"/>
    <n v="0"/>
    <n v="140.88"/>
  </r>
  <r>
    <x v="141"/>
    <n v="18"/>
    <n v="0"/>
    <n v="0"/>
    <n v="0"/>
    <b v="1"/>
    <n v="12000"/>
    <n v="12000"/>
    <n v="0"/>
    <n v="0"/>
    <n v="140.88"/>
  </r>
  <r>
    <x v="142"/>
    <n v="18"/>
    <n v="0"/>
    <n v="0"/>
    <n v="0"/>
    <b v="1"/>
    <n v="12000"/>
    <n v="12000"/>
    <n v="0"/>
    <n v="0"/>
    <n v="140.88"/>
  </r>
  <r>
    <x v="143"/>
    <n v="18"/>
    <n v="0"/>
    <n v="0"/>
    <n v="0"/>
    <b v="1"/>
    <n v="12000"/>
    <n v="12000"/>
    <n v="0"/>
    <n v="0"/>
    <n v="140.88"/>
  </r>
  <r>
    <x v="144"/>
    <n v="19"/>
    <n v="0"/>
    <n v="0"/>
    <n v="0"/>
    <b v="1"/>
    <n v="12000"/>
    <n v="12000"/>
    <n v="0"/>
    <n v="0"/>
    <n v="140.88"/>
  </r>
  <r>
    <x v="145"/>
    <n v="21"/>
    <n v="5.5"/>
    <n v="3850"/>
    <n v="3850"/>
    <b v="0"/>
    <n v="0"/>
    <n v="0"/>
    <n v="3850"/>
    <n v="0"/>
    <n v="0"/>
  </r>
  <r>
    <x v="146"/>
    <n v="18"/>
    <n v="18"/>
    <n v="12600"/>
    <n v="16450"/>
    <b v="0"/>
    <n v="0"/>
    <n v="0"/>
    <n v="16450"/>
    <n v="0"/>
    <n v="0"/>
  </r>
  <r>
    <x v="147"/>
    <n v="19"/>
    <n v="12"/>
    <n v="8400"/>
    <n v="24850"/>
    <b v="0"/>
    <n v="0"/>
    <n v="0"/>
    <n v="24850"/>
    <n v="0"/>
    <n v="0"/>
  </r>
  <r>
    <x v="148"/>
    <n v="23"/>
    <n v="0"/>
    <n v="0"/>
    <n v="24850"/>
    <b v="1"/>
    <n v="12000"/>
    <n v="0"/>
    <n v="12850"/>
    <n v="425.22240201452223"/>
    <n v="0"/>
  </r>
  <r>
    <x v="149"/>
    <n v="17"/>
    <n v="0.1"/>
    <n v="70"/>
    <n v="12494.777597985478"/>
    <b v="1"/>
    <n v="12000"/>
    <n v="0"/>
    <n v="494.77759798547777"/>
    <n v="0"/>
    <n v="0"/>
  </r>
  <r>
    <x v="150"/>
    <n v="16"/>
    <n v="14"/>
    <n v="9800"/>
    <n v="10294.777597985478"/>
    <b v="0"/>
    <n v="0"/>
    <n v="0"/>
    <n v="10294.777597985478"/>
    <n v="0"/>
    <n v="0"/>
  </r>
  <r>
    <x v="151"/>
    <n v="22"/>
    <n v="0"/>
    <n v="0"/>
    <n v="10294.777597985478"/>
    <b v="1"/>
    <n v="12000"/>
    <n v="1705.2224020145222"/>
    <n v="0"/>
    <n v="0"/>
    <n v="23.48"/>
  </r>
  <r>
    <x v="152"/>
    <n v="26"/>
    <n v="0"/>
    <n v="0"/>
    <n v="0"/>
    <b v="1"/>
    <n v="12000"/>
    <n v="12000"/>
    <n v="0"/>
    <n v="0"/>
    <n v="140.88"/>
  </r>
  <r>
    <x v="153"/>
    <n v="27"/>
    <n v="2"/>
    <n v="1400"/>
    <n v="1400"/>
    <b v="0"/>
    <n v="0"/>
    <n v="0"/>
    <n v="1400"/>
    <n v="0"/>
    <n v="0"/>
  </r>
  <r>
    <x v="154"/>
    <n v="18"/>
    <n v="0"/>
    <n v="0"/>
    <n v="1400"/>
    <b v="1"/>
    <n v="12000"/>
    <n v="10600"/>
    <n v="0"/>
    <n v="0"/>
    <n v="129.14000000000001"/>
  </r>
  <r>
    <x v="155"/>
    <n v="17"/>
    <n v="0"/>
    <n v="0"/>
    <n v="0"/>
    <b v="1"/>
    <n v="12000"/>
    <n v="12000"/>
    <n v="0"/>
    <n v="0"/>
    <n v="140.88"/>
  </r>
  <r>
    <x v="156"/>
    <n v="16"/>
    <n v="0.1"/>
    <n v="70"/>
    <n v="70"/>
    <b v="1"/>
    <n v="12000"/>
    <n v="11930"/>
    <n v="0"/>
    <n v="0"/>
    <n v="140.88"/>
  </r>
  <r>
    <x v="157"/>
    <n v="15"/>
    <n v="0"/>
    <n v="0"/>
    <n v="0"/>
    <b v="0"/>
    <n v="0"/>
    <n v="0"/>
    <n v="0"/>
    <n v="0"/>
    <n v="0"/>
  </r>
  <r>
    <x v="158"/>
    <n v="12"/>
    <n v="4"/>
    <n v="2800"/>
    <n v="2800"/>
    <b v="0"/>
    <n v="0"/>
    <n v="0"/>
    <n v="2800"/>
    <n v="0"/>
    <n v="0"/>
  </r>
  <r>
    <x v="159"/>
    <n v="13"/>
    <n v="0"/>
    <n v="0"/>
    <n v="2800"/>
    <b v="0"/>
    <n v="0"/>
    <n v="0"/>
    <n v="2800"/>
    <n v="39.372619928066769"/>
    <n v="0"/>
  </r>
  <r>
    <x v="160"/>
    <n v="11"/>
    <n v="4"/>
    <n v="2800"/>
    <n v="5560.6273800719337"/>
    <b v="0"/>
    <n v="0"/>
    <n v="0"/>
    <n v="5560.6273800719337"/>
    <n v="0"/>
    <n v="0"/>
  </r>
  <r>
    <x v="161"/>
    <n v="11"/>
    <n v="0"/>
    <n v="0"/>
    <n v="5560.6273800719337"/>
    <b v="0"/>
    <n v="0"/>
    <n v="0"/>
    <n v="5560.6273800719337"/>
    <n v="60.860298241629394"/>
    <n v="0"/>
  </r>
  <r>
    <x v="162"/>
    <n v="12"/>
    <n v="0"/>
    <n v="0"/>
    <n v="5499.7670818303041"/>
    <b v="0"/>
    <n v="0"/>
    <n v="0"/>
    <n v="5499.7670818303041"/>
    <n v="68.586307311779336"/>
    <n v="0"/>
  </r>
  <r>
    <x v="163"/>
    <n v="16"/>
    <n v="0.1"/>
    <n v="70"/>
    <n v="5501.1807745185251"/>
    <b v="1"/>
    <n v="12000"/>
    <n v="6498.8192254814749"/>
    <n v="0"/>
    <n v="0"/>
    <n v="82.18"/>
  </r>
  <r>
    <x v="164"/>
    <n v="18"/>
    <n v="0"/>
    <n v="0"/>
    <n v="0"/>
    <b v="1"/>
    <n v="12000"/>
    <n v="12000"/>
    <n v="0"/>
    <n v="0"/>
    <n v="140.88"/>
  </r>
  <r>
    <x v="165"/>
    <n v="18"/>
    <n v="0"/>
    <n v="0"/>
    <n v="0"/>
    <b v="1"/>
    <n v="12000"/>
    <n v="12000"/>
    <n v="0"/>
    <n v="0"/>
    <n v="140.88"/>
  </r>
  <r>
    <x v="166"/>
    <n v="19"/>
    <n v="3"/>
    <n v="2100"/>
    <n v="2100"/>
    <b v="0"/>
    <n v="0"/>
    <n v="0"/>
    <n v="2100"/>
    <n v="0"/>
    <n v="0"/>
  </r>
  <r>
    <x v="167"/>
    <n v="16"/>
    <n v="0.1"/>
    <n v="70"/>
    <n v="2170"/>
    <b v="1"/>
    <n v="12000"/>
    <n v="9830"/>
    <n v="0"/>
    <n v="0"/>
    <n v="117.4"/>
  </r>
  <r>
    <x v="168"/>
    <n v="18"/>
    <n v="0"/>
    <n v="0"/>
    <n v="0"/>
    <b v="1"/>
    <n v="12000"/>
    <n v="12000"/>
    <n v="0"/>
    <n v="0"/>
    <n v="140.88"/>
  </r>
  <r>
    <x v="169"/>
    <n v="22"/>
    <n v="0.5"/>
    <n v="350"/>
    <n v="350"/>
    <b v="1"/>
    <n v="12000"/>
    <n v="11650"/>
    <n v="0"/>
    <n v="0"/>
    <n v="140.88"/>
  </r>
  <r>
    <x v="170"/>
    <n v="16"/>
    <n v="0"/>
    <n v="0"/>
    <n v="0"/>
    <b v="1"/>
    <n v="12000"/>
    <n v="12000"/>
    <n v="0"/>
    <n v="0"/>
    <n v="140.88"/>
  </r>
  <r>
    <x v="171"/>
    <n v="15"/>
    <n v="0"/>
    <n v="0"/>
    <n v="0"/>
    <b v="0"/>
    <n v="0"/>
    <n v="0"/>
    <n v="0"/>
    <n v="0"/>
    <n v="0"/>
  </r>
  <r>
    <x v="172"/>
    <n v="14"/>
    <n v="2"/>
    <n v="1400"/>
    <n v="1400"/>
    <b v="0"/>
    <n v="0"/>
    <n v="0"/>
    <n v="1400"/>
    <n v="0"/>
    <n v="0"/>
  </r>
  <r>
    <x v="173"/>
    <n v="12"/>
    <n v="0"/>
    <n v="0"/>
    <n v="1400"/>
    <b v="0"/>
    <n v="0"/>
    <n v="0"/>
    <n v="1400"/>
    <n v="17.459072140294289"/>
    <n v="0"/>
  </r>
  <r>
    <x v="174"/>
    <n v="13"/>
    <n v="0"/>
    <n v="0"/>
    <n v="1382.5409278597058"/>
    <b v="0"/>
    <n v="0"/>
    <n v="0"/>
    <n v="1382.5409278597058"/>
    <n v="19.440806602720347"/>
    <n v="0"/>
  </r>
  <r>
    <x v="175"/>
    <n v="15"/>
    <n v="0"/>
    <n v="0"/>
    <n v="1363.1001212569854"/>
    <b v="0"/>
    <n v="0"/>
    <n v="0"/>
    <n v="1363.1001212569854"/>
    <n v="23.756688309787261"/>
    <n v="0"/>
  </r>
  <r>
    <x v="176"/>
    <n v="15"/>
    <n v="0"/>
    <n v="0"/>
    <n v="1339.3434329471982"/>
    <b v="0"/>
    <n v="0"/>
    <n v="0"/>
    <n v="1339.3434329471982"/>
    <n v="23.342646647955451"/>
    <n v="0"/>
  </r>
  <r>
    <x v="177"/>
    <n v="14"/>
    <n v="0"/>
    <n v="0"/>
    <n v="1316.0007862992427"/>
    <b v="0"/>
    <n v="0"/>
    <n v="0"/>
    <n v="1316.0007862992427"/>
    <n v="20.680901064838871"/>
    <n v="0"/>
  </r>
  <r>
    <x v="178"/>
    <n v="12"/>
    <n v="0"/>
    <n v="0"/>
    <n v="1295.3198852344037"/>
    <b v="0"/>
    <n v="0"/>
    <n v="0"/>
    <n v="1295.3198852344037"/>
    <n v="16.15363094361798"/>
    <n v="0"/>
  </r>
  <r>
    <x v="179"/>
    <n v="11"/>
    <n v="0"/>
    <n v="0"/>
    <n v="1279.1662542907857"/>
    <b v="0"/>
    <n v="0"/>
    <n v="0"/>
    <n v="1279.1662542907857"/>
    <n v="14.000297882890703"/>
    <n v="0"/>
  </r>
  <r>
    <x v="180"/>
    <n v="10"/>
    <n v="0"/>
    <n v="0"/>
    <n v="1265.165956407895"/>
    <b v="0"/>
    <n v="0"/>
    <n v="0"/>
    <n v="1265.165956407895"/>
    <n v="12.002418121062746"/>
    <n v="0"/>
  </r>
  <r>
    <x v="181"/>
    <n v="10"/>
    <n v="0"/>
    <n v="0"/>
    <n v="1253.1635382868324"/>
    <b v="0"/>
    <n v="0"/>
    <n v="0"/>
    <n v="1253.1635382868324"/>
    <n v="11.888553184986037"/>
    <n v="0"/>
  </r>
  <r>
    <x v="182"/>
    <n v="10"/>
    <n v="0"/>
    <n v="0"/>
    <n v="1241.2749851018464"/>
    <b v="0"/>
    <n v="0"/>
    <n v="0"/>
    <n v="1241.2749851018464"/>
    <n v="11.7757684665402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4F219-B92B-4D5C-89E7-40EF5CEEAB1E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3">
    <pivotField axis="axisRow" numFmtId="16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numFmtId="3" showAll="0"/>
    <pivotField numFmtId="165" showAll="0"/>
    <pivotField numFmtId="4" showAll="0"/>
    <pivotField numFmtId="4" showAll="0"/>
    <pivotField showAll="0"/>
    <pivotField numFmtId="4" showAll="0"/>
    <pivotField numFmtId="4" showAll="0"/>
    <pivotField numFmtId="4" showAll="0"/>
    <pivotField numFmtId="4" showAll="0"/>
    <pivotField dataField="1" numFmtId="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0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Koszty wody z SIECI" fld="10" baseField="12" baseItem="4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F3CE4D-3BD6-4EDC-9E56-FEA165BAB7F8}" autoFormatId="16" applyNumberFormats="0" applyBorderFormats="0" applyFontFormats="0" applyPatternFormats="0" applyAlignmentFormats="0" applyWidthHeightFormats="0">
  <queryTableRefresh nextId="3">
    <queryTableFields count="2">
      <queryTableField id="1" name="temperatura_srednia" tableColumnId="1"/>
      <queryTableField id="2" name="opad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809725-39D9-4B30-9041-64339A907274}" autoFormatId="16" applyNumberFormats="0" applyBorderFormats="0" applyFontFormats="0" applyPatternFormats="0" applyAlignmentFormats="0" applyWidthHeightFormats="0">
  <queryTableRefresh nextId="4">
    <queryTableFields count="2">
      <queryTableField id="1" name="temperatura_srednia" tableColumnId="1"/>
      <queryTableField id="2" name="opad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F55EE-F5EB-44CD-B6F7-574F44ACA1EB}" name="Tab_Dane_RAW_POGODA" displayName="Tab_Dane_RAW_POGODA" ref="A1:B184" tableType="queryTable" totalsRowShown="0">
  <autoFilter ref="A1:B184" xr:uid="{AB5F55EE-F5EB-44CD-B6F7-574F44ACA1EB}"/>
  <tableColumns count="2">
    <tableColumn id="1" xr3:uid="{4FBAF897-2F21-4577-BBFE-65BF783DB69F}" uniqueName="1" name="temperatura_srednia" queryTableFieldId="1"/>
    <tableColumn id="2" xr3:uid="{B470ECE5-5DA8-4FB6-90A4-BC3913E58D8B}" uniqueName="2" name="opad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55F0DE-BE43-4B1D-B49B-893573311F26}" name="Tab_Dane_POGODA" displayName="Tab_Dane_POGODA" ref="F1:H184" totalsRowShown="0" headerRowDxfId="31">
  <autoFilter ref="F1:H184" xr:uid="{EE55F0DE-BE43-4B1D-B49B-893573311F26}"/>
  <tableColumns count="3">
    <tableColumn id="1" xr3:uid="{53662F05-0E39-46C2-A708-E59E710AA2A9}" name="DATA" dataDxfId="30">
      <calculatedColumnFormula>F1+1</calculatedColumnFormula>
    </tableColumn>
    <tableColumn id="2" xr3:uid="{386D2AB8-11BD-4F0A-8BCD-5B9E848ADA7E}" name="Temperatura_Średnio">
      <calculatedColumnFormula>Tab_Dane_RAW_POGODA[[#This Row],[temperatura_srednia]]</calculatedColumnFormula>
    </tableColumn>
    <tableColumn id="3" xr3:uid="{9D1A4B8D-1F13-4717-8733-A43B7F2C06A1}" name="Opady_Średnio">
      <calculatedColumnFormula>Tab_Dane_RAW_POGODA[[#This Row],[opady]]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982FD-7227-47E6-B0F2-EB4334E6E6AF}" name="pogoda3" displayName="pogoda3" ref="A1:B184" tableType="queryTable" totalsRowShown="0">
  <autoFilter ref="A1:B184" xr:uid="{AB5F55EE-F5EB-44CD-B6F7-574F44ACA1EB}"/>
  <tableColumns count="2">
    <tableColumn id="1" xr3:uid="{BEFDA176-85AD-42F2-A85B-6073844F6E30}" uniqueName="1" name="temperatura_srednia" queryTableFieldId="1"/>
    <tableColumn id="2" xr3:uid="{41FB8724-0962-41CE-B5EC-77AF52BC0EF4}" uniqueName="2" name="opad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9FF70-217D-47C9-B789-6BD9EEA2B663}" name="pogoda5" displayName="pogoda5" ref="A1:H184" headerRowDxfId="29">
  <autoFilter ref="A1:H184" xr:uid="{AB5F55EE-F5EB-44CD-B6F7-574F44ACA1E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1F0B911-FA5D-46C9-A6D6-AA8138788722}" name="temperatura_srednia" totalsRowLabel="Suma"/>
    <tableColumn id="2" xr3:uid="{5B8F1966-6498-4830-830D-7DF843B0A378}" name="opady" totalsRowFunction="sum"/>
    <tableColumn id="5" xr3:uid="{02D86EB1-6D10-45CC-855F-B3251573B44F}" name="Data" dataDxfId="28"/>
    <tableColumn id="3" xr3:uid="{90022832-7E12-4DE1-B6B8-EC5496FB3335}" name="Czy ogród był podlewany?" dataDxfId="27">
      <calculatedColumnFormula>IF(pogoda5[[#This Row],[temperatura_srednia]]&gt;15,IF(pogoda5[[#This Row],[opady]]&lt;0.6,"TAK","NIE"),"NIE")</calculatedColumnFormula>
    </tableColumn>
    <tableColumn id="4" xr3:uid="{8EB2F8E1-D1DA-4AF3-8B8F-10A967D2CD13}" name="Illosc wody użytej do podlewania" dataDxfId="26">
      <calculatedColumnFormula>IF(D2="NIE",0,IF(A2&gt;30,24000,12000))</calculatedColumnFormula>
    </tableColumn>
    <tableColumn id="6" xr3:uid="{E9398C44-0061-4749-866A-3C396D7D854B}" name="Illosc uzupełnionej wody z OPAD" dataDxfId="25">
      <calculatedColumnFormula>700*B2</calculatedColumnFormula>
    </tableColumn>
    <tableColumn id="7" xr3:uid="{2FC85765-F733-4E02-B2BC-9FD6A663B8F8}" name="Dzienne parowanie 21:00 - 20:00" dataDxfId="24">
      <calculatedColumnFormula>IF(B2&lt;=0,0.0003*A2^1.5*25000,0)</calculatedColumnFormula>
    </tableColumn>
    <tableColumn id="8" xr3:uid="{BD24A288-D68A-4F14-9948-8C3B36F3D75F}" name="Zbiornik pod koniec dnia" dataDxfId="23">
      <calculatedColumnFormula>IF(M2-E2-G2+F2&gt;25000,25000,M2-E2-G2+F2)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EBD5F-5C7D-4F57-9958-A815363DBF52}" name="pogoda54" displayName="pogoda54" ref="A1:H184">
  <autoFilter ref="A1:H184" xr:uid="{AB5F55EE-F5EB-44CD-B6F7-574F44ACA1E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ADD54BA-4A02-4F18-B291-BC3F53C28D8E}" name="temperatura_srednia" totalsRowLabel="Suma"/>
    <tableColumn id="2" xr3:uid="{9D25FF78-DE4A-4259-820D-BD7E51FF32FB}" name="opady" totalsRowFunction="sum"/>
    <tableColumn id="5" xr3:uid="{D73625B5-B86D-4DD7-8154-C67732D585CD}" name="Data"/>
    <tableColumn id="3" xr3:uid="{45FA58A3-8295-4AB3-B086-4EF4A91D9F5D}" name="Czy ogród był podlewany?" dataDxfId="22">
      <calculatedColumnFormula>IF(A2&gt;15,IF(B2&lt;0.6,"TAK","NIE"),"NIE")</calculatedColumnFormula>
    </tableColumn>
    <tableColumn id="4" xr3:uid="{CCCB15E7-88BD-4F40-9877-1B1A829A6950}" name="Illosc wody użytej do podlewania" dataDxfId="21">
      <calculatedColumnFormula>IF(D2="NIE",0,IF(A2&gt;30,24000,12000))</calculatedColumnFormula>
    </tableColumn>
    <tableColumn id="6" xr3:uid="{9F7E12DB-CD22-450A-BAE8-47066066DDA9}" name="Illosc uzupełnionej wody" dataDxfId="20">
      <calculatedColumnFormula>700*B2</calculatedColumnFormula>
    </tableColumn>
    <tableColumn id="7" xr3:uid="{2A04B770-2EA6-4FE5-8561-E40B4295EB66}" name="Dzienne parowanie" dataDxfId="19">
      <calculatedColumnFormula>IF(B2&lt;=0,0.0003*A2^1.5*25000,0)</calculatedColumnFormula>
    </tableColumn>
    <tableColumn id="8" xr3:uid="{B9E0F79E-2CBB-4F80-80F7-AA9736821D5C}" name="Zbiornik pod koniec dnia (Bez Dolewania)" dataDxfId="18">
      <calculatedColumnFormula>IF(L2-E2-G2+F2&gt;25000,25000,L2-E2-G2+F2)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459032-15B2-499C-A36B-8D779CF81118}" name="Tab_ZADANIE_1" displayName="Tab_ZADANIE_1" ref="B2:C5" totalsRowShown="0">
  <autoFilter ref="B2:C5" xr:uid="{EC459032-15B2-499C-A36B-8D779CF81118}"/>
  <tableColumns count="2">
    <tableColumn id="1" xr3:uid="{07C130C1-7DA3-4D61-9C22-968A66730B06}" name="WARUNEK" dataDxfId="17"/>
    <tableColumn id="2" xr3:uid="{101B1DD3-7528-4568-A99D-1B10B3AC5B8E}" name="ILE DNI z WARUNKIE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83520C-C4C7-484F-B124-2BC8084D4147}" name="Tab_ZADANIE_2" displayName="Tab_ZADANIE_2" ref="B1:L184" totalsRowShown="0" headerRowDxfId="16">
  <autoFilter ref="B1:L184" xr:uid="{DB83520C-C4C7-484F-B124-2BC8084D4147}"/>
  <tableColumns count="11">
    <tableColumn id="1" xr3:uid="{325E93FD-6C05-413E-8729-43D7F31537E6}" name="DATA" dataDxfId="15">
      <calculatedColumnFormula>Tab_Dane_POGODA[[#This Row],[DATA]]</calculatedColumnFormula>
    </tableColumn>
    <tableColumn id="5" xr3:uid="{4753DE9F-D9E6-40CD-AAD9-C799E2969ACD}" name="Temperatura 20:00 - 19:59" dataDxfId="14">
      <calculatedColumnFormula>VLOOKUP(Tab_ZADANIE_2[[#This Row],[DATA]],Tab_Dane_POGODA[],2,FALSE)</calculatedColumnFormula>
    </tableColumn>
    <tableColumn id="4" xr3:uid="{ACF17921-1D35-468F-9863-347F2EE4AF39}" name="OPAD 20:00-19:59" dataDxfId="13">
      <calculatedColumnFormula>VLOOKUP(Tab_ZADANIE_2[[#This Row],[DATA]],Tab_Dane_POGODA[],3,FALSE)</calculatedColumnFormula>
    </tableColumn>
    <tableColumn id="7" xr3:uid="{6B2B9304-88B1-4032-BC67-270E90A87848}" name="Uzupełnienie wody z OPAD 20:00 - 19:59" dataDxfId="12">
      <calculatedColumnFormula>IF(Tab_ZADANIE_2[[#This Row],[OPAD 20:00-19:59]]&gt;0,700*Tab_ZADANIE_2[[#This Row],[OPAD 20:00-19:59]],)</calculatedColumnFormula>
    </tableColumn>
    <tableColumn id="15" xr3:uid="{5B97C6F4-14F1-4458-A8C2-A20D8EFF6346}" name="Stan ZBIORNIKA 20:00" dataDxfId="11">
      <calculatedColumnFormula>IF(Poj_Zbior_ALL+(Tab_ZADANIE_2[[#This Row],[Uzupełnienie wody z OPAD 20:00 - 19:59]]+Tab_ZADANIE_2[[#This Row],[Ubytek PAROWANIE 21:00 - 19:59]])&gt;=25000,25000,(25000+Tab_ZADANIE_2[[#This Row],[Uzupełnienie wody z OPAD 20:00 - 19:59]]+Tab_ZADANIE_2[[#This Row],[Ubytek PAROWANIE 21:00 - 19:59]]))</calculatedColumnFormula>
    </tableColumn>
    <tableColumn id="2" xr3:uid="{F073C747-256D-4662-AC76-3DB55FDCD3A2}" name="Czy PODLEWANIE 20:00 - 21:00" dataDxfId="10">
      <calculatedColumnFormula>AND(Tab_ZADANIE_2[[#This Row],[Temperatura 20:00 - 19:59]]&gt;15,Tab_ZADANIE_2[[#This Row],[OPAD 20:00-19:59]]&lt;0.6)</calculatedColumnFormula>
    </tableColumn>
    <tableColumn id="3" xr3:uid="{83CB2484-2960-4B93-872F-3EE4775110F5}" name="Porcja PODLEWANIA 20:00 - 21:00" dataDxfId="9">
      <calculatedColumnFormula>IF((Tab_ZADANIE_2[[#This Row],[Czy PODLEWANIE 20:00 - 21:00]]=TRUE),IF(Tab_ZADANIE_2[[#This Row],[Temperatura 20:00 - 19:59]]&lt;=30,12000,24000),)</calculatedColumnFormula>
    </tableColumn>
    <tableColumn id="16" xr3:uid="{7F6D807D-2E6E-4287-BDC1-E7E16BAB5446}" name="Uzupełnienie wody z SIECI 20:00-20:01" dataDxfId="8">
      <calculatedColumnFormula>IF(Tab_ZADANIE_2[[#This Row],[Stan ZBIORNIKA 20:00]]&lt;Tab_ZADANIE_2[[#This Row],[Porcja PODLEWANIA 20:00 - 21:00]], Tab_ZADANIE_2[[#This Row],[Porcja PODLEWANIA 20:00 - 21:00]]-Tab_ZADANIE_2[[#This Row],[Stan ZBIORNIKA 20:00]],)</calculatedColumnFormula>
    </tableColumn>
    <tableColumn id="11" xr3:uid="{8C17AC26-8E60-4235-8E4C-EDCECE4033F2}" name="Stan ZBIORNIKA 21:00" dataDxfId="7">
      <calculatedColumnFormula>IF((Tab_ZADANIE_2[[#This Row],[Porcja PODLEWANIA 20:00 - 21:00]]+Tab_ZADANIE_2[[#This Row],[Uzupełnienie wody z OPAD 20:00 - 19:59]])&gt;=0,25000,25000+(Tab_ZADANIE_2[[#This Row],[Porcja PODLEWANIA 20:00 - 21:00]]+Tab_ZADANIE_2[[#This Row],[Uzupełnienie wody z OPAD 20:00 - 19:59]]))</calculatedColumnFormula>
    </tableColumn>
    <tableColumn id="6" xr3:uid="{3CF83C95-60B7-4DAA-8969-3C4279231BCC}" name="Ubytek PAROWANIE 21:00 - 19:59" dataDxfId="6">
      <calculatedColumnFormula>IF(Tab_ZADANIE_2[[#This Row],[OPAD 20:00-19:59]]&lt;=0,(0.0003*Tab_ZADANIE_2[[#This Row],[Temperatura 20:00 - 19:59]]^1.5*Tab_ZADANIE_2[[#This Row],[Stan ZBIORNIKA 21:00]]),)</calculatedColumnFormula>
    </tableColumn>
    <tableColumn id="18" xr3:uid="{0BBD5BA5-081F-4DD1-A48A-E7F05754A1F4}" name="Koszty wody z SIECI" dataDxfId="5">
      <calculatedColumnFormula>ROUNDUP(Tab_ZADANIE_2[[#This Row],[Uzupełnienie wody z SIECI 20:00-20:01]]/1000,0)*Woda_z_SIECI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07D6-A3FF-49A3-9F9E-C9C39EC4EC98}">
  <dimension ref="A1:M186"/>
  <sheetViews>
    <sheetView workbookViewId="0">
      <selection activeCell="T14" sqref="T14"/>
    </sheetView>
  </sheetViews>
  <sheetFormatPr defaultRowHeight="15" x14ac:dyDescent="0.25"/>
  <cols>
    <col min="1" max="1" width="10.140625" style="32" bestFit="1" customWidth="1"/>
    <col min="2" max="2" width="20" style="31" customWidth="1"/>
    <col min="3" max="3" width="15.42578125" style="31" customWidth="1"/>
    <col min="4" max="5" width="8.7109375" style="31" customWidth="1"/>
    <col min="6" max="6" width="9.140625" style="31"/>
    <col min="7" max="7" width="15.28515625" style="31" customWidth="1"/>
    <col min="8" max="8" width="18" customWidth="1"/>
    <col min="9" max="9" width="11.42578125" style="31" customWidth="1"/>
    <col min="10" max="10" width="12.42578125" style="31" customWidth="1"/>
    <col min="12" max="12" width="18.140625" customWidth="1"/>
  </cols>
  <sheetData>
    <row r="1" spans="1:12" ht="45" customHeight="1" x14ac:dyDescent="0.25">
      <c r="A1" s="32" t="s">
        <v>45</v>
      </c>
      <c r="B1" s="31" t="s">
        <v>0</v>
      </c>
      <c r="C1" s="31" t="s">
        <v>1</v>
      </c>
      <c r="D1" s="33">
        <v>0.83333333333333337</v>
      </c>
      <c r="E1" s="42" t="s">
        <v>52</v>
      </c>
      <c r="F1" s="33">
        <v>0.875</v>
      </c>
      <c r="G1" s="36" t="s">
        <v>46</v>
      </c>
      <c r="H1" s="38" t="s">
        <v>47</v>
      </c>
      <c r="I1" s="40" t="s">
        <v>48</v>
      </c>
      <c r="J1" s="40" t="s">
        <v>49</v>
      </c>
      <c r="K1" s="38" t="s">
        <v>50</v>
      </c>
      <c r="L1" s="40" t="s">
        <v>51</v>
      </c>
    </row>
    <row r="2" spans="1:12" x14ac:dyDescent="0.25">
      <c r="A2" s="34">
        <v>42094</v>
      </c>
      <c r="B2" s="35"/>
      <c r="C2" s="35"/>
      <c r="D2" s="35"/>
      <c r="E2" s="35"/>
      <c r="F2" s="35">
        <v>25000</v>
      </c>
      <c r="G2" s="37"/>
      <c r="H2" s="39"/>
      <c r="I2" s="41"/>
      <c r="J2" s="41"/>
      <c r="K2" s="39"/>
      <c r="L2" s="41"/>
    </row>
    <row r="3" spans="1:12" x14ac:dyDescent="0.25">
      <c r="A3" s="32">
        <v>42095</v>
      </c>
      <c r="B3" s="31">
        <v>4</v>
      </c>
      <c r="C3" s="31">
        <v>2</v>
      </c>
      <c r="D3" s="31">
        <f>IF(F2+H3&gt;25000,25000,F2+H3)+I3</f>
        <v>25000</v>
      </c>
      <c r="E3" s="31">
        <f>IF(L3,25000,D3)</f>
        <v>25000</v>
      </c>
      <c r="F3" s="31">
        <f>E3+K3</f>
        <v>25000</v>
      </c>
      <c r="G3" s="31">
        <f>IF(C3=0,1,0)</f>
        <v>0</v>
      </c>
      <c r="H3" s="31">
        <f>700*C3</f>
        <v>1400</v>
      </c>
      <c r="I3" s="31">
        <f>IF(G3=1,-ROUNDUP(0.0003*B3^1.5*F2,0),0)</f>
        <v>0</v>
      </c>
      <c r="J3" s="31">
        <f>(B3&gt;15)*(C3&lt;=0.6)</f>
        <v>0</v>
      </c>
      <c r="K3">
        <f>IF(B3&lt;=30,12000,24000)*-1*J3</f>
        <v>0</v>
      </c>
      <c r="L3" t="b">
        <f>(D3+K3)&lt;0</f>
        <v>0</v>
      </c>
    </row>
    <row r="4" spans="1:12" x14ac:dyDescent="0.25">
      <c r="A4" s="32">
        <v>42096</v>
      </c>
      <c r="B4" s="31">
        <v>2</v>
      </c>
      <c r="C4" s="31">
        <v>6</v>
      </c>
      <c r="D4" s="31">
        <f t="shared" ref="D4:D67" si="0">IF(F3+H4&gt;25000,25000,F3+H4)+I4</f>
        <v>25000</v>
      </c>
      <c r="E4" s="31">
        <f t="shared" ref="E4:E67" si="1">IF(L4,25000,D4)</f>
        <v>25000</v>
      </c>
      <c r="F4" s="31">
        <f t="shared" ref="F4:F67" si="2">E4+K4</f>
        <v>25000</v>
      </c>
      <c r="G4" s="31">
        <f t="shared" ref="G4:G67" si="3">IF(C4=0,1,0)</f>
        <v>0</v>
      </c>
      <c r="H4" s="31">
        <f t="shared" ref="H4:H67" si="4">700*C4</f>
        <v>4200</v>
      </c>
      <c r="I4" s="31">
        <f t="shared" ref="I4:I67" si="5">IF(G4=1,-ROUNDUP(0.0003*B4^1.5*F3,0),0)</f>
        <v>0</v>
      </c>
      <c r="J4" s="31">
        <f t="shared" ref="J4:J67" si="6">(B4&gt;15)*(C4&lt;=0.6)</f>
        <v>0</v>
      </c>
      <c r="K4">
        <f t="shared" ref="K4:K67" si="7">IF(B4&lt;=30,12000,24000)*-1*J4</f>
        <v>0</v>
      </c>
      <c r="L4" t="b">
        <f t="shared" ref="L4:L67" si="8">(D4+K4)&lt;0</f>
        <v>0</v>
      </c>
    </row>
    <row r="5" spans="1:12" x14ac:dyDescent="0.25">
      <c r="A5" s="32">
        <v>42097</v>
      </c>
      <c r="B5" s="31">
        <v>4</v>
      </c>
      <c r="C5" s="31">
        <v>1</v>
      </c>
      <c r="D5" s="31">
        <f t="shared" si="0"/>
        <v>25000</v>
      </c>
      <c r="E5" s="31">
        <f t="shared" si="1"/>
        <v>25000</v>
      </c>
      <c r="F5" s="31">
        <f t="shared" si="2"/>
        <v>25000</v>
      </c>
      <c r="G5" s="31">
        <f t="shared" si="3"/>
        <v>0</v>
      </c>
      <c r="H5" s="31">
        <f t="shared" si="4"/>
        <v>700</v>
      </c>
      <c r="I5" s="31">
        <f t="shared" si="5"/>
        <v>0</v>
      </c>
      <c r="J5" s="31">
        <f t="shared" si="6"/>
        <v>0</v>
      </c>
      <c r="K5">
        <f t="shared" si="7"/>
        <v>0</v>
      </c>
      <c r="L5" t="b">
        <f t="shared" si="8"/>
        <v>0</v>
      </c>
    </row>
    <row r="6" spans="1:12" x14ac:dyDescent="0.25">
      <c r="A6" s="32">
        <v>42098</v>
      </c>
      <c r="B6" s="31">
        <v>4</v>
      </c>
      <c r="C6" s="31">
        <v>0.8</v>
      </c>
      <c r="D6" s="31">
        <f t="shared" si="0"/>
        <v>25000</v>
      </c>
      <c r="E6" s="31">
        <f t="shared" si="1"/>
        <v>25000</v>
      </c>
      <c r="F6" s="31">
        <f t="shared" si="2"/>
        <v>25000</v>
      </c>
      <c r="G6" s="31">
        <f t="shared" si="3"/>
        <v>0</v>
      </c>
      <c r="H6" s="31">
        <f t="shared" si="4"/>
        <v>560</v>
      </c>
      <c r="I6" s="31">
        <f t="shared" si="5"/>
        <v>0</v>
      </c>
      <c r="J6" s="31">
        <f t="shared" si="6"/>
        <v>0</v>
      </c>
      <c r="K6">
        <f t="shared" si="7"/>
        <v>0</v>
      </c>
      <c r="L6" t="b">
        <f t="shared" si="8"/>
        <v>0</v>
      </c>
    </row>
    <row r="7" spans="1:12" x14ac:dyDescent="0.25">
      <c r="A7" s="32">
        <v>42099</v>
      </c>
      <c r="B7" s="31">
        <v>3</v>
      </c>
      <c r="C7" s="31">
        <v>0</v>
      </c>
      <c r="D7" s="31">
        <f t="shared" si="0"/>
        <v>24961</v>
      </c>
      <c r="E7" s="31">
        <f t="shared" si="1"/>
        <v>24961</v>
      </c>
      <c r="F7" s="31">
        <f t="shared" si="2"/>
        <v>24961</v>
      </c>
      <c r="G7" s="31">
        <f t="shared" si="3"/>
        <v>1</v>
      </c>
      <c r="H7" s="31">
        <f t="shared" si="4"/>
        <v>0</v>
      </c>
      <c r="I7" s="31">
        <f t="shared" si="5"/>
        <v>-39</v>
      </c>
      <c r="J7" s="31">
        <f t="shared" si="6"/>
        <v>0</v>
      </c>
      <c r="K7">
        <f t="shared" si="7"/>
        <v>0</v>
      </c>
      <c r="L7" t="b">
        <f t="shared" si="8"/>
        <v>0</v>
      </c>
    </row>
    <row r="8" spans="1:12" x14ac:dyDescent="0.25">
      <c r="A8" s="32">
        <v>42100</v>
      </c>
      <c r="B8" s="31">
        <v>4</v>
      </c>
      <c r="C8" s="31">
        <v>0</v>
      </c>
      <c r="D8" s="31">
        <f t="shared" si="0"/>
        <v>24901</v>
      </c>
      <c r="E8" s="31">
        <f t="shared" si="1"/>
        <v>24901</v>
      </c>
      <c r="F8" s="31">
        <f t="shared" si="2"/>
        <v>24901</v>
      </c>
      <c r="G8" s="31">
        <f t="shared" si="3"/>
        <v>1</v>
      </c>
      <c r="H8" s="31">
        <f t="shared" si="4"/>
        <v>0</v>
      </c>
      <c r="I8" s="31">
        <f t="shared" si="5"/>
        <v>-60</v>
      </c>
      <c r="J8" s="31">
        <f t="shared" si="6"/>
        <v>0</v>
      </c>
      <c r="K8">
        <f t="shared" si="7"/>
        <v>0</v>
      </c>
      <c r="L8" t="b">
        <f t="shared" si="8"/>
        <v>0</v>
      </c>
    </row>
    <row r="9" spans="1:12" x14ac:dyDescent="0.25">
      <c r="A9" s="32">
        <v>42101</v>
      </c>
      <c r="B9" s="31">
        <v>4</v>
      </c>
      <c r="C9" s="31">
        <v>1</v>
      </c>
      <c r="D9" s="31">
        <f t="shared" si="0"/>
        <v>25000</v>
      </c>
      <c r="E9" s="31">
        <f t="shared" si="1"/>
        <v>25000</v>
      </c>
      <c r="F9" s="31">
        <f t="shared" si="2"/>
        <v>25000</v>
      </c>
      <c r="G9" s="31">
        <f t="shared" si="3"/>
        <v>0</v>
      </c>
      <c r="H9" s="31">
        <f t="shared" si="4"/>
        <v>700</v>
      </c>
      <c r="I9" s="31">
        <f t="shared" si="5"/>
        <v>0</v>
      </c>
      <c r="J9" s="31">
        <f t="shared" si="6"/>
        <v>0</v>
      </c>
      <c r="K9">
        <f t="shared" si="7"/>
        <v>0</v>
      </c>
      <c r="L9" t="b">
        <f t="shared" si="8"/>
        <v>0</v>
      </c>
    </row>
    <row r="10" spans="1:12" x14ac:dyDescent="0.25">
      <c r="A10" s="32">
        <v>42102</v>
      </c>
      <c r="B10" s="31">
        <v>8</v>
      </c>
      <c r="C10" s="31">
        <v>1</v>
      </c>
      <c r="D10" s="31">
        <f t="shared" si="0"/>
        <v>25000</v>
      </c>
      <c r="E10" s="31">
        <f t="shared" si="1"/>
        <v>25000</v>
      </c>
      <c r="F10" s="31">
        <f t="shared" si="2"/>
        <v>25000</v>
      </c>
      <c r="G10" s="31">
        <f t="shared" si="3"/>
        <v>0</v>
      </c>
      <c r="H10" s="31">
        <f t="shared" si="4"/>
        <v>700</v>
      </c>
      <c r="I10" s="31">
        <f t="shared" si="5"/>
        <v>0</v>
      </c>
      <c r="J10" s="31">
        <f t="shared" si="6"/>
        <v>0</v>
      </c>
      <c r="K10">
        <f t="shared" si="7"/>
        <v>0</v>
      </c>
      <c r="L10" t="b">
        <f t="shared" si="8"/>
        <v>0</v>
      </c>
    </row>
    <row r="11" spans="1:12" x14ac:dyDescent="0.25">
      <c r="A11" s="32">
        <v>42103</v>
      </c>
      <c r="B11" s="31">
        <v>6</v>
      </c>
      <c r="C11" s="31">
        <v>2</v>
      </c>
      <c r="D11" s="31">
        <f t="shared" si="0"/>
        <v>25000</v>
      </c>
      <c r="E11" s="31">
        <f t="shared" si="1"/>
        <v>25000</v>
      </c>
      <c r="F11" s="31">
        <f t="shared" si="2"/>
        <v>25000</v>
      </c>
      <c r="G11" s="31">
        <f t="shared" si="3"/>
        <v>0</v>
      </c>
      <c r="H11" s="31">
        <f t="shared" si="4"/>
        <v>1400</v>
      </c>
      <c r="I11" s="31">
        <f t="shared" si="5"/>
        <v>0</v>
      </c>
      <c r="J11" s="31">
        <f t="shared" si="6"/>
        <v>0</v>
      </c>
      <c r="K11">
        <f t="shared" si="7"/>
        <v>0</v>
      </c>
      <c r="L11" t="b">
        <f t="shared" si="8"/>
        <v>0</v>
      </c>
    </row>
    <row r="12" spans="1:12" x14ac:dyDescent="0.25">
      <c r="A12" s="32">
        <v>42104</v>
      </c>
      <c r="B12" s="31">
        <v>9</v>
      </c>
      <c r="C12" s="31">
        <v>2</v>
      </c>
      <c r="D12" s="31">
        <f t="shared" si="0"/>
        <v>25000</v>
      </c>
      <c r="E12" s="31">
        <f t="shared" si="1"/>
        <v>25000</v>
      </c>
      <c r="F12" s="31">
        <f t="shared" si="2"/>
        <v>25000</v>
      </c>
      <c r="G12" s="31">
        <f t="shared" si="3"/>
        <v>0</v>
      </c>
      <c r="H12" s="31">
        <f t="shared" si="4"/>
        <v>1400</v>
      </c>
      <c r="I12" s="31">
        <f t="shared" si="5"/>
        <v>0</v>
      </c>
      <c r="J12" s="31">
        <f t="shared" si="6"/>
        <v>0</v>
      </c>
      <c r="K12">
        <f t="shared" si="7"/>
        <v>0</v>
      </c>
      <c r="L12" t="b">
        <f t="shared" si="8"/>
        <v>0</v>
      </c>
    </row>
    <row r="13" spans="1:12" x14ac:dyDescent="0.25">
      <c r="A13" s="32">
        <v>42105</v>
      </c>
      <c r="B13" s="31">
        <v>12</v>
      </c>
      <c r="C13" s="31">
        <v>3</v>
      </c>
      <c r="D13" s="31">
        <f t="shared" si="0"/>
        <v>25000</v>
      </c>
      <c r="E13" s="31">
        <f t="shared" si="1"/>
        <v>25000</v>
      </c>
      <c r="F13" s="31">
        <f t="shared" si="2"/>
        <v>25000</v>
      </c>
      <c r="G13" s="31">
        <f t="shared" si="3"/>
        <v>0</v>
      </c>
      <c r="H13" s="31">
        <f t="shared" si="4"/>
        <v>2100</v>
      </c>
      <c r="I13" s="31">
        <f t="shared" si="5"/>
        <v>0</v>
      </c>
      <c r="J13" s="31">
        <f t="shared" si="6"/>
        <v>0</v>
      </c>
      <c r="K13">
        <f t="shared" si="7"/>
        <v>0</v>
      </c>
      <c r="L13" t="b">
        <f t="shared" si="8"/>
        <v>0</v>
      </c>
    </row>
    <row r="14" spans="1:12" x14ac:dyDescent="0.25">
      <c r="A14" s="32">
        <v>42106</v>
      </c>
      <c r="B14" s="31">
        <v>10</v>
      </c>
      <c r="C14" s="31">
        <v>2</v>
      </c>
      <c r="D14" s="31">
        <f t="shared" si="0"/>
        <v>25000</v>
      </c>
      <c r="E14" s="31">
        <f t="shared" si="1"/>
        <v>25000</v>
      </c>
      <c r="F14" s="31">
        <f t="shared" si="2"/>
        <v>25000</v>
      </c>
      <c r="G14" s="31">
        <f t="shared" si="3"/>
        <v>0</v>
      </c>
      <c r="H14" s="31">
        <f t="shared" si="4"/>
        <v>1400</v>
      </c>
      <c r="I14" s="31">
        <f t="shared" si="5"/>
        <v>0</v>
      </c>
      <c r="J14" s="31">
        <f t="shared" si="6"/>
        <v>0</v>
      </c>
      <c r="K14">
        <f t="shared" si="7"/>
        <v>0</v>
      </c>
      <c r="L14" t="b">
        <f t="shared" si="8"/>
        <v>0</v>
      </c>
    </row>
    <row r="15" spans="1:12" x14ac:dyDescent="0.25">
      <c r="A15" s="32">
        <v>42107</v>
      </c>
      <c r="B15" s="31">
        <v>8</v>
      </c>
      <c r="C15" s="31">
        <v>1</v>
      </c>
      <c r="D15" s="31">
        <f t="shared" si="0"/>
        <v>25000</v>
      </c>
      <c r="E15" s="31">
        <f t="shared" si="1"/>
        <v>25000</v>
      </c>
      <c r="F15" s="31">
        <f t="shared" si="2"/>
        <v>25000</v>
      </c>
      <c r="G15" s="31">
        <f t="shared" si="3"/>
        <v>0</v>
      </c>
      <c r="H15" s="31">
        <f t="shared" si="4"/>
        <v>700</v>
      </c>
      <c r="I15" s="31">
        <f t="shared" si="5"/>
        <v>0</v>
      </c>
      <c r="J15" s="31">
        <f t="shared" si="6"/>
        <v>0</v>
      </c>
      <c r="K15">
        <f t="shared" si="7"/>
        <v>0</v>
      </c>
      <c r="L15" t="b">
        <f t="shared" si="8"/>
        <v>0</v>
      </c>
    </row>
    <row r="16" spans="1:12" x14ac:dyDescent="0.25">
      <c r="A16" s="32">
        <v>42108</v>
      </c>
      <c r="B16" s="31">
        <v>6</v>
      </c>
      <c r="C16" s="31">
        <v>0</v>
      </c>
      <c r="D16" s="31">
        <f t="shared" si="0"/>
        <v>24889</v>
      </c>
      <c r="E16" s="31">
        <f t="shared" si="1"/>
        <v>24889</v>
      </c>
      <c r="F16" s="31">
        <f t="shared" si="2"/>
        <v>24889</v>
      </c>
      <c r="G16" s="31">
        <f t="shared" si="3"/>
        <v>1</v>
      </c>
      <c r="H16" s="31">
        <f t="shared" si="4"/>
        <v>0</v>
      </c>
      <c r="I16" s="31">
        <f t="shared" si="5"/>
        <v>-111</v>
      </c>
      <c r="J16" s="31">
        <f t="shared" si="6"/>
        <v>0</v>
      </c>
      <c r="K16">
        <f t="shared" si="7"/>
        <v>0</v>
      </c>
      <c r="L16" t="b">
        <f t="shared" si="8"/>
        <v>0</v>
      </c>
    </row>
    <row r="17" spans="1:12" x14ac:dyDescent="0.25">
      <c r="A17" s="32">
        <v>42109</v>
      </c>
      <c r="B17" s="31">
        <v>14</v>
      </c>
      <c r="C17" s="31">
        <v>0</v>
      </c>
      <c r="D17" s="31">
        <f t="shared" si="0"/>
        <v>24497</v>
      </c>
      <c r="E17" s="31">
        <f t="shared" si="1"/>
        <v>24497</v>
      </c>
      <c r="F17" s="31">
        <f t="shared" si="2"/>
        <v>24497</v>
      </c>
      <c r="G17" s="31">
        <f t="shared" si="3"/>
        <v>1</v>
      </c>
      <c r="H17" s="31">
        <f t="shared" si="4"/>
        <v>0</v>
      </c>
      <c r="I17" s="31">
        <f t="shared" si="5"/>
        <v>-392</v>
      </c>
      <c r="J17" s="31">
        <f t="shared" si="6"/>
        <v>0</v>
      </c>
      <c r="K17">
        <f t="shared" si="7"/>
        <v>0</v>
      </c>
      <c r="L17" t="b">
        <f t="shared" si="8"/>
        <v>0</v>
      </c>
    </row>
    <row r="18" spans="1:12" x14ac:dyDescent="0.25">
      <c r="A18" s="32">
        <v>42110</v>
      </c>
      <c r="B18" s="31">
        <v>10</v>
      </c>
      <c r="C18" s="31">
        <v>0</v>
      </c>
      <c r="D18" s="31">
        <f t="shared" si="0"/>
        <v>24264</v>
      </c>
      <c r="E18" s="31">
        <f t="shared" si="1"/>
        <v>24264</v>
      </c>
      <c r="F18" s="31">
        <f t="shared" si="2"/>
        <v>24264</v>
      </c>
      <c r="G18" s="31">
        <f t="shared" si="3"/>
        <v>1</v>
      </c>
      <c r="H18" s="31">
        <f t="shared" si="4"/>
        <v>0</v>
      </c>
      <c r="I18" s="31">
        <f t="shared" si="5"/>
        <v>-233</v>
      </c>
      <c r="J18" s="31">
        <f t="shared" si="6"/>
        <v>0</v>
      </c>
      <c r="K18">
        <f t="shared" si="7"/>
        <v>0</v>
      </c>
      <c r="L18" t="b">
        <f t="shared" si="8"/>
        <v>0</v>
      </c>
    </row>
    <row r="19" spans="1:12" x14ac:dyDescent="0.25">
      <c r="A19" s="32">
        <v>42111</v>
      </c>
      <c r="B19" s="31">
        <v>6</v>
      </c>
      <c r="C19" s="31">
        <v>0</v>
      </c>
      <c r="D19" s="31">
        <f t="shared" si="0"/>
        <v>24157</v>
      </c>
      <c r="E19" s="31">
        <f t="shared" si="1"/>
        <v>24157</v>
      </c>
      <c r="F19" s="31">
        <f t="shared" si="2"/>
        <v>24157</v>
      </c>
      <c r="G19" s="31">
        <f t="shared" si="3"/>
        <v>1</v>
      </c>
      <c r="H19" s="31">
        <f t="shared" si="4"/>
        <v>0</v>
      </c>
      <c r="I19" s="31">
        <f t="shared" si="5"/>
        <v>-107</v>
      </c>
      <c r="J19" s="31">
        <f t="shared" si="6"/>
        <v>0</v>
      </c>
      <c r="K19">
        <f t="shared" si="7"/>
        <v>0</v>
      </c>
      <c r="L19" t="b">
        <f t="shared" si="8"/>
        <v>0</v>
      </c>
    </row>
    <row r="20" spans="1:12" x14ac:dyDescent="0.25">
      <c r="A20" s="32">
        <v>42112</v>
      </c>
      <c r="B20" s="31">
        <v>4</v>
      </c>
      <c r="C20" s="31">
        <v>0</v>
      </c>
      <c r="D20" s="31">
        <f t="shared" si="0"/>
        <v>24099</v>
      </c>
      <c r="E20" s="31">
        <f t="shared" si="1"/>
        <v>24099</v>
      </c>
      <c r="F20" s="31">
        <f t="shared" si="2"/>
        <v>24099</v>
      </c>
      <c r="G20" s="31">
        <f t="shared" si="3"/>
        <v>1</v>
      </c>
      <c r="H20" s="31">
        <f t="shared" si="4"/>
        <v>0</v>
      </c>
      <c r="I20" s="31">
        <f t="shared" si="5"/>
        <v>-58</v>
      </c>
      <c r="J20" s="31">
        <f t="shared" si="6"/>
        <v>0</v>
      </c>
      <c r="K20">
        <f t="shared" si="7"/>
        <v>0</v>
      </c>
      <c r="L20" t="b">
        <f t="shared" si="8"/>
        <v>0</v>
      </c>
    </row>
    <row r="21" spans="1:12" x14ac:dyDescent="0.25">
      <c r="A21" s="32">
        <v>42113</v>
      </c>
      <c r="B21" s="31">
        <v>7</v>
      </c>
      <c r="C21" s="31">
        <v>0</v>
      </c>
      <c r="D21" s="31">
        <f t="shared" si="0"/>
        <v>23965</v>
      </c>
      <c r="E21" s="31">
        <f t="shared" si="1"/>
        <v>23965</v>
      </c>
      <c r="F21" s="31">
        <f t="shared" si="2"/>
        <v>23965</v>
      </c>
      <c r="G21" s="31">
        <f t="shared" si="3"/>
        <v>1</v>
      </c>
      <c r="H21" s="31">
        <f t="shared" si="4"/>
        <v>0</v>
      </c>
      <c r="I21" s="31">
        <f t="shared" si="5"/>
        <v>-134</v>
      </c>
      <c r="J21" s="31">
        <f t="shared" si="6"/>
        <v>0</v>
      </c>
      <c r="K21">
        <f t="shared" si="7"/>
        <v>0</v>
      </c>
      <c r="L21" t="b">
        <f t="shared" si="8"/>
        <v>0</v>
      </c>
    </row>
    <row r="22" spans="1:12" x14ac:dyDescent="0.25">
      <c r="A22" s="32">
        <v>42114</v>
      </c>
      <c r="B22" s="31">
        <v>10</v>
      </c>
      <c r="C22" s="31">
        <v>1</v>
      </c>
      <c r="D22" s="31">
        <f t="shared" si="0"/>
        <v>24665</v>
      </c>
      <c r="E22" s="31">
        <f t="shared" si="1"/>
        <v>24665</v>
      </c>
      <c r="F22" s="31">
        <f t="shared" si="2"/>
        <v>24665</v>
      </c>
      <c r="G22" s="31">
        <f t="shared" si="3"/>
        <v>0</v>
      </c>
      <c r="H22" s="31">
        <f t="shared" si="4"/>
        <v>700</v>
      </c>
      <c r="I22" s="31">
        <f t="shared" si="5"/>
        <v>0</v>
      </c>
      <c r="J22" s="31">
        <f t="shared" si="6"/>
        <v>0</v>
      </c>
      <c r="K22">
        <f t="shared" si="7"/>
        <v>0</v>
      </c>
      <c r="L22" t="b">
        <f t="shared" si="8"/>
        <v>0</v>
      </c>
    </row>
    <row r="23" spans="1:12" x14ac:dyDescent="0.25">
      <c r="A23" s="32">
        <v>42115</v>
      </c>
      <c r="B23" s="31">
        <v>11</v>
      </c>
      <c r="C23" s="31">
        <v>3.2</v>
      </c>
      <c r="D23" s="31">
        <f t="shared" si="0"/>
        <v>25000</v>
      </c>
      <c r="E23" s="31">
        <f t="shared" si="1"/>
        <v>25000</v>
      </c>
      <c r="F23" s="31">
        <f t="shared" si="2"/>
        <v>25000</v>
      </c>
      <c r="G23" s="31">
        <f t="shared" si="3"/>
        <v>0</v>
      </c>
      <c r="H23" s="31">
        <f t="shared" si="4"/>
        <v>2240</v>
      </c>
      <c r="I23" s="31">
        <f t="shared" si="5"/>
        <v>0</v>
      </c>
      <c r="J23" s="31">
        <f t="shared" si="6"/>
        <v>0</v>
      </c>
      <c r="K23">
        <f t="shared" si="7"/>
        <v>0</v>
      </c>
      <c r="L23" t="b">
        <f t="shared" si="8"/>
        <v>0</v>
      </c>
    </row>
    <row r="24" spans="1:12" x14ac:dyDescent="0.25">
      <c r="A24" s="32">
        <v>42116</v>
      </c>
      <c r="B24" s="31">
        <v>8</v>
      </c>
      <c r="C24" s="31">
        <v>2.2000000000000002</v>
      </c>
      <c r="D24" s="31">
        <f t="shared" si="0"/>
        <v>25000</v>
      </c>
      <c r="E24" s="31">
        <f t="shared" si="1"/>
        <v>25000</v>
      </c>
      <c r="F24" s="31">
        <f t="shared" si="2"/>
        <v>25000</v>
      </c>
      <c r="G24" s="31">
        <f t="shared" si="3"/>
        <v>0</v>
      </c>
      <c r="H24" s="31">
        <f t="shared" si="4"/>
        <v>1540.0000000000002</v>
      </c>
      <c r="I24" s="31">
        <f t="shared" si="5"/>
        <v>0</v>
      </c>
      <c r="J24" s="31">
        <f t="shared" si="6"/>
        <v>0</v>
      </c>
      <c r="K24">
        <f t="shared" si="7"/>
        <v>0</v>
      </c>
      <c r="L24" t="b">
        <f t="shared" si="8"/>
        <v>0</v>
      </c>
    </row>
    <row r="25" spans="1:12" x14ac:dyDescent="0.25">
      <c r="A25" s="32">
        <v>42117</v>
      </c>
      <c r="B25" s="31">
        <v>11</v>
      </c>
      <c r="C25" s="31">
        <v>1</v>
      </c>
      <c r="D25" s="31">
        <f t="shared" si="0"/>
        <v>25000</v>
      </c>
      <c r="E25" s="31">
        <f t="shared" si="1"/>
        <v>25000</v>
      </c>
      <c r="F25" s="31">
        <f t="shared" si="2"/>
        <v>25000</v>
      </c>
      <c r="G25" s="31">
        <f t="shared" si="3"/>
        <v>0</v>
      </c>
      <c r="H25" s="31">
        <f t="shared" si="4"/>
        <v>700</v>
      </c>
      <c r="I25" s="31">
        <f t="shared" si="5"/>
        <v>0</v>
      </c>
      <c r="J25" s="31">
        <f t="shared" si="6"/>
        <v>0</v>
      </c>
      <c r="K25">
        <f t="shared" si="7"/>
        <v>0</v>
      </c>
      <c r="L25" t="b">
        <f t="shared" si="8"/>
        <v>0</v>
      </c>
    </row>
    <row r="26" spans="1:12" x14ac:dyDescent="0.25">
      <c r="A26" s="32">
        <v>42118</v>
      </c>
      <c r="B26" s="31">
        <v>12</v>
      </c>
      <c r="C26" s="31">
        <v>1</v>
      </c>
      <c r="D26" s="31">
        <f t="shared" si="0"/>
        <v>25000</v>
      </c>
      <c r="E26" s="31">
        <f t="shared" si="1"/>
        <v>25000</v>
      </c>
      <c r="F26" s="31">
        <f t="shared" si="2"/>
        <v>25000</v>
      </c>
      <c r="G26" s="31">
        <f t="shared" si="3"/>
        <v>0</v>
      </c>
      <c r="H26" s="31">
        <f t="shared" si="4"/>
        <v>700</v>
      </c>
      <c r="I26" s="31">
        <f t="shared" si="5"/>
        <v>0</v>
      </c>
      <c r="J26" s="31">
        <f t="shared" si="6"/>
        <v>0</v>
      </c>
      <c r="K26">
        <f t="shared" si="7"/>
        <v>0</v>
      </c>
      <c r="L26" t="b">
        <f t="shared" si="8"/>
        <v>0</v>
      </c>
    </row>
    <row r="27" spans="1:12" x14ac:dyDescent="0.25">
      <c r="A27" s="32">
        <v>42119</v>
      </c>
      <c r="B27" s="31">
        <v>14</v>
      </c>
      <c r="C27" s="31">
        <v>1</v>
      </c>
      <c r="D27" s="31">
        <f t="shared" si="0"/>
        <v>25000</v>
      </c>
      <c r="E27" s="31">
        <f t="shared" si="1"/>
        <v>25000</v>
      </c>
      <c r="F27" s="31">
        <f t="shared" si="2"/>
        <v>25000</v>
      </c>
      <c r="G27" s="31">
        <f t="shared" si="3"/>
        <v>0</v>
      </c>
      <c r="H27" s="31">
        <f t="shared" si="4"/>
        <v>700</v>
      </c>
      <c r="I27" s="31">
        <f t="shared" si="5"/>
        <v>0</v>
      </c>
      <c r="J27" s="31">
        <f t="shared" si="6"/>
        <v>0</v>
      </c>
      <c r="K27">
        <f t="shared" si="7"/>
        <v>0</v>
      </c>
      <c r="L27" t="b">
        <f t="shared" si="8"/>
        <v>0</v>
      </c>
    </row>
    <row r="28" spans="1:12" x14ac:dyDescent="0.25">
      <c r="A28" s="32">
        <v>42120</v>
      </c>
      <c r="B28" s="31">
        <v>16</v>
      </c>
      <c r="C28" s="31">
        <v>0</v>
      </c>
      <c r="D28" s="31">
        <f t="shared" si="0"/>
        <v>24520</v>
      </c>
      <c r="E28" s="31">
        <f t="shared" si="1"/>
        <v>24520</v>
      </c>
      <c r="F28" s="31">
        <f t="shared" si="2"/>
        <v>12520</v>
      </c>
      <c r="G28" s="31">
        <f t="shared" si="3"/>
        <v>1</v>
      </c>
      <c r="H28" s="31">
        <f t="shared" si="4"/>
        <v>0</v>
      </c>
      <c r="I28" s="31">
        <f t="shared" si="5"/>
        <v>-480</v>
      </c>
      <c r="J28" s="31">
        <f t="shared" si="6"/>
        <v>1</v>
      </c>
      <c r="K28">
        <f t="shared" si="7"/>
        <v>-12000</v>
      </c>
      <c r="L28" t="b">
        <f t="shared" si="8"/>
        <v>0</v>
      </c>
    </row>
    <row r="29" spans="1:12" x14ac:dyDescent="0.25">
      <c r="A29" s="32">
        <v>42121</v>
      </c>
      <c r="B29" s="31">
        <v>16</v>
      </c>
      <c r="C29" s="31">
        <v>1</v>
      </c>
      <c r="D29" s="31">
        <f t="shared" si="0"/>
        <v>13220</v>
      </c>
      <c r="E29" s="31">
        <f t="shared" si="1"/>
        <v>13220</v>
      </c>
      <c r="F29" s="31">
        <f t="shared" si="2"/>
        <v>13220</v>
      </c>
      <c r="G29" s="31">
        <f t="shared" si="3"/>
        <v>0</v>
      </c>
      <c r="H29" s="31">
        <f t="shared" si="4"/>
        <v>700</v>
      </c>
      <c r="I29" s="31">
        <f t="shared" si="5"/>
        <v>0</v>
      </c>
      <c r="J29" s="31">
        <f t="shared" si="6"/>
        <v>0</v>
      </c>
      <c r="K29">
        <f t="shared" si="7"/>
        <v>0</v>
      </c>
      <c r="L29" t="b">
        <f t="shared" si="8"/>
        <v>0</v>
      </c>
    </row>
    <row r="30" spans="1:12" x14ac:dyDescent="0.25">
      <c r="A30" s="32">
        <v>42122</v>
      </c>
      <c r="B30" s="31">
        <v>6</v>
      </c>
      <c r="C30" s="31">
        <v>2</v>
      </c>
      <c r="D30" s="31">
        <f t="shared" si="0"/>
        <v>14620</v>
      </c>
      <c r="E30" s="31">
        <f t="shared" si="1"/>
        <v>14620</v>
      </c>
      <c r="F30" s="31">
        <f t="shared" si="2"/>
        <v>14620</v>
      </c>
      <c r="G30" s="31">
        <f t="shared" si="3"/>
        <v>0</v>
      </c>
      <c r="H30" s="31">
        <f t="shared" si="4"/>
        <v>1400</v>
      </c>
      <c r="I30" s="31">
        <f t="shared" si="5"/>
        <v>0</v>
      </c>
      <c r="J30" s="31">
        <f t="shared" si="6"/>
        <v>0</v>
      </c>
      <c r="K30">
        <f t="shared" si="7"/>
        <v>0</v>
      </c>
      <c r="L30" t="b">
        <f t="shared" si="8"/>
        <v>0</v>
      </c>
    </row>
    <row r="31" spans="1:12" x14ac:dyDescent="0.25">
      <c r="A31" s="32">
        <v>42123</v>
      </c>
      <c r="B31" s="31">
        <v>7</v>
      </c>
      <c r="C31" s="31">
        <v>0</v>
      </c>
      <c r="D31" s="31">
        <f t="shared" si="0"/>
        <v>14538</v>
      </c>
      <c r="E31" s="31">
        <f t="shared" si="1"/>
        <v>14538</v>
      </c>
      <c r="F31" s="31">
        <f t="shared" si="2"/>
        <v>14538</v>
      </c>
      <c r="G31" s="31">
        <f t="shared" si="3"/>
        <v>1</v>
      </c>
      <c r="H31" s="31">
        <f t="shared" si="4"/>
        <v>0</v>
      </c>
      <c r="I31" s="31">
        <f t="shared" si="5"/>
        <v>-82</v>
      </c>
      <c r="J31" s="31">
        <f t="shared" si="6"/>
        <v>0</v>
      </c>
      <c r="K31">
        <f t="shared" si="7"/>
        <v>0</v>
      </c>
      <c r="L31" t="b">
        <f t="shared" si="8"/>
        <v>0</v>
      </c>
    </row>
    <row r="32" spans="1:12" x14ac:dyDescent="0.25">
      <c r="A32" s="32">
        <v>42124</v>
      </c>
      <c r="B32" s="31">
        <v>10</v>
      </c>
      <c r="C32" s="31">
        <v>0</v>
      </c>
      <c r="D32" s="31">
        <f t="shared" si="0"/>
        <v>14400</v>
      </c>
      <c r="E32" s="31">
        <f t="shared" si="1"/>
        <v>14400</v>
      </c>
      <c r="F32" s="31">
        <f t="shared" si="2"/>
        <v>14400</v>
      </c>
      <c r="G32" s="31">
        <f t="shared" si="3"/>
        <v>1</v>
      </c>
      <c r="H32" s="31">
        <f t="shared" si="4"/>
        <v>0</v>
      </c>
      <c r="I32" s="31">
        <f t="shared" si="5"/>
        <v>-138</v>
      </c>
      <c r="J32" s="31">
        <f t="shared" si="6"/>
        <v>0</v>
      </c>
      <c r="K32">
        <f t="shared" si="7"/>
        <v>0</v>
      </c>
      <c r="L32" t="b">
        <f t="shared" si="8"/>
        <v>0</v>
      </c>
    </row>
    <row r="33" spans="1:13" x14ac:dyDescent="0.25">
      <c r="A33" s="32">
        <v>42125</v>
      </c>
      <c r="B33" s="31">
        <v>10</v>
      </c>
      <c r="C33" s="31">
        <v>4</v>
      </c>
      <c r="D33" s="31">
        <f t="shared" si="0"/>
        <v>17200</v>
      </c>
      <c r="E33" s="31">
        <f t="shared" si="1"/>
        <v>17200</v>
      </c>
      <c r="F33" s="31">
        <f t="shared" si="2"/>
        <v>17200</v>
      </c>
      <c r="G33" s="31">
        <f t="shared" si="3"/>
        <v>0</v>
      </c>
      <c r="H33" s="31">
        <f t="shared" si="4"/>
        <v>2800</v>
      </c>
      <c r="I33" s="31">
        <f t="shared" si="5"/>
        <v>0</v>
      </c>
      <c r="J33" s="31">
        <f t="shared" si="6"/>
        <v>0</v>
      </c>
      <c r="K33">
        <f t="shared" si="7"/>
        <v>0</v>
      </c>
      <c r="L33" t="b">
        <f t="shared" si="8"/>
        <v>0</v>
      </c>
    </row>
    <row r="34" spans="1:13" x14ac:dyDescent="0.25">
      <c r="A34" s="32">
        <v>42126</v>
      </c>
      <c r="B34" s="31">
        <v>7</v>
      </c>
      <c r="C34" s="31">
        <v>5</v>
      </c>
      <c r="D34" s="31">
        <f t="shared" si="0"/>
        <v>20700</v>
      </c>
      <c r="E34" s="31">
        <f t="shared" si="1"/>
        <v>20700</v>
      </c>
      <c r="F34" s="31">
        <f t="shared" si="2"/>
        <v>20700</v>
      </c>
      <c r="G34" s="31">
        <f t="shared" si="3"/>
        <v>0</v>
      </c>
      <c r="H34" s="31">
        <f t="shared" si="4"/>
        <v>3500</v>
      </c>
      <c r="I34" s="31">
        <f t="shared" si="5"/>
        <v>0</v>
      </c>
      <c r="J34" s="31">
        <f t="shared" si="6"/>
        <v>0</v>
      </c>
      <c r="K34">
        <f t="shared" si="7"/>
        <v>0</v>
      </c>
      <c r="L34" t="b">
        <f t="shared" si="8"/>
        <v>0</v>
      </c>
    </row>
    <row r="35" spans="1:13" x14ac:dyDescent="0.25">
      <c r="A35" s="32">
        <v>42127</v>
      </c>
      <c r="B35" s="31">
        <v>9</v>
      </c>
      <c r="C35" s="31">
        <v>4</v>
      </c>
      <c r="D35" s="31">
        <f t="shared" si="0"/>
        <v>23500</v>
      </c>
      <c r="E35" s="31">
        <f t="shared" si="1"/>
        <v>23500</v>
      </c>
      <c r="F35" s="31">
        <f t="shared" si="2"/>
        <v>23500</v>
      </c>
      <c r="G35" s="31">
        <f t="shared" si="3"/>
        <v>0</v>
      </c>
      <c r="H35" s="31">
        <f t="shared" si="4"/>
        <v>2800</v>
      </c>
      <c r="I35" s="31">
        <f t="shared" si="5"/>
        <v>0</v>
      </c>
      <c r="J35" s="31">
        <f t="shared" si="6"/>
        <v>0</v>
      </c>
      <c r="K35">
        <f t="shared" si="7"/>
        <v>0</v>
      </c>
      <c r="L35" t="b">
        <f t="shared" si="8"/>
        <v>0</v>
      </c>
    </row>
    <row r="36" spans="1:13" x14ac:dyDescent="0.25">
      <c r="A36" s="32">
        <v>42128</v>
      </c>
      <c r="B36" s="31">
        <v>15</v>
      </c>
      <c r="C36" s="31">
        <v>0.4</v>
      </c>
      <c r="D36" s="31">
        <f t="shared" si="0"/>
        <v>23780</v>
      </c>
      <c r="E36" s="31">
        <f t="shared" si="1"/>
        <v>23780</v>
      </c>
      <c r="F36" s="31">
        <f t="shared" si="2"/>
        <v>23780</v>
      </c>
      <c r="G36" s="31">
        <f t="shared" si="3"/>
        <v>0</v>
      </c>
      <c r="H36" s="31">
        <f t="shared" si="4"/>
        <v>280</v>
      </c>
      <c r="I36" s="31">
        <f t="shared" si="5"/>
        <v>0</v>
      </c>
      <c r="J36" s="31">
        <f t="shared" si="6"/>
        <v>0</v>
      </c>
      <c r="K36">
        <f t="shared" si="7"/>
        <v>0</v>
      </c>
      <c r="L36" t="b">
        <f t="shared" si="8"/>
        <v>0</v>
      </c>
    </row>
    <row r="37" spans="1:13" x14ac:dyDescent="0.25">
      <c r="A37" s="32">
        <v>42129</v>
      </c>
      <c r="B37" s="31">
        <v>18</v>
      </c>
      <c r="C37" s="31">
        <v>0.4</v>
      </c>
      <c r="D37" s="31">
        <f t="shared" si="0"/>
        <v>24060</v>
      </c>
      <c r="E37" s="31">
        <f t="shared" si="1"/>
        <v>24060</v>
      </c>
      <c r="F37" s="31">
        <f t="shared" si="2"/>
        <v>12060</v>
      </c>
      <c r="G37" s="31">
        <f t="shared" si="3"/>
        <v>0</v>
      </c>
      <c r="H37" s="31">
        <f t="shared" si="4"/>
        <v>280</v>
      </c>
      <c r="I37" s="31">
        <f t="shared" si="5"/>
        <v>0</v>
      </c>
      <c r="J37" s="31">
        <f t="shared" si="6"/>
        <v>1</v>
      </c>
      <c r="K37">
        <f t="shared" si="7"/>
        <v>-12000</v>
      </c>
      <c r="L37" t="b">
        <f t="shared" si="8"/>
        <v>0</v>
      </c>
    </row>
    <row r="38" spans="1:13" x14ac:dyDescent="0.25">
      <c r="A38" s="32">
        <v>42130</v>
      </c>
      <c r="B38" s="31">
        <v>16</v>
      </c>
      <c r="C38" s="31">
        <v>0</v>
      </c>
      <c r="D38" s="31">
        <f t="shared" si="0"/>
        <v>11828</v>
      </c>
      <c r="E38" s="31">
        <f t="shared" si="1"/>
        <v>25000</v>
      </c>
      <c r="F38" s="31">
        <f t="shared" si="2"/>
        <v>13000</v>
      </c>
      <c r="G38" s="31">
        <f t="shared" si="3"/>
        <v>1</v>
      </c>
      <c r="H38" s="31">
        <f t="shared" si="4"/>
        <v>0</v>
      </c>
      <c r="I38" s="31">
        <f t="shared" si="5"/>
        <v>-232</v>
      </c>
      <c r="J38" s="31">
        <f t="shared" si="6"/>
        <v>1</v>
      </c>
      <c r="K38">
        <f t="shared" si="7"/>
        <v>-12000</v>
      </c>
      <c r="L38" t="b">
        <f t="shared" si="8"/>
        <v>1</v>
      </c>
      <c r="M38">
        <f>E38-D38</f>
        <v>13172</v>
      </c>
    </row>
    <row r="39" spans="1:13" x14ac:dyDescent="0.25">
      <c r="A39" s="32">
        <v>42131</v>
      </c>
      <c r="B39" s="31">
        <v>14</v>
      </c>
      <c r="C39" s="31">
        <v>0</v>
      </c>
      <c r="D39" s="31">
        <f t="shared" si="0"/>
        <v>12795</v>
      </c>
      <c r="E39" s="31">
        <f t="shared" si="1"/>
        <v>12795</v>
      </c>
      <c r="F39" s="31">
        <f t="shared" si="2"/>
        <v>12795</v>
      </c>
      <c r="G39" s="31">
        <f t="shared" si="3"/>
        <v>1</v>
      </c>
      <c r="H39" s="31">
        <f t="shared" si="4"/>
        <v>0</v>
      </c>
      <c r="I39" s="31">
        <f t="shared" si="5"/>
        <v>-205</v>
      </c>
      <c r="J39" s="31">
        <f t="shared" si="6"/>
        <v>0</v>
      </c>
      <c r="K39">
        <f t="shared" si="7"/>
        <v>0</v>
      </c>
      <c r="L39" t="b">
        <f t="shared" si="8"/>
        <v>0</v>
      </c>
    </row>
    <row r="40" spans="1:13" x14ac:dyDescent="0.25">
      <c r="A40" s="32">
        <v>42132</v>
      </c>
      <c r="B40" s="31">
        <v>10</v>
      </c>
      <c r="C40" s="31">
        <v>0</v>
      </c>
      <c r="D40" s="31">
        <f t="shared" si="0"/>
        <v>12673</v>
      </c>
      <c r="E40" s="31">
        <f t="shared" si="1"/>
        <v>12673</v>
      </c>
      <c r="F40" s="31">
        <f t="shared" si="2"/>
        <v>12673</v>
      </c>
      <c r="G40" s="31">
        <f t="shared" si="3"/>
        <v>1</v>
      </c>
      <c r="H40" s="31">
        <f t="shared" si="4"/>
        <v>0</v>
      </c>
      <c r="I40" s="31">
        <f t="shared" si="5"/>
        <v>-122</v>
      </c>
      <c r="J40" s="31">
        <f t="shared" si="6"/>
        <v>0</v>
      </c>
      <c r="K40">
        <f t="shared" si="7"/>
        <v>0</v>
      </c>
      <c r="L40" t="b">
        <f t="shared" si="8"/>
        <v>0</v>
      </c>
    </row>
    <row r="41" spans="1:13" x14ac:dyDescent="0.25">
      <c r="A41" s="32">
        <v>42133</v>
      </c>
      <c r="B41" s="31">
        <v>14</v>
      </c>
      <c r="C41" s="31">
        <v>0.3</v>
      </c>
      <c r="D41" s="31">
        <f t="shared" si="0"/>
        <v>12883</v>
      </c>
      <c r="E41" s="31">
        <f t="shared" si="1"/>
        <v>12883</v>
      </c>
      <c r="F41" s="31">
        <f t="shared" si="2"/>
        <v>12883</v>
      </c>
      <c r="G41" s="31">
        <f t="shared" si="3"/>
        <v>0</v>
      </c>
      <c r="H41" s="31">
        <f t="shared" si="4"/>
        <v>210</v>
      </c>
      <c r="I41" s="31">
        <f t="shared" si="5"/>
        <v>0</v>
      </c>
      <c r="J41" s="31">
        <f t="shared" si="6"/>
        <v>0</v>
      </c>
      <c r="K41">
        <f t="shared" si="7"/>
        <v>0</v>
      </c>
      <c r="L41" t="b">
        <f t="shared" si="8"/>
        <v>0</v>
      </c>
    </row>
    <row r="42" spans="1:13" x14ac:dyDescent="0.25">
      <c r="A42" s="32">
        <v>42134</v>
      </c>
      <c r="B42" s="31">
        <v>12</v>
      </c>
      <c r="C42" s="31">
        <v>0.1</v>
      </c>
      <c r="D42" s="31">
        <f t="shared" si="0"/>
        <v>12953</v>
      </c>
      <c r="E42" s="31">
        <f t="shared" si="1"/>
        <v>12953</v>
      </c>
      <c r="F42" s="31">
        <f t="shared" si="2"/>
        <v>12953</v>
      </c>
      <c r="G42" s="31">
        <f t="shared" si="3"/>
        <v>0</v>
      </c>
      <c r="H42" s="31">
        <f t="shared" si="4"/>
        <v>70</v>
      </c>
      <c r="I42" s="31">
        <f t="shared" si="5"/>
        <v>0</v>
      </c>
      <c r="J42" s="31">
        <f t="shared" si="6"/>
        <v>0</v>
      </c>
      <c r="K42">
        <f t="shared" si="7"/>
        <v>0</v>
      </c>
      <c r="L42" t="b">
        <f t="shared" si="8"/>
        <v>0</v>
      </c>
    </row>
    <row r="43" spans="1:13" x14ac:dyDescent="0.25">
      <c r="A43" s="32">
        <v>42135</v>
      </c>
      <c r="B43" s="31">
        <v>11</v>
      </c>
      <c r="C43" s="31">
        <v>0</v>
      </c>
      <c r="D43" s="31">
        <f t="shared" si="0"/>
        <v>12811</v>
      </c>
      <c r="E43" s="31">
        <f t="shared" si="1"/>
        <v>12811</v>
      </c>
      <c r="F43" s="31">
        <f t="shared" si="2"/>
        <v>12811</v>
      </c>
      <c r="G43" s="31">
        <f t="shared" si="3"/>
        <v>1</v>
      </c>
      <c r="H43" s="31">
        <f t="shared" si="4"/>
        <v>0</v>
      </c>
      <c r="I43" s="31">
        <f t="shared" si="5"/>
        <v>-142</v>
      </c>
      <c r="J43" s="31">
        <f t="shared" si="6"/>
        <v>0</v>
      </c>
      <c r="K43">
        <f t="shared" si="7"/>
        <v>0</v>
      </c>
      <c r="L43" t="b">
        <f t="shared" si="8"/>
        <v>0</v>
      </c>
    </row>
    <row r="44" spans="1:13" x14ac:dyDescent="0.25">
      <c r="A44" s="32">
        <v>42136</v>
      </c>
      <c r="B44" s="31">
        <v>16</v>
      </c>
      <c r="C44" s="31">
        <v>3</v>
      </c>
      <c r="D44" s="31">
        <f t="shared" si="0"/>
        <v>14911</v>
      </c>
      <c r="E44" s="31">
        <f t="shared" si="1"/>
        <v>14911</v>
      </c>
      <c r="F44" s="31">
        <f t="shared" si="2"/>
        <v>14911</v>
      </c>
      <c r="G44" s="31">
        <f t="shared" si="3"/>
        <v>0</v>
      </c>
      <c r="H44" s="31">
        <f t="shared" si="4"/>
        <v>2100</v>
      </c>
      <c r="I44" s="31">
        <f t="shared" si="5"/>
        <v>0</v>
      </c>
      <c r="J44" s="31">
        <f t="shared" si="6"/>
        <v>0</v>
      </c>
      <c r="K44">
        <f t="shared" si="7"/>
        <v>0</v>
      </c>
      <c r="L44" t="b">
        <f t="shared" si="8"/>
        <v>0</v>
      </c>
    </row>
    <row r="45" spans="1:13" x14ac:dyDescent="0.25">
      <c r="A45" s="32">
        <v>42137</v>
      </c>
      <c r="B45" s="31">
        <v>12</v>
      </c>
      <c r="C45" s="31">
        <v>0</v>
      </c>
      <c r="D45" s="31">
        <f t="shared" si="0"/>
        <v>14725</v>
      </c>
      <c r="E45" s="31">
        <f t="shared" si="1"/>
        <v>14725</v>
      </c>
      <c r="F45" s="31">
        <f t="shared" si="2"/>
        <v>14725</v>
      </c>
      <c r="G45" s="31">
        <f t="shared" si="3"/>
        <v>1</v>
      </c>
      <c r="H45" s="31">
        <f t="shared" si="4"/>
        <v>0</v>
      </c>
      <c r="I45" s="31">
        <f t="shared" si="5"/>
        <v>-186</v>
      </c>
      <c r="J45" s="31">
        <f t="shared" si="6"/>
        <v>0</v>
      </c>
      <c r="K45">
        <f t="shared" si="7"/>
        <v>0</v>
      </c>
      <c r="L45" t="b">
        <f t="shared" si="8"/>
        <v>0</v>
      </c>
    </row>
    <row r="46" spans="1:13" x14ac:dyDescent="0.25">
      <c r="A46" s="32">
        <v>42138</v>
      </c>
      <c r="B46" s="31">
        <v>10</v>
      </c>
      <c r="C46" s="31">
        <v>0</v>
      </c>
      <c r="D46" s="31">
        <f t="shared" si="0"/>
        <v>14585</v>
      </c>
      <c r="E46" s="31">
        <f t="shared" si="1"/>
        <v>14585</v>
      </c>
      <c r="F46" s="31">
        <f t="shared" si="2"/>
        <v>14585</v>
      </c>
      <c r="G46" s="31">
        <f t="shared" si="3"/>
        <v>1</v>
      </c>
      <c r="H46" s="31">
        <f t="shared" si="4"/>
        <v>0</v>
      </c>
      <c r="I46" s="31">
        <f t="shared" si="5"/>
        <v>-140</v>
      </c>
      <c r="J46" s="31">
        <f t="shared" si="6"/>
        <v>0</v>
      </c>
      <c r="K46">
        <f t="shared" si="7"/>
        <v>0</v>
      </c>
      <c r="L46" t="b">
        <f t="shared" si="8"/>
        <v>0</v>
      </c>
    </row>
    <row r="47" spans="1:13" x14ac:dyDescent="0.25">
      <c r="A47" s="32">
        <v>42139</v>
      </c>
      <c r="B47" s="31">
        <v>12</v>
      </c>
      <c r="C47" s="31">
        <v>0</v>
      </c>
      <c r="D47" s="31">
        <f t="shared" si="0"/>
        <v>14403</v>
      </c>
      <c r="E47" s="31">
        <f t="shared" si="1"/>
        <v>14403</v>
      </c>
      <c r="F47" s="31">
        <f t="shared" si="2"/>
        <v>14403</v>
      </c>
      <c r="G47" s="31">
        <f t="shared" si="3"/>
        <v>1</v>
      </c>
      <c r="H47" s="31">
        <f t="shared" si="4"/>
        <v>0</v>
      </c>
      <c r="I47" s="31">
        <f t="shared" si="5"/>
        <v>-182</v>
      </c>
      <c r="J47" s="31">
        <f t="shared" si="6"/>
        <v>0</v>
      </c>
      <c r="K47">
        <f t="shared" si="7"/>
        <v>0</v>
      </c>
      <c r="L47" t="b">
        <f t="shared" si="8"/>
        <v>0</v>
      </c>
    </row>
    <row r="48" spans="1:13" x14ac:dyDescent="0.25">
      <c r="A48" s="32">
        <v>42140</v>
      </c>
      <c r="B48" s="31">
        <v>10</v>
      </c>
      <c r="C48" s="31">
        <v>1.8</v>
      </c>
      <c r="D48" s="31">
        <f t="shared" si="0"/>
        <v>15663</v>
      </c>
      <c r="E48" s="31">
        <f t="shared" si="1"/>
        <v>15663</v>
      </c>
      <c r="F48" s="31">
        <f t="shared" si="2"/>
        <v>15663</v>
      </c>
      <c r="G48" s="31">
        <f t="shared" si="3"/>
        <v>0</v>
      </c>
      <c r="H48" s="31">
        <f t="shared" si="4"/>
        <v>1260</v>
      </c>
      <c r="I48" s="31">
        <f t="shared" si="5"/>
        <v>0</v>
      </c>
      <c r="J48" s="31">
        <f t="shared" si="6"/>
        <v>0</v>
      </c>
      <c r="K48">
        <f t="shared" si="7"/>
        <v>0</v>
      </c>
      <c r="L48" t="b">
        <f t="shared" si="8"/>
        <v>0</v>
      </c>
    </row>
    <row r="49" spans="1:12" x14ac:dyDescent="0.25">
      <c r="A49" s="32">
        <v>42141</v>
      </c>
      <c r="B49" s="31">
        <v>11</v>
      </c>
      <c r="C49" s="31">
        <v>2.8</v>
      </c>
      <c r="D49" s="31">
        <f t="shared" si="0"/>
        <v>17623</v>
      </c>
      <c r="E49" s="31">
        <f t="shared" si="1"/>
        <v>17623</v>
      </c>
      <c r="F49" s="31">
        <f t="shared" si="2"/>
        <v>17623</v>
      </c>
      <c r="G49" s="31">
        <f t="shared" si="3"/>
        <v>0</v>
      </c>
      <c r="H49" s="31">
        <f t="shared" si="4"/>
        <v>1959.9999999999998</v>
      </c>
      <c r="I49" s="31">
        <f t="shared" si="5"/>
        <v>0</v>
      </c>
      <c r="J49" s="31">
        <f t="shared" si="6"/>
        <v>0</v>
      </c>
      <c r="K49">
        <f t="shared" si="7"/>
        <v>0</v>
      </c>
      <c r="L49" t="b">
        <f t="shared" si="8"/>
        <v>0</v>
      </c>
    </row>
    <row r="50" spans="1:12" x14ac:dyDescent="0.25">
      <c r="A50" s="32">
        <v>42142</v>
      </c>
      <c r="B50" s="31">
        <v>12</v>
      </c>
      <c r="C50" s="31">
        <v>1.9</v>
      </c>
      <c r="D50" s="31">
        <f t="shared" si="0"/>
        <v>18953</v>
      </c>
      <c r="E50" s="31">
        <f t="shared" si="1"/>
        <v>18953</v>
      </c>
      <c r="F50" s="31">
        <f t="shared" si="2"/>
        <v>18953</v>
      </c>
      <c r="G50" s="31">
        <f t="shared" si="3"/>
        <v>0</v>
      </c>
      <c r="H50" s="31">
        <f t="shared" si="4"/>
        <v>1330</v>
      </c>
      <c r="I50" s="31">
        <f t="shared" si="5"/>
        <v>0</v>
      </c>
      <c r="J50" s="31">
        <f t="shared" si="6"/>
        <v>0</v>
      </c>
      <c r="K50">
        <f t="shared" si="7"/>
        <v>0</v>
      </c>
      <c r="L50" t="b">
        <f t="shared" si="8"/>
        <v>0</v>
      </c>
    </row>
    <row r="51" spans="1:12" x14ac:dyDescent="0.25">
      <c r="A51" s="32">
        <v>42143</v>
      </c>
      <c r="B51" s="31">
        <v>16</v>
      </c>
      <c r="C51" s="31">
        <v>2.2000000000000002</v>
      </c>
      <c r="D51" s="31">
        <f t="shared" si="0"/>
        <v>20493</v>
      </c>
      <c r="E51" s="31">
        <f t="shared" si="1"/>
        <v>20493</v>
      </c>
      <c r="F51" s="31">
        <f t="shared" si="2"/>
        <v>20493</v>
      </c>
      <c r="G51" s="31">
        <f t="shared" si="3"/>
        <v>0</v>
      </c>
      <c r="H51" s="31">
        <f t="shared" si="4"/>
        <v>1540.0000000000002</v>
      </c>
      <c r="I51" s="31">
        <f t="shared" si="5"/>
        <v>0</v>
      </c>
      <c r="J51" s="31">
        <f t="shared" si="6"/>
        <v>0</v>
      </c>
      <c r="K51">
        <f t="shared" si="7"/>
        <v>0</v>
      </c>
      <c r="L51" t="b">
        <f t="shared" si="8"/>
        <v>0</v>
      </c>
    </row>
    <row r="52" spans="1:12" x14ac:dyDescent="0.25">
      <c r="A52" s="32">
        <v>42144</v>
      </c>
      <c r="B52" s="31">
        <v>13</v>
      </c>
      <c r="C52" s="31">
        <v>2.2999999999999998</v>
      </c>
      <c r="D52" s="31">
        <f t="shared" si="0"/>
        <v>22103</v>
      </c>
      <c r="E52" s="31">
        <f t="shared" si="1"/>
        <v>22103</v>
      </c>
      <c r="F52" s="31">
        <f t="shared" si="2"/>
        <v>22103</v>
      </c>
      <c r="G52" s="31">
        <f t="shared" si="3"/>
        <v>0</v>
      </c>
      <c r="H52" s="31">
        <f t="shared" si="4"/>
        <v>1609.9999999999998</v>
      </c>
      <c r="I52" s="31">
        <f t="shared" si="5"/>
        <v>0</v>
      </c>
      <c r="J52" s="31">
        <f t="shared" si="6"/>
        <v>0</v>
      </c>
      <c r="K52">
        <f t="shared" si="7"/>
        <v>0</v>
      </c>
      <c r="L52" t="b">
        <f t="shared" si="8"/>
        <v>0</v>
      </c>
    </row>
    <row r="53" spans="1:12" x14ac:dyDescent="0.25">
      <c r="A53" s="32">
        <v>42145</v>
      </c>
      <c r="B53" s="31">
        <v>11</v>
      </c>
      <c r="C53" s="31">
        <v>5.4</v>
      </c>
      <c r="D53" s="31">
        <f t="shared" si="0"/>
        <v>25000</v>
      </c>
      <c r="E53" s="31">
        <f t="shared" si="1"/>
        <v>25000</v>
      </c>
      <c r="F53" s="31">
        <f t="shared" si="2"/>
        <v>25000</v>
      </c>
      <c r="G53" s="31">
        <f t="shared" si="3"/>
        <v>0</v>
      </c>
      <c r="H53" s="31">
        <f t="shared" si="4"/>
        <v>3780.0000000000005</v>
      </c>
      <c r="I53" s="31">
        <f t="shared" si="5"/>
        <v>0</v>
      </c>
      <c r="J53" s="31">
        <f t="shared" si="6"/>
        <v>0</v>
      </c>
      <c r="K53">
        <f t="shared" si="7"/>
        <v>0</v>
      </c>
      <c r="L53" t="b">
        <f t="shared" si="8"/>
        <v>0</v>
      </c>
    </row>
    <row r="54" spans="1:12" x14ac:dyDescent="0.25">
      <c r="A54" s="32">
        <v>42146</v>
      </c>
      <c r="B54" s="31">
        <v>12</v>
      </c>
      <c r="C54" s="31">
        <v>5.5</v>
      </c>
      <c r="D54" s="31">
        <f t="shared" si="0"/>
        <v>25000</v>
      </c>
      <c r="E54" s="31">
        <f t="shared" si="1"/>
        <v>25000</v>
      </c>
      <c r="F54" s="31">
        <f t="shared" si="2"/>
        <v>25000</v>
      </c>
      <c r="G54" s="31">
        <f t="shared" si="3"/>
        <v>0</v>
      </c>
      <c r="H54" s="31">
        <f t="shared" si="4"/>
        <v>3850</v>
      </c>
      <c r="I54" s="31">
        <f t="shared" si="5"/>
        <v>0</v>
      </c>
      <c r="J54" s="31">
        <f t="shared" si="6"/>
        <v>0</v>
      </c>
      <c r="K54">
        <f t="shared" si="7"/>
        <v>0</v>
      </c>
      <c r="L54" t="b">
        <f t="shared" si="8"/>
        <v>0</v>
      </c>
    </row>
    <row r="55" spans="1:12" x14ac:dyDescent="0.25">
      <c r="A55" s="32">
        <v>42147</v>
      </c>
      <c r="B55" s="31">
        <v>12</v>
      </c>
      <c r="C55" s="31">
        <v>5.2</v>
      </c>
      <c r="D55" s="31">
        <f t="shared" si="0"/>
        <v>25000</v>
      </c>
      <c r="E55" s="31">
        <f t="shared" si="1"/>
        <v>25000</v>
      </c>
      <c r="F55" s="31">
        <f t="shared" si="2"/>
        <v>25000</v>
      </c>
      <c r="G55" s="31">
        <f t="shared" si="3"/>
        <v>0</v>
      </c>
      <c r="H55" s="31">
        <f t="shared" si="4"/>
        <v>3640</v>
      </c>
      <c r="I55" s="31">
        <f t="shared" si="5"/>
        <v>0</v>
      </c>
      <c r="J55" s="31">
        <f t="shared" si="6"/>
        <v>0</v>
      </c>
      <c r="K55">
        <f t="shared" si="7"/>
        <v>0</v>
      </c>
      <c r="L55" t="b">
        <f t="shared" si="8"/>
        <v>0</v>
      </c>
    </row>
    <row r="56" spans="1:12" x14ac:dyDescent="0.25">
      <c r="A56" s="32">
        <v>42148</v>
      </c>
      <c r="B56" s="31">
        <v>14</v>
      </c>
      <c r="C56" s="31">
        <v>3</v>
      </c>
      <c r="D56" s="31">
        <f t="shared" si="0"/>
        <v>25000</v>
      </c>
      <c r="E56" s="31">
        <f t="shared" si="1"/>
        <v>25000</v>
      </c>
      <c r="F56" s="31">
        <f t="shared" si="2"/>
        <v>25000</v>
      </c>
      <c r="G56" s="31">
        <f t="shared" si="3"/>
        <v>0</v>
      </c>
      <c r="H56" s="31">
        <f t="shared" si="4"/>
        <v>2100</v>
      </c>
      <c r="I56" s="31">
        <f t="shared" si="5"/>
        <v>0</v>
      </c>
      <c r="J56" s="31">
        <f t="shared" si="6"/>
        <v>0</v>
      </c>
      <c r="K56">
        <f t="shared" si="7"/>
        <v>0</v>
      </c>
      <c r="L56" t="b">
        <f t="shared" si="8"/>
        <v>0</v>
      </c>
    </row>
    <row r="57" spans="1:12" x14ac:dyDescent="0.25">
      <c r="A57" s="32">
        <v>42149</v>
      </c>
      <c r="B57" s="31">
        <v>15</v>
      </c>
      <c r="C57" s="31">
        <v>0</v>
      </c>
      <c r="D57" s="31">
        <f t="shared" si="0"/>
        <v>24564</v>
      </c>
      <c r="E57" s="31">
        <f t="shared" si="1"/>
        <v>24564</v>
      </c>
      <c r="F57" s="31">
        <f t="shared" si="2"/>
        <v>24564</v>
      </c>
      <c r="G57" s="31">
        <f t="shared" si="3"/>
        <v>1</v>
      </c>
      <c r="H57" s="31">
        <f t="shared" si="4"/>
        <v>0</v>
      </c>
      <c r="I57" s="31">
        <f t="shared" si="5"/>
        <v>-436</v>
      </c>
      <c r="J57" s="31">
        <f t="shared" si="6"/>
        <v>0</v>
      </c>
      <c r="K57">
        <f t="shared" si="7"/>
        <v>0</v>
      </c>
      <c r="L57" t="b">
        <f t="shared" si="8"/>
        <v>0</v>
      </c>
    </row>
    <row r="58" spans="1:12" x14ac:dyDescent="0.25">
      <c r="A58" s="32">
        <v>42150</v>
      </c>
      <c r="B58" s="31">
        <v>14</v>
      </c>
      <c r="C58" s="31">
        <v>0</v>
      </c>
      <c r="D58" s="31">
        <f t="shared" si="0"/>
        <v>24177</v>
      </c>
      <c r="E58" s="31">
        <f t="shared" si="1"/>
        <v>24177</v>
      </c>
      <c r="F58" s="31">
        <f t="shared" si="2"/>
        <v>24177</v>
      </c>
      <c r="G58" s="31">
        <f t="shared" si="3"/>
        <v>1</v>
      </c>
      <c r="H58" s="31">
        <f t="shared" si="4"/>
        <v>0</v>
      </c>
      <c r="I58" s="31">
        <f t="shared" si="5"/>
        <v>-387</v>
      </c>
      <c r="J58" s="31">
        <f t="shared" si="6"/>
        <v>0</v>
      </c>
      <c r="K58">
        <f t="shared" si="7"/>
        <v>0</v>
      </c>
      <c r="L58" t="b">
        <f t="shared" si="8"/>
        <v>0</v>
      </c>
    </row>
    <row r="59" spans="1:12" x14ac:dyDescent="0.25">
      <c r="A59" s="32">
        <v>42151</v>
      </c>
      <c r="B59" s="31">
        <v>10</v>
      </c>
      <c r="C59" s="31">
        <v>0</v>
      </c>
      <c r="D59" s="31">
        <f t="shared" si="0"/>
        <v>23947</v>
      </c>
      <c r="E59" s="31">
        <f t="shared" si="1"/>
        <v>23947</v>
      </c>
      <c r="F59" s="31">
        <f t="shared" si="2"/>
        <v>23947</v>
      </c>
      <c r="G59" s="31">
        <f t="shared" si="3"/>
        <v>1</v>
      </c>
      <c r="H59" s="31">
        <f t="shared" si="4"/>
        <v>0</v>
      </c>
      <c r="I59" s="31">
        <f t="shared" si="5"/>
        <v>-230</v>
      </c>
      <c r="J59" s="31">
        <f t="shared" si="6"/>
        <v>0</v>
      </c>
      <c r="K59">
        <f t="shared" si="7"/>
        <v>0</v>
      </c>
      <c r="L59" t="b">
        <f t="shared" si="8"/>
        <v>0</v>
      </c>
    </row>
    <row r="60" spans="1:12" x14ac:dyDescent="0.25">
      <c r="A60" s="32">
        <v>42152</v>
      </c>
      <c r="B60" s="31">
        <v>12</v>
      </c>
      <c r="C60" s="31">
        <v>0.1</v>
      </c>
      <c r="D60" s="31">
        <f t="shared" si="0"/>
        <v>24017</v>
      </c>
      <c r="E60" s="31">
        <f t="shared" si="1"/>
        <v>24017</v>
      </c>
      <c r="F60" s="31">
        <f t="shared" si="2"/>
        <v>24017</v>
      </c>
      <c r="G60" s="31">
        <f t="shared" si="3"/>
        <v>0</v>
      </c>
      <c r="H60" s="31">
        <f t="shared" si="4"/>
        <v>70</v>
      </c>
      <c r="I60" s="31">
        <f t="shared" si="5"/>
        <v>0</v>
      </c>
      <c r="J60" s="31">
        <f t="shared" si="6"/>
        <v>0</v>
      </c>
      <c r="K60">
        <f t="shared" si="7"/>
        <v>0</v>
      </c>
      <c r="L60" t="b">
        <f t="shared" si="8"/>
        <v>0</v>
      </c>
    </row>
    <row r="61" spans="1:12" x14ac:dyDescent="0.25">
      <c r="A61" s="32">
        <v>42153</v>
      </c>
      <c r="B61" s="31">
        <v>14</v>
      </c>
      <c r="C61" s="31">
        <v>0</v>
      </c>
      <c r="D61" s="31">
        <f t="shared" si="0"/>
        <v>23639</v>
      </c>
      <c r="E61" s="31">
        <f t="shared" si="1"/>
        <v>23639</v>
      </c>
      <c r="F61" s="31">
        <f t="shared" si="2"/>
        <v>23639</v>
      </c>
      <c r="G61" s="31">
        <f t="shared" si="3"/>
        <v>1</v>
      </c>
      <c r="H61" s="31">
        <f t="shared" si="4"/>
        <v>0</v>
      </c>
      <c r="I61" s="31">
        <f t="shared" si="5"/>
        <v>-378</v>
      </c>
      <c r="J61" s="31">
        <f t="shared" si="6"/>
        <v>0</v>
      </c>
      <c r="K61">
        <f t="shared" si="7"/>
        <v>0</v>
      </c>
      <c r="L61" t="b">
        <f t="shared" si="8"/>
        <v>0</v>
      </c>
    </row>
    <row r="62" spans="1:12" x14ac:dyDescent="0.25">
      <c r="A62" s="32">
        <v>42154</v>
      </c>
      <c r="B62" s="31">
        <v>13</v>
      </c>
      <c r="C62" s="31">
        <v>0</v>
      </c>
      <c r="D62" s="31">
        <f t="shared" si="0"/>
        <v>23306</v>
      </c>
      <c r="E62" s="31">
        <f t="shared" si="1"/>
        <v>23306</v>
      </c>
      <c r="F62" s="31">
        <f t="shared" si="2"/>
        <v>23306</v>
      </c>
      <c r="G62" s="31">
        <f t="shared" si="3"/>
        <v>1</v>
      </c>
      <c r="H62" s="31">
        <f t="shared" si="4"/>
        <v>0</v>
      </c>
      <c r="I62" s="31">
        <f t="shared" si="5"/>
        <v>-333</v>
      </c>
      <c r="J62" s="31">
        <f t="shared" si="6"/>
        <v>0</v>
      </c>
      <c r="K62">
        <f t="shared" si="7"/>
        <v>0</v>
      </c>
      <c r="L62" t="b">
        <f t="shared" si="8"/>
        <v>0</v>
      </c>
    </row>
    <row r="63" spans="1:12" x14ac:dyDescent="0.25">
      <c r="A63" s="32">
        <v>42155</v>
      </c>
      <c r="B63" s="31">
        <v>12</v>
      </c>
      <c r="C63" s="31">
        <v>0</v>
      </c>
      <c r="D63" s="31">
        <f t="shared" si="0"/>
        <v>23015</v>
      </c>
      <c r="E63" s="31">
        <f t="shared" si="1"/>
        <v>23015</v>
      </c>
      <c r="F63" s="31">
        <f t="shared" si="2"/>
        <v>23015</v>
      </c>
      <c r="G63" s="31">
        <f t="shared" si="3"/>
        <v>1</v>
      </c>
      <c r="H63" s="31">
        <f t="shared" si="4"/>
        <v>0</v>
      </c>
      <c r="I63" s="31">
        <f t="shared" si="5"/>
        <v>-291</v>
      </c>
      <c r="J63" s="31">
        <f t="shared" si="6"/>
        <v>0</v>
      </c>
      <c r="K63">
        <f t="shared" si="7"/>
        <v>0</v>
      </c>
      <c r="L63" t="b">
        <f t="shared" si="8"/>
        <v>0</v>
      </c>
    </row>
    <row r="64" spans="1:12" x14ac:dyDescent="0.25">
      <c r="A64" s="32">
        <v>42156</v>
      </c>
      <c r="B64" s="31">
        <v>18</v>
      </c>
      <c r="C64" s="31">
        <v>4</v>
      </c>
      <c r="D64" s="31">
        <f t="shared" si="0"/>
        <v>25000</v>
      </c>
      <c r="E64" s="31">
        <f t="shared" si="1"/>
        <v>25000</v>
      </c>
      <c r="F64" s="31">
        <f t="shared" si="2"/>
        <v>25000</v>
      </c>
      <c r="G64" s="31">
        <f t="shared" si="3"/>
        <v>0</v>
      </c>
      <c r="H64" s="31">
        <f t="shared" si="4"/>
        <v>2800</v>
      </c>
      <c r="I64" s="31">
        <f t="shared" si="5"/>
        <v>0</v>
      </c>
      <c r="J64" s="31">
        <f t="shared" si="6"/>
        <v>0</v>
      </c>
      <c r="K64">
        <f t="shared" si="7"/>
        <v>0</v>
      </c>
      <c r="L64" t="b">
        <f t="shared" si="8"/>
        <v>0</v>
      </c>
    </row>
    <row r="65" spans="1:12" x14ac:dyDescent="0.25">
      <c r="A65" s="32">
        <v>42157</v>
      </c>
      <c r="B65" s="31">
        <v>18</v>
      </c>
      <c r="C65" s="31">
        <v>3</v>
      </c>
      <c r="D65" s="31">
        <f t="shared" si="0"/>
        <v>25000</v>
      </c>
      <c r="E65" s="31">
        <f t="shared" si="1"/>
        <v>25000</v>
      </c>
      <c r="F65" s="31">
        <f t="shared" si="2"/>
        <v>25000</v>
      </c>
      <c r="G65" s="31">
        <f t="shared" si="3"/>
        <v>0</v>
      </c>
      <c r="H65" s="31">
        <f t="shared" si="4"/>
        <v>2100</v>
      </c>
      <c r="I65" s="31">
        <f t="shared" si="5"/>
        <v>0</v>
      </c>
      <c r="J65" s="31">
        <f t="shared" si="6"/>
        <v>0</v>
      </c>
      <c r="K65">
        <f t="shared" si="7"/>
        <v>0</v>
      </c>
      <c r="L65" t="b">
        <f t="shared" si="8"/>
        <v>0</v>
      </c>
    </row>
    <row r="66" spans="1:12" x14ac:dyDescent="0.25">
      <c r="A66" s="32">
        <v>42158</v>
      </c>
      <c r="B66" s="31">
        <v>22</v>
      </c>
      <c r="C66" s="31">
        <v>0</v>
      </c>
      <c r="D66" s="31">
        <f t="shared" si="0"/>
        <v>24226</v>
      </c>
      <c r="E66" s="31">
        <f t="shared" si="1"/>
        <v>24226</v>
      </c>
      <c r="F66" s="31">
        <f t="shared" si="2"/>
        <v>12226</v>
      </c>
      <c r="G66" s="31">
        <f t="shared" si="3"/>
        <v>1</v>
      </c>
      <c r="H66" s="31">
        <f t="shared" si="4"/>
        <v>0</v>
      </c>
      <c r="I66" s="31">
        <f t="shared" si="5"/>
        <v>-774</v>
      </c>
      <c r="J66" s="31">
        <f t="shared" si="6"/>
        <v>1</v>
      </c>
      <c r="K66">
        <f t="shared" si="7"/>
        <v>-12000</v>
      </c>
      <c r="L66" t="b">
        <f t="shared" si="8"/>
        <v>0</v>
      </c>
    </row>
    <row r="67" spans="1:12" x14ac:dyDescent="0.25">
      <c r="A67" s="32">
        <v>42159</v>
      </c>
      <c r="B67" s="31">
        <v>15</v>
      </c>
      <c r="C67" s="31">
        <v>0</v>
      </c>
      <c r="D67" s="31">
        <f t="shared" si="0"/>
        <v>12012</v>
      </c>
      <c r="E67" s="31">
        <f t="shared" si="1"/>
        <v>12012</v>
      </c>
      <c r="F67" s="31">
        <f t="shared" si="2"/>
        <v>12012</v>
      </c>
      <c r="G67" s="31">
        <f t="shared" si="3"/>
        <v>1</v>
      </c>
      <c r="H67" s="31">
        <f t="shared" si="4"/>
        <v>0</v>
      </c>
      <c r="I67" s="31">
        <f t="shared" si="5"/>
        <v>-214</v>
      </c>
      <c r="J67" s="31">
        <f t="shared" si="6"/>
        <v>0</v>
      </c>
      <c r="K67">
        <f t="shared" si="7"/>
        <v>0</v>
      </c>
      <c r="L67" t="b">
        <f t="shared" si="8"/>
        <v>0</v>
      </c>
    </row>
    <row r="68" spans="1:12" x14ac:dyDescent="0.25">
      <c r="A68" s="32">
        <v>42160</v>
      </c>
      <c r="B68" s="31">
        <v>18</v>
      </c>
      <c r="C68" s="31">
        <v>0</v>
      </c>
      <c r="D68" s="31">
        <f t="shared" ref="D68:D131" si="9">IF(F67+H68&gt;25000,25000,F67+H68)+I68</f>
        <v>11736</v>
      </c>
      <c r="E68" s="31">
        <f t="shared" ref="E68:E131" si="10">IF(L68,25000,D68)</f>
        <v>25000</v>
      </c>
      <c r="F68" s="31">
        <f t="shared" ref="F68:F131" si="11">E68+K68</f>
        <v>13000</v>
      </c>
      <c r="G68" s="31">
        <f t="shared" ref="G68:G131" si="12">IF(C68=0,1,0)</f>
        <v>1</v>
      </c>
      <c r="H68" s="31">
        <f t="shared" ref="H68:H131" si="13">700*C68</f>
        <v>0</v>
      </c>
      <c r="I68" s="31">
        <f t="shared" ref="I68:I131" si="14">IF(G68=1,-ROUNDUP(0.0003*B68^1.5*F67,0),0)</f>
        <v>-276</v>
      </c>
      <c r="J68" s="31">
        <f t="shared" ref="J68:J131" si="15">(B68&gt;15)*(C68&lt;=0.6)</f>
        <v>1</v>
      </c>
      <c r="K68">
        <f t="shared" ref="K68:K131" si="16">IF(B68&lt;=30,12000,24000)*-1*J68</f>
        <v>-12000</v>
      </c>
      <c r="L68" t="b">
        <f t="shared" ref="L68:L131" si="17">(D68+K68)&lt;0</f>
        <v>1</v>
      </c>
    </row>
    <row r="69" spans="1:12" x14ac:dyDescent="0.25">
      <c r="A69" s="32">
        <v>42161</v>
      </c>
      <c r="B69" s="31">
        <v>22</v>
      </c>
      <c r="C69" s="31">
        <v>0</v>
      </c>
      <c r="D69" s="31">
        <f t="shared" si="9"/>
        <v>12597</v>
      </c>
      <c r="E69" s="31">
        <f t="shared" si="10"/>
        <v>12597</v>
      </c>
      <c r="F69" s="31">
        <f t="shared" si="11"/>
        <v>597</v>
      </c>
      <c r="G69" s="31">
        <f t="shared" si="12"/>
        <v>1</v>
      </c>
      <c r="H69" s="31">
        <f t="shared" si="13"/>
        <v>0</v>
      </c>
      <c r="I69" s="31">
        <f t="shared" si="14"/>
        <v>-403</v>
      </c>
      <c r="J69" s="31">
        <f t="shared" si="15"/>
        <v>1</v>
      </c>
      <c r="K69">
        <f t="shared" si="16"/>
        <v>-12000</v>
      </c>
      <c r="L69" t="b">
        <f t="shared" si="17"/>
        <v>0</v>
      </c>
    </row>
    <row r="70" spans="1:12" x14ac:dyDescent="0.25">
      <c r="A70" s="32">
        <v>42162</v>
      </c>
      <c r="B70" s="31">
        <v>14</v>
      </c>
      <c r="C70" s="31">
        <v>8</v>
      </c>
      <c r="D70" s="31">
        <f t="shared" si="9"/>
        <v>6197</v>
      </c>
      <c r="E70" s="31">
        <f t="shared" si="10"/>
        <v>6197</v>
      </c>
      <c r="F70" s="31">
        <f t="shared" si="11"/>
        <v>6197</v>
      </c>
      <c r="G70" s="31">
        <f t="shared" si="12"/>
        <v>0</v>
      </c>
      <c r="H70" s="31">
        <f t="shared" si="13"/>
        <v>5600</v>
      </c>
      <c r="I70" s="31">
        <f t="shared" si="14"/>
        <v>0</v>
      </c>
      <c r="J70" s="31">
        <f t="shared" si="15"/>
        <v>0</v>
      </c>
      <c r="K70">
        <f t="shared" si="16"/>
        <v>0</v>
      </c>
      <c r="L70" t="b">
        <f t="shared" si="17"/>
        <v>0</v>
      </c>
    </row>
    <row r="71" spans="1:12" x14ac:dyDescent="0.25">
      <c r="A71" s="32">
        <v>42163</v>
      </c>
      <c r="B71" s="31">
        <v>14</v>
      </c>
      <c r="C71" s="31">
        <v>5.9</v>
      </c>
      <c r="D71" s="31">
        <f t="shared" si="9"/>
        <v>10327</v>
      </c>
      <c r="E71" s="31">
        <f t="shared" si="10"/>
        <v>10327</v>
      </c>
      <c r="F71" s="31">
        <f t="shared" si="11"/>
        <v>10327</v>
      </c>
      <c r="G71" s="31">
        <f t="shared" si="12"/>
        <v>0</v>
      </c>
      <c r="H71" s="31">
        <f t="shared" si="13"/>
        <v>4130</v>
      </c>
      <c r="I71" s="31">
        <f t="shared" si="14"/>
        <v>0</v>
      </c>
      <c r="J71" s="31">
        <f t="shared" si="15"/>
        <v>0</v>
      </c>
      <c r="K71">
        <f t="shared" si="16"/>
        <v>0</v>
      </c>
      <c r="L71" t="b">
        <f t="shared" si="17"/>
        <v>0</v>
      </c>
    </row>
    <row r="72" spans="1:12" x14ac:dyDescent="0.25">
      <c r="A72" s="32">
        <v>42164</v>
      </c>
      <c r="B72" s="31">
        <v>12</v>
      </c>
      <c r="C72" s="31">
        <v>5</v>
      </c>
      <c r="D72" s="31">
        <f t="shared" si="9"/>
        <v>13827</v>
      </c>
      <c r="E72" s="31">
        <f t="shared" si="10"/>
        <v>13827</v>
      </c>
      <c r="F72" s="31">
        <f t="shared" si="11"/>
        <v>13827</v>
      </c>
      <c r="G72" s="31">
        <f t="shared" si="12"/>
        <v>0</v>
      </c>
      <c r="H72" s="31">
        <f t="shared" si="13"/>
        <v>3500</v>
      </c>
      <c r="I72" s="31">
        <f t="shared" si="14"/>
        <v>0</v>
      </c>
      <c r="J72" s="31">
        <f t="shared" si="15"/>
        <v>0</v>
      </c>
      <c r="K72">
        <f t="shared" si="16"/>
        <v>0</v>
      </c>
      <c r="L72" t="b">
        <f t="shared" si="17"/>
        <v>0</v>
      </c>
    </row>
    <row r="73" spans="1:12" x14ac:dyDescent="0.25">
      <c r="A73" s="32">
        <v>42165</v>
      </c>
      <c r="B73" s="31">
        <v>16</v>
      </c>
      <c r="C73" s="31">
        <v>0</v>
      </c>
      <c r="D73" s="31">
        <f t="shared" si="9"/>
        <v>13561</v>
      </c>
      <c r="E73" s="31">
        <f t="shared" si="10"/>
        <v>13561</v>
      </c>
      <c r="F73" s="31">
        <f t="shared" si="11"/>
        <v>1561</v>
      </c>
      <c r="G73" s="31">
        <f t="shared" si="12"/>
        <v>1</v>
      </c>
      <c r="H73" s="31">
        <f t="shared" si="13"/>
        <v>0</v>
      </c>
      <c r="I73" s="31">
        <f t="shared" si="14"/>
        <v>-266</v>
      </c>
      <c r="J73" s="31">
        <f t="shared" si="15"/>
        <v>1</v>
      </c>
      <c r="K73">
        <f t="shared" si="16"/>
        <v>-12000</v>
      </c>
      <c r="L73" t="b">
        <f t="shared" si="17"/>
        <v>0</v>
      </c>
    </row>
    <row r="74" spans="1:12" x14ac:dyDescent="0.25">
      <c r="A74" s="32">
        <v>42166</v>
      </c>
      <c r="B74" s="31">
        <v>16</v>
      </c>
      <c r="C74" s="31">
        <v>0</v>
      </c>
      <c r="D74" s="31">
        <f t="shared" si="9"/>
        <v>1531</v>
      </c>
      <c r="E74" s="31">
        <f t="shared" si="10"/>
        <v>25000</v>
      </c>
      <c r="F74" s="31">
        <f t="shared" si="11"/>
        <v>13000</v>
      </c>
      <c r="G74" s="31">
        <f t="shared" si="12"/>
        <v>1</v>
      </c>
      <c r="H74" s="31">
        <f t="shared" si="13"/>
        <v>0</v>
      </c>
      <c r="I74" s="31">
        <f t="shared" si="14"/>
        <v>-30</v>
      </c>
      <c r="J74" s="31">
        <f t="shared" si="15"/>
        <v>1</v>
      </c>
      <c r="K74">
        <f t="shared" si="16"/>
        <v>-12000</v>
      </c>
      <c r="L74" t="b">
        <f t="shared" si="17"/>
        <v>1</v>
      </c>
    </row>
    <row r="75" spans="1:12" x14ac:dyDescent="0.25">
      <c r="A75" s="32">
        <v>42167</v>
      </c>
      <c r="B75" s="31">
        <v>18</v>
      </c>
      <c r="C75" s="31">
        <v>5</v>
      </c>
      <c r="D75" s="31">
        <f t="shared" si="9"/>
        <v>16500</v>
      </c>
      <c r="E75" s="31">
        <f t="shared" si="10"/>
        <v>16500</v>
      </c>
      <c r="F75" s="31">
        <f t="shared" si="11"/>
        <v>16500</v>
      </c>
      <c r="G75" s="31">
        <f t="shared" si="12"/>
        <v>0</v>
      </c>
      <c r="H75" s="31">
        <f t="shared" si="13"/>
        <v>3500</v>
      </c>
      <c r="I75" s="31">
        <f t="shared" si="14"/>
        <v>0</v>
      </c>
      <c r="J75" s="31">
        <f t="shared" si="15"/>
        <v>0</v>
      </c>
      <c r="K75">
        <f t="shared" si="16"/>
        <v>0</v>
      </c>
      <c r="L75" t="b">
        <f t="shared" si="17"/>
        <v>0</v>
      </c>
    </row>
    <row r="76" spans="1:12" x14ac:dyDescent="0.25">
      <c r="A76" s="32">
        <v>42168</v>
      </c>
      <c r="B76" s="31">
        <v>19</v>
      </c>
      <c r="C76" s="31">
        <v>1</v>
      </c>
      <c r="D76" s="31">
        <f t="shared" si="9"/>
        <v>17200</v>
      </c>
      <c r="E76" s="31">
        <f t="shared" si="10"/>
        <v>17200</v>
      </c>
      <c r="F76" s="31">
        <f t="shared" si="11"/>
        <v>17200</v>
      </c>
      <c r="G76" s="31">
        <f t="shared" si="12"/>
        <v>0</v>
      </c>
      <c r="H76" s="31">
        <f t="shared" si="13"/>
        <v>700</v>
      </c>
      <c r="I76" s="31">
        <f t="shared" si="14"/>
        <v>0</v>
      </c>
      <c r="J76" s="31">
        <f t="shared" si="15"/>
        <v>0</v>
      </c>
      <c r="K76">
        <f t="shared" si="16"/>
        <v>0</v>
      </c>
      <c r="L76" t="b">
        <f t="shared" si="17"/>
        <v>0</v>
      </c>
    </row>
    <row r="77" spans="1:12" x14ac:dyDescent="0.25">
      <c r="A77" s="32">
        <v>42169</v>
      </c>
      <c r="B77" s="31">
        <v>22</v>
      </c>
      <c r="C77" s="31">
        <v>0</v>
      </c>
      <c r="D77" s="31">
        <f t="shared" si="9"/>
        <v>16667</v>
      </c>
      <c r="E77" s="31">
        <f t="shared" si="10"/>
        <v>16667</v>
      </c>
      <c r="F77" s="31">
        <f t="shared" si="11"/>
        <v>4667</v>
      </c>
      <c r="G77" s="31">
        <f t="shared" si="12"/>
        <v>1</v>
      </c>
      <c r="H77" s="31">
        <f t="shared" si="13"/>
        <v>0</v>
      </c>
      <c r="I77" s="31">
        <f t="shared" si="14"/>
        <v>-533</v>
      </c>
      <c r="J77" s="31">
        <f t="shared" si="15"/>
        <v>1</v>
      </c>
      <c r="K77">
        <f t="shared" si="16"/>
        <v>-12000</v>
      </c>
      <c r="L77" t="b">
        <f t="shared" si="17"/>
        <v>0</v>
      </c>
    </row>
    <row r="78" spans="1:12" x14ac:dyDescent="0.25">
      <c r="A78" s="32">
        <v>42170</v>
      </c>
      <c r="B78" s="31">
        <v>16</v>
      </c>
      <c r="C78" s="31">
        <v>0</v>
      </c>
      <c r="D78" s="31">
        <f t="shared" si="9"/>
        <v>4577</v>
      </c>
      <c r="E78" s="31">
        <f t="shared" si="10"/>
        <v>25000</v>
      </c>
      <c r="F78" s="31">
        <f t="shared" si="11"/>
        <v>13000</v>
      </c>
      <c r="G78" s="31">
        <f t="shared" si="12"/>
        <v>1</v>
      </c>
      <c r="H78" s="31">
        <f t="shared" si="13"/>
        <v>0</v>
      </c>
      <c r="I78" s="31">
        <f t="shared" si="14"/>
        <v>-90</v>
      </c>
      <c r="J78" s="31">
        <f t="shared" si="15"/>
        <v>1</v>
      </c>
      <c r="K78">
        <f t="shared" si="16"/>
        <v>-12000</v>
      </c>
      <c r="L78" t="b">
        <f t="shared" si="17"/>
        <v>1</v>
      </c>
    </row>
    <row r="79" spans="1:12" x14ac:dyDescent="0.25">
      <c r="A79" s="32">
        <v>42171</v>
      </c>
      <c r="B79" s="31">
        <v>12</v>
      </c>
      <c r="C79" s="31">
        <v>0</v>
      </c>
      <c r="D79" s="31">
        <f t="shared" si="9"/>
        <v>12837</v>
      </c>
      <c r="E79" s="31">
        <f t="shared" si="10"/>
        <v>12837</v>
      </c>
      <c r="F79" s="31">
        <f t="shared" si="11"/>
        <v>12837</v>
      </c>
      <c r="G79" s="31">
        <f t="shared" si="12"/>
        <v>1</v>
      </c>
      <c r="H79" s="31">
        <f t="shared" si="13"/>
        <v>0</v>
      </c>
      <c r="I79" s="31">
        <f t="shared" si="14"/>
        <v>-163</v>
      </c>
      <c r="J79" s="31">
        <f t="shared" si="15"/>
        <v>0</v>
      </c>
      <c r="K79">
        <f t="shared" si="16"/>
        <v>0</v>
      </c>
      <c r="L79" t="b">
        <f t="shared" si="17"/>
        <v>0</v>
      </c>
    </row>
    <row r="80" spans="1:12" x14ac:dyDescent="0.25">
      <c r="A80" s="32">
        <v>42172</v>
      </c>
      <c r="B80" s="31">
        <v>14</v>
      </c>
      <c r="C80" s="31">
        <v>0</v>
      </c>
      <c r="D80" s="31">
        <f t="shared" si="9"/>
        <v>12635</v>
      </c>
      <c r="E80" s="31">
        <f t="shared" si="10"/>
        <v>12635</v>
      </c>
      <c r="F80" s="31">
        <f t="shared" si="11"/>
        <v>12635</v>
      </c>
      <c r="G80" s="31">
        <f t="shared" si="12"/>
        <v>1</v>
      </c>
      <c r="H80" s="31">
        <f t="shared" si="13"/>
        <v>0</v>
      </c>
      <c r="I80" s="31">
        <f t="shared" si="14"/>
        <v>-202</v>
      </c>
      <c r="J80" s="31">
        <f t="shared" si="15"/>
        <v>0</v>
      </c>
      <c r="K80">
        <f t="shared" si="16"/>
        <v>0</v>
      </c>
      <c r="L80" t="b">
        <f t="shared" si="17"/>
        <v>0</v>
      </c>
    </row>
    <row r="81" spans="1:12" x14ac:dyDescent="0.25">
      <c r="A81" s="32">
        <v>42173</v>
      </c>
      <c r="B81" s="31">
        <v>16</v>
      </c>
      <c r="C81" s="31">
        <v>0.3</v>
      </c>
      <c r="D81" s="31">
        <f t="shared" si="9"/>
        <v>12845</v>
      </c>
      <c r="E81" s="31">
        <f t="shared" si="10"/>
        <v>12845</v>
      </c>
      <c r="F81" s="31">
        <f t="shared" si="11"/>
        <v>845</v>
      </c>
      <c r="G81" s="31">
        <f t="shared" si="12"/>
        <v>0</v>
      </c>
      <c r="H81" s="31">
        <f t="shared" si="13"/>
        <v>210</v>
      </c>
      <c r="I81" s="31">
        <f t="shared" si="14"/>
        <v>0</v>
      </c>
      <c r="J81" s="31">
        <f t="shared" si="15"/>
        <v>1</v>
      </c>
      <c r="K81">
        <f t="shared" si="16"/>
        <v>-12000</v>
      </c>
      <c r="L81" t="b">
        <f t="shared" si="17"/>
        <v>0</v>
      </c>
    </row>
    <row r="82" spans="1:12" x14ac:dyDescent="0.25">
      <c r="A82" s="32">
        <v>42174</v>
      </c>
      <c r="B82" s="31">
        <v>12</v>
      </c>
      <c r="C82" s="31">
        <v>3</v>
      </c>
      <c r="D82" s="31">
        <f t="shared" si="9"/>
        <v>2945</v>
      </c>
      <c r="E82" s="31">
        <f t="shared" si="10"/>
        <v>2945</v>
      </c>
      <c r="F82" s="31">
        <f t="shared" si="11"/>
        <v>2945</v>
      </c>
      <c r="G82" s="31">
        <f t="shared" si="12"/>
        <v>0</v>
      </c>
      <c r="H82" s="31">
        <f t="shared" si="13"/>
        <v>2100</v>
      </c>
      <c r="I82" s="31">
        <f t="shared" si="14"/>
        <v>0</v>
      </c>
      <c r="J82" s="31">
        <f t="shared" si="15"/>
        <v>0</v>
      </c>
      <c r="K82">
        <f t="shared" si="16"/>
        <v>0</v>
      </c>
      <c r="L82" t="b">
        <f t="shared" si="17"/>
        <v>0</v>
      </c>
    </row>
    <row r="83" spans="1:12" x14ac:dyDescent="0.25">
      <c r="A83" s="32">
        <v>42175</v>
      </c>
      <c r="B83" s="31">
        <v>13</v>
      </c>
      <c r="C83" s="31">
        <v>2</v>
      </c>
      <c r="D83" s="31">
        <f t="shared" si="9"/>
        <v>4345</v>
      </c>
      <c r="E83" s="31">
        <f t="shared" si="10"/>
        <v>4345</v>
      </c>
      <c r="F83" s="31">
        <f t="shared" si="11"/>
        <v>4345</v>
      </c>
      <c r="G83" s="31">
        <f t="shared" si="12"/>
        <v>0</v>
      </c>
      <c r="H83" s="31">
        <f t="shared" si="13"/>
        <v>1400</v>
      </c>
      <c r="I83" s="31">
        <f t="shared" si="14"/>
        <v>0</v>
      </c>
      <c r="J83" s="31">
        <f t="shared" si="15"/>
        <v>0</v>
      </c>
      <c r="K83">
        <f t="shared" si="16"/>
        <v>0</v>
      </c>
      <c r="L83" t="b">
        <f t="shared" si="17"/>
        <v>0</v>
      </c>
    </row>
    <row r="84" spans="1:12" x14ac:dyDescent="0.25">
      <c r="A84" s="32">
        <v>42176</v>
      </c>
      <c r="B84" s="31">
        <v>12</v>
      </c>
      <c r="C84" s="31">
        <v>0</v>
      </c>
      <c r="D84" s="31">
        <f t="shared" si="9"/>
        <v>4290</v>
      </c>
      <c r="E84" s="31">
        <f t="shared" si="10"/>
        <v>4290</v>
      </c>
      <c r="F84" s="31">
        <f t="shared" si="11"/>
        <v>4290</v>
      </c>
      <c r="G84" s="31">
        <f t="shared" si="12"/>
        <v>1</v>
      </c>
      <c r="H84" s="31">
        <f t="shared" si="13"/>
        <v>0</v>
      </c>
      <c r="I84" s="31">
        <f t="shared" si="14"/>
        <v>-55</v>
      </c>
      <c r="J84" s="31">
        <f t="shared" si="15"/>
        <v>0</v>
      </c>
      <c r="K84">
        <f t="shared" si="16"/>
        <v>0</v>
      </c>
      <c r="L84" t="b">
        <f t="shared" si="17"/>
        <v>0</v>
      </c>
    </row>
    <row r="85" spans="1:12" x14ac:dyDescent="0.25">
      <c r="A85" s="32">
        <v>42177</v>
      </c>
      <c r="B85" s="31">
        <v>12</v>
      </c>
      <c r="C85" s="31">
        <v>3</v>
      </c>
      <c r="D85" s="31">
        <f t="shared" si="9"/>
        <v>6390</v>
      </c>
      <c r="E85" s="31">
        <f t="shared" si="10"/>
        <v>6390</v>
      </c>
      <c r="F85" s="31">
        <f t="shared" si="11"/>
        <v>6390</v>
      </c>
      <c r="G85" s="31">
        <f t="shared" si="12"/>
        <v>0</v>
      </c>
      <c r="H85" s="31">
        <f t="shared" si="13"/>
        <v>2100</v>
      </c>
      <c r="I85" s="31">
        <f t="shared" si="14"/>
        <v>0</v>
      </c>
      <c r="J85" s="31">
        <f t="shared" si="15"/>
        <v>0</v>
      </c>
      <c r="K85">
        <f t="shared" si="16"/>
        <v>0</v>
      </c>
      <c r="L85" t="b">
        <f t="shared" si="17"/>
        <v>0</v>
      </c>
    </row>
    <row r="86" spans="1:12" x14ac:dyDescent="0.25">
      <c r="A86" s="32">
        <v>42178</v>
      </c>
      <c r="B86" s="31">
        <v>13</v>
      </c>
      <c r="C86" s="31">
        <v>3</v>
      </c>
      <c r="D86" s="31">
        <f t="shared" si="9"/>
        <v>8490</v>
      </c>
      <c r="E86" s="31">
        <f t="shared" si="10"/>
        <v>8490</v>
      </c>
      <c r="F86" s="31">
        <f t="shared" si="11"/>
        <v>8490</v>
      </c>
      <c r="G86" s="31">
        <f t="shared" si="12"/>
        <v>0</v>
      </c>
      <c r="H86" s="31">
        <f t="shared" si="13"/>
        <v>2100</v>
      </c>
      <c r="I86" s="31">
        <f t="shared" si="14"/>
        <v>0</v>
      </c>
      <c r="J86" s="31">
        <f t="shared" si="15"/>
        <v>0</v>
      </c>
      <c r="K86">
        <f t="shared" si="16"/>
        <v>0</v>
      </c>
      <c r="L86" t="b">
        <f t="shared" si="17"/>
        <v>0</v>
      </c>
    </row>
    <row r="87" spans="1:12" x14ac:dyDescent="0.25">
      <c r="A87" s="32">
        <v>42179</v>
      </c>
      <c r="B87" s="31">
        <v>12</v>
      </c>
      <c r="C87" s="31">
        <v>0</v>
      </c>
      <c r="D87" s="31">
        <f t="shared" si="9"/>
        <v>8384</v>
      </c>
      <c r="E87" s="31">
        <f t="shared" si="10"/>
        <v>8384</v>
      </c>
      <c r="F87" s="31">
        <f t="shared" si="11"/>
        <v>8384</v>
      </c>
      <c r="G87" s="31">
        <f t="shared" si="12"/>
        <v>1</v>
      </c>
      <c r="H87" s="31">
        <f t="shared" si="13"/>
        <v>0</v>
      </c>
      <c r="I87" s="31">
        <f t="shared" si="14"/>
        <v>-106</v>
      </c>
      <c r="J87" s="31">
        <f t="shared" si="15"/>
        <v>0</v>
      </c>
      <c r="K87">
        <f t="shared" si="16"/>
        <v>0</v>
      </c>
      <c r="L87" t="b">
        <f t="shared" si="17"/>
        <v>0</v>
      </c>
    </row>
    <row r="88" spans="1:12" x14ac:dyDescent="0.25">
      <c r="A88" s="32">
        <v>42180</v>
      </c>
      <c r="B88" s="31">
        <v>16</v>
      </c>
      <c r="C88" s="31">
        <v>0</v>
      </c>
      <c r="D88" s="31">
        <f t="shared" si="9"/>
        <v>8223</v>
      </c>
      <c r="E88" s="31">
        <f t="shared" si="10"/>
        <v>25000</v>
      </c>
      <c r="F88" s="31">
        <f t="shared" si="11"/>
        <v>13000</v>
      </c>
      <c r="G88" s="31">
        <f t="shared" si="12"/>
        <v>1</v>
      </c>
      <c r="H88" s="31">
        <f t="shared" si="13"/>
        <v>0</v>
      </c>
      <c r="I88" s="31">
        <f t="shared" si="14"/>
        <v>-161</v>
      </c>
      <c r="J88" s="31">
        <f t="shared" si="15"/>
        <v>1</v>
      </c>
      <c r="K88">
        <f t="shared" si="16"/>
        <v>-12000</v>
      </c>
      <c r="L88" t="b">
        <f t="shared" si="17"/>
        <v>1</v>
      </c>
    </row>
    <row r="89" spans="1:12" x14ac:dyDescent="0.25">
      <c r="A89" s="32">
        <v>42181</v>
      </c>
      <c r="B89" s="31">
        <v>16</v>
      </c>
      <c r="C89" s="31">
        <v>7</v>
      </c>
      <c r="D89" s="31">
        <f t="shared" si="9"/>
        <v>17900</v>
      </c>
      <c r="E89" s="31">
        <f t="shared" si="10"/>
        <v>17900</v>
      </c>
      <c r="F89" s="31">
        <f t="shared" si="11"/>
        <v>17900</v>
      </c>
      <c r="G89" s="31">
        <f t="shared" si="12"/>
        <v>0</v>
      </c>
      <c r="H89" s="31">
        <f t="shared" si="13"/>
        <v>4900</v>
      </c>
      <c r="I89" s="31">
        <f t="shared" si="14"/>
        <v>0</v>
      </c>
      <c r="J89" s="31">
        <f t="shared" si="15"/>
        <v>0</v>
      </c>
      <c r="K89">
        <f t="shared" si="16"/>
        <v>0</v>
      </c>
      <c r="L89" t="b">
        <f t="shared" si="17"/>
        <v>0</v>
      </c>
    </row>
    <row r="90" spans="1:12" x14ac:dyDescent="0.25">
      <c r="A90" s="32">
        <v>42182</v>
      </c>
      <c r="B90" s="31">
        <v>18</v>
      </c>
      <c r="C90" s="31">
        <v>6</v>
      </c>
      <c r="D90" s="31">
        <f t="shared" si="9"/>
        <v>22100</v>
      </c>
      <c r="E90" s="31">
        <f t="shared" si="10"/>
        <v>22100</v>
      </c>
      <c r="F90" s="31">
        <f t="shared" si="11"/>
        <v>22100</v>
      </c>
      <c r="G90" s="31">
        <f t="shared" si="12"/>
        <v>0</v>
      </c>
      <c r="H90" s="31">
        <f t="shared" si="13"/>
        <v>4200</v>
      </c>
      <c r="I90" s="31">
        <f t="shared" si="14"/>
        <v>0</v>
      </c>
      <c r="J90" s="31">
        <f t="shared" si="15"/>
        <v>0</v>
      </c>
      <c r="K90">
        <f t="shared" si="16"/>
        <v>0</v>
      </c>
      <c r="L90" t="b">
        <f t="shared" si="17"/>
        <v>0</v>
      </c>
    </row>
    <row r="91" spans="1:12" x14ac:dyDescent="0.25">
      <c r="A91" s="32">
        <v>42183</v>
      </c>
      <c r="B91" s="31">
        <v>16</v>
      </c>
      <c r="C91" s="31">
        <v>0</v>
      </c>
      <c r="D91" s="31">
        <f t="shared" si="9"/>
        <v>21675</v>
      </c>
      <c r="E91" s="31">
        <f t="shared" si="10"/>
        <v>21675</v>
      </c>
      <c r="F91" s="31">
        <f t="shared" si="11"/>
        <v>9675</v>
      </c>
      <c r="G91" s="31">
        <f t="shared" si="12"/>
        <v>1</v>
      </c>
      <c r="H91" s="31">
        <f t="shared" si="13"/>
        <v>0</v>
      </c>
      <c r="I91" s="31">
        <f t="shared" si="14"/>
        <v>-425</v>
      </c>
      <c r="J91" s="31">
        <f t="shared" si="15"/>
        <v>1</v>
      </c>
      <c r="K91">
        <f t="shared" si="16"/>
        <v>-12000</v>
      </c>
      <c r="L91" t="b">
        <f t="shared" si="17"/>
        <v>0</v>
      </c>
    </row>
    <row r="92" spans="1:12" x14ac:dyDescent="0.25">
      <c r="A92" s="32">
        <v>42184</v>
      </c>
      <c r="B92" s="31">
        <v>16</v>
      </c>
      <c r="C92" s="31">
        <v>0</v>
      </c>
      <c r="D92" s="31">
        <f t="shared" si="9"/>
        <v>9489</v>
      </c>
      <c r="E92" s="31">
        <f t="shared" si="10"/>
        <v>25000</v>
      </c>
      <c r="F92" s="31">
        <f t="shared" si="11"/>
        <v>13000</v>
      </c>
      <c r="G92" s="31">
        <f t="shared" si="12"/>
        <v>1</v>
      </c>
      <c r="H92" s="31">
        <f t="shared" si="13"/>
        <v>0</v>
      </c>
      <c r="I92" s="31">
        <f t="shared" si="14"/>
        <v>-186</v>
      </c>
      <c r="J92" s="31">
        <f t="shared" si="15"/>
        <v>1</v>
      </c>
      <c r="K92">
        <f t="shared" si="16"/>
        <v>-12000</v>
      </c>
      <c r="L92" t="b">
        <f t="shared" si="17"/>
        <v>1</v>
      </c>
    </row>
    <row r="93" spans="1:12" x14ac:dyDescent="0.25">
      <c r="A93" s="32">
        <v>42185</v>
      </c>
      <c r="B93" s="31">
        <v>19</v>
      </c>
      <c r="C93" s="31">
        <v>0</v>
      </c>
      <c r="D93" s="31">
        <f t="shared" si="9"/>
        <v>12677</v>
      </c>
      <c r="E93" s="31">
        <f t="shared" si="10"/>
        <v>12677</v>
      </c>
      <c r="F93" s="31">
        <f t="shared" si="11"/>
        <v>677</v>
      </c>
      <c r="G93" s="31">
        <f t="shared" si="12"/>
        <v>1</v>
      </c>
      <c r="H93" s="31">
        <f t="shared" si="13"/>
        <v>0</v>
      </c>
      <c r="I93" s="31">
        <f t="shared" si="14"/>
        <v>-323</v>
      </c>
      <c r="J93" s="31">
        <f t="shared" si="15"/>
        <v>1</v>
      </c>
      <c r="K93">
        <f t="shared" si="16"/>
        <v>-12000</v>
      </c>
      <c r="L93" t="b">
        <f t="shared" si="17"/>
        <v>0</v>
      </c>
    </row>
    <row r="94" spans="1:12" x14ac:dyDescent="0.25">
      <c r="A94" s="32">
        <v>42186</v>
      </c>
      <c r="B94" s="31">
        <v>18</v>
      </c>
      <c r="C94" s="31">
        <v>0</v>
      </c>
      <c r="D94" s="31">
        <f t="shared" si="9"/>
        <v>661</v>
      </c>
      <c r="E94" s="31">
        <f t="shared" si="10"/>
        <v>25000</v>
      </c>
      <c r="F94" s="31">
        <f t="shared" si="11"/>
        <v>13000</v>
      </c>
      <c r="G94" s="31">
        <f t="shared" si="12"/>
        <v>1</v>
      </c>
      <c r="H94" s="31">
        <f t="shared" si="13"/>
        <v>0</v>
      </c>
      <c r="I94" s="31">
        <f t="shared" si="14"/>
        <v>-16</v>
      </c>
      <c r="J94" s="31">
        <f t="shared" si="15"/>
        <v>1</v>
      </c>
      <c r="K94">
        <f t="shared" si="16"/>
        <v>-12000</v>
      </c>
      <c r="L94" t="b">
        <f t="shared" si="17"/>
        <v>1</v>
      </c>
    </row>
    <row r="95" spans="1:12" x14ac:dyDescent="0.25">
      <c r="A95" s="32">
        <v>42187</v>
      </c>
      <c r="B95" s="31">
        <v>20</v>
      </c>
      <c r="C95" s="31">
        <v>0</v>
      </c>
      <c r="D95" s="31">
        <f t="shared" si="9"/>
        <v>12651</v>
      </c>
      <c r="E95" s="31">
        <f t="shared" si="10"/>
        <v>12651</v>
      </c>
      <c r="F95" s="31">
        <f t="shared" si="11"/>
        <v>651</v>
      </c>
      <c r="G95" s="31">
        <f t="shared" si="12"/>
        <v>1</v>
      </c>
      <c r="H95" s="31">
        <f t="shared" si="13"/>
        <v>0</v>
      </c>
      <c r="I95" s="31">
        <f t="shared" si="14"/>
        <v>-349</v>
      </c>
      <c r="J95" s="31">
        <f t="shared" si="15"/>
        <v>1</v>
      </c>
      <c r="K95">
        <f t="shared" si="16"/>
        <v>-12000</v>
      </c>
      <c r="L95" t="b">
        <f t="shared" si="17"/>
        <v>0</v>
      </c>
    </row>
    <row r="96" spans="1:12" x14ac:dyDescent="0.25">
      <c r="A96" s="32">
        <v>42188</v>
      </c>
      <c r="B96" s="31">
        <v>22</v>
      </c>
      <c r="C96" s="31">
        <v>0</v>
      </c>
      <c r="D96" s="31">
        <f t="shared" si="9"/>
        <v>630</v>
      </c>
      <c r="E96" s="31">
        <f t="shared" si="10"/>
        <v>25000</v>
      </c>
      <c r="F96" s="31">
        <f t="shared" si="11"/>
        <v>13000</v>
      </c>
      <c r="G96" s="31">
        <f t="shared" si="12"/>
        <v>1</v>
      </c>
      <c r="H96" s="31">
        <f t="shared" si="13"/>
        <v>0</v>
      </c>
      <c r="I96" s="31">
        <f t="shared" si="14"/>
        <v>-21</v>
      </c>
      <c r="J96" s="31">
        <f t="shared" si="15"/>
        <v>1</v>
      </c>
      <c r="K96">
        <f t="shared" si="16"/>
        <v>-12000</v>
      </c>
      <c r="L96" t="b">
        <f t="shared" si="17"/>
        <v>1</v>
      </c>
    </row>
    <row r="97" spans="1:12" x14ac:dyDescent="0.25">
      <c r="A97" s="32">
        <v>42189</v>
      </c>
      <c r="B97" s="31">
        <v>25</v>
      </c>
      <c r="C97" s="31">
        <v>0</v>
      </c>
      <c r="D97" s="31">
        <f t="shared" si="9"/>
        <v>12512</v>
      </c>
      <c r="E97" s="31">
        <f t="shared" si="10"/>
        <v>12512</v>
      </c>
      <c r="F97" s="31">
        <f t="shared" si="11"/>
        <v>512</v>
      </c>
      <c r="G97" s="31">
        <f t="shared" si="12"/>
        <v>1</v>
      </c>
      <c r="H97" s="31">
        <f t="shared" si="13"/>
        <v>0</v>
      </c>
      <c r="I97" s="31">
        <f t="shared" si="14"/>
        <v>-488</v>
      </c>
      <c r="J97" s="31">
        <f t="shared" si="15"/>
        <v>1</v>
      </c>
      <c r="K97">
        <f t="shared" si="16"/>
        <v>-12000</v>
      </c>
      <c r="L97" t="b">
        <f t="shared" si="17"/>
        <v>0</v>
      </c>
    </row>
    <row r="98" spans="1:12" x14ac:dyDescent="0.25">
      <c r="A98" s="32">
        <v>42190</v>
      </c>
      <c r="B98" s="31">
        <v>26</v>
      </c>
      <c r="C98" s="31">
        <v>0</v>
      </c>
      <c r="D98" s="31">
        <f t="shared" si="9"/>
        <v>491</v>
      </c>
      <c r="E98" s="31">
        <f t="shared" si="10"/>
        <v>25000</v>
      </c>
      <c r="F98" s="31">
        <f t="shared" si="11"/>
        <v>13000</v>
      </c>
      <c r="G98" s="31">
        <f t="shared" si="12"/>
        <v>1</v>
      </c>
      <c r="H98" s="31">
        <f t="shared" si="13"/>
        <v>0</v>
      </c>
      <c r="I98" s="31">
        <f t="shared" si="14"/>
        <v>-21</v>
      </c>
      <c r="J98" s="31">
        <f t="shared" si="15"/>
        <v>1</v>
      </c>
      <c r="K98">
        <f t="shared" si="16"/>
        <v>-12000</v>
      </c>
      <c r="L98" t="b">
        <f t="shared" si="17"/>
        <v>1</v>
      </c>
    </row>
    <row r="99" spans="1:12" x14ac:dyDescent="0.25">
      <c r="A99" s="32">
        <v>42191</v>
      </c>
      <c r="B99" s="31">
        <v>22</v>
      </c>
      <c r="C99" s="31">
        <v>0</v>
      </c>
      <c r="D99" s="31">
        <f t="shared" si="9"/>
        <v>12597</v>
      </c>
      <c r="E99" s="31">
        <f t="shared" si="10"/>
        <v>12597</v>
      </c>
      <c r="F99" s="31">
        <f t="shared" si="11"/>
        <v>597</v>
      </c>
      <c r="G99" s="31">
        <f t="shared" si="12"/>
        <v>1</v>
      </c>
      <c r="H99" s="31">
        <f t="shared" si="13"/>
        <v>0</v>
      </c>
      <c r="I99" s="31">
        <f t="shared" si="14"/>
        <v>-403</v>
      </c>
      <c r="J99" s="31">
        <f t="shared" si="15"/>
        <v>1</v>
      </c>
      <c r="K99">
        <f t="shared" si="16"/>
        <v>-12000</v>
      </c>
      <c r="L99" t="b">
        <f t="shared" si="17"/>
        <v>0</v>
      </c>
    </row>
    <row r="100" spans="1:12" x14ac:dyDescent="0.25">
      <c r="A100" s="32">
        <v>42192</v>
      </c>
      <c r="B100" s="31">
        <v>22</v>
      </c>
      <c r="C100" s="31">
        <v>18</v>
      </c>
      <c r="D100" s="31">
        <f t="shared" si="9"/>
        <v>13197</v>
      </c>
      <c r="E100" s="31">
        <f t="shared" si="10"/>
        <v>13197</v>
      </c>
      <c r="F100" s="31">
        <f t="shared" si="11"/>
        <v>13197</v>
      </c>
      <c r="G100" s="31">
        <f t="shared" si="12"/>
        <v>0</v>
      </c>
      <c r="H100" s="31">
        <f t="shared" si="13"/>
        <v>12600</v>
      </c>
      <c r="I100" s="31">
        <f t="shared" si="14"/>
        <v>0</v>
      </c>
      <c r="J100" s="31">
        <f t="shared" si="15"/>
        <v>0</v>
      </c>
      <c r="K100">
        <f t="shared" si="16"/>
        <v>0</v>
      </c>
      <c r="L100" t="b">
        <f t="shared" si="17"/>
        <v>0</v>
      </c>
    </row>
    <row r="101" spans="1:12" x14ac:dyDescent="0.25">
      <c r="A101" s="32">
        <v>42193</v>
      </c>
      <c r="B101" s="31">
        <v>20</v>
      </c>
      <c r="C101" s="31">
        <v>3</v>
      </c>
      <c r="D101" s="31">
        <f t="shared" si="9"/>
        <v>15297</v>
      </c>
      <c r="E101" s="31">
        <f t="shared" si="10"/>
        <v>15297</v>
      </c>
      <c r="F101" s="31">
        <f t="shared" si="11"/>
        <v>15297</v>
      </c>
      <c r="G101" s="31">
        <f t="shared" si="12"/>
        <v>0</v>
      </c>
      <c r="H101" s="31">
        <f t="shared" si="13"/>
        <v>2100</v>
      </c>
      <c r="I101" s="31">
        <f t="shared" si="14"/>
        <v>0</v>
      </c>
      <c r="J101" s="31">
        <f t="shared" si="15"/>
        <v>0</v>
      </c>
      <c r="K101">
        <f t="shared" si="16"/>
        <v>0</v>
      </c>
      <c r="L101" t="b">
        <f t="shared" si="17"/>
        <v>0</v>
      </c>
    </row>
    <row r="102" spans="1:12" x14ac:dyDescent="0.25">
      <c r="A102" s="32">
        <v>42194</v>
      </c>
      <c r="B102" s="31">
        <v>16</v>
      </c>
      <c r="C102" s="31">
        <v>0.2</v>
      </c>
      <c r="D102" s="31">
        <f t="shared" si="9"/>
        <v>15437</v>
      </c>
      <c r="E102" s="31">
        <f t="shared" si="10"/>
        <v>15437</v>
      </c>
      <c r="F102" s="31">
        <f t="shared" si="11"/>
        <v>3437</v>
      </c>
      <c r="G102" s="31">
        <f t="shared" si="12"/>
        <v>0</v>
      </c>
      <c r="H102" s="31">
        <f t="shared" si="13"/>
        <v>140</v>
      </c>
      <c r="I102" s="31">
        <f t="shared" si="14"/>
        <v>0</v>
      </c>
      <c r="J102" s="31">
        <f t="shared" si="15"/>
        <v>1</v>
      </c>
      <c r="K102">
        <f t="shared" si="16"/>
        <v>-12000</v>
      </c>
      <c r="L102" t="b">
        <f t="shared" si="17"/>
        <v>0</v>
      </c>
    </row>
    <row r="103" spans="1:12" x14ac:dyDescent="0.25">
      <c r="A103" s="32">
        <v>42195</v>
      </c>
      <c r="B103" s="31">
        <v>13</v>
      </c>
      <c r="C103" s="31">
        <v>12.2</v>
      </c>
      <c r="D103" s="31">
        <f t="shared" si="9"/>
        <v>11977</v>
      </c>
      <c r="E103" s="31">
        <f t="shared" si="10"/>
        <v>11977</v>
      </c>
      <c r="F103" s="31">
        <f t="shared" si="11"/>
        <v>11977</v>
      </c>
      <c r="G103" s="31">
        <f t="shared" si="12"/>
        <v>0</v>
      </c>
      <c r="H103" s="31">
        <f t="shared" si="13"/>
        <v>8540</v>
      </c>
      <c r="I103" s="31">
        <f t="shared" si="14"/>
        <v>0</v>
      </c>
      <c r="J103" s="31">
        <f t="shared" si="15"/>
        <v>0</v>
      </c>
      <c r="K103">
        <f t="shared" si="16"/>
        <v>0</v>
      </c>
      <c r="L103" t="b">
        <f t="shared" si="17"/>
        <v>0</v>
      </c>
    </row>
    <row r="104" spans="1:12" x14ac:dyDescent="0.25">
      <c r="A104" s="32">
        <v>42196</v>
      </c>
      <c r="B104" s="31">
        <v>16</v>
      </c>
      <c r="C104" s="31">
        <v>0</v>
      </c>
      <c r="D104" s="31">
        <f t="shared" si="9"/>
        <v>11747</v>
      </c>
      <c r="E104" s="31">
        <f t="shared" si="10"/>
        <v>25000</v>
      </c>
      <c r="F104" s="31">
        <f t="shared" si="11"/>
        <v>13000</v>
      </c>
      <c r="G104" s="31">
        <f t="shared" si="12"/>
        <v>1</v>
      </c>
      <c r="H104" s="31">
        <f t="shared" si="13"/>
        <v>0</v>
      </c>
      <c r="I104" s="31">
        <f t="shared" si="14"/>
        <v>-230</v>
      </c>
      <c r="J104" s="31">
        <f t="shared" si="15"/>
        <v>1</v>
      </c>
      <c r="K104">
        <f t="shared" si="16"/>
        <v>-12000</v>
      </c>
      <c r="L104" t="b">
        <f t="shared" si="17"/>
        <v>1</v>
      </c>
    </row>
    <row r="105" spans="1:12" x14ac:dyDescent="0.25">
      <c r="A105" s="32">
        <v>42197</v>
      </c>
      <c r="B105" s="31">
        <v>18</v>
      </c>
      <c r="C105" s="31">
        <v>2</v>
      </c>
      <c r="D105" s="31">
        <f t="shared" si="9"/>
        <v>14400</v>
      </c>
      <c r="E105" s="31">
        <f t="shared" si="10"/>
        <v>14400</v>
      </c>
      <c r="F105" s="31">
        <f t="shared" si="11"/>
        <v>14400</v>
      </c>
      <c r="G105" s="31">
        <f t="shared" si="12"/>
        <v>0</v>
      </c>
      <c r="H105" s="31">
        <f t="shared" si="13"/>
        <v>1400</v>
      </c>
      <c r="I105" s="31">
        <f t="shared" si="14"/>
        <v>0</v>
      </c>
      <c r="J105" s="31">
        <f t="shared" si="15"/>
        <v>0</v>
      </c>
      <c r="K105">
        <f t="shared" si="16"/>
        <v>0</v>
      </c>
      <c r="L105" t="b">
        <f t="shared" si="17"/>
        <v>0</v>
      </c>
    </row>
    <row r="106" spans="1:12" x14ac:dyDescent="0.25">
      <c r="A106" s="32">
        <v>42198</v>
      </c>
      <c r="B106" s="31">
        <v>18</v>
      </c>
      <c r="C106" s="31">
        <v>12</v>
      </c>
      <c r="D106" s="31">
        <f t="shared" si="9"/>
        <v>22800</v>
      </c>
      <c r="E106" s="31">
        <f t="shared" si="10"/>
        <v>22800</v>
      </c>
      <c r="F106" s="31">
        <f t="shared" si="11"/>
        <v>22800</v>
      </c>
      <c r="G106" s="31">
        <f t="shared" si="12"/>
        <v>0</v>
      </c>
      <c r="H106" s="31">
        <f t="shared" si="13"/>
        <v>8400</v>
      </c>
      <c r="I106" s="31">
        <f t="shared" si="14"/>
        <v>0</v>
      </c>
      <c r="J106" s="31">
        <f t="shared" si="15"/>
        <v>0</v>
      </c>
      <c r="K106">
        <f t="shared" si="16"/>
        <v>0</v>
      </c>
      <c r="L106" t="b">
        <f t="shared" si="17"/>
        <v>0</v>
      </c>
    </row>
    <row r="107" spans="1:12" x14ac:dyDescent="0.25">
      <c r="A107" s="32">
        <v>42199</v>
      </c>
      <c r="B107" s="31">
        <v>18</v>
      </c>
      <c r="C107" s="31">
        <v>0</v>
      </c>
      <c r="D107" s="31">
        <f t="shared" si="9"/>
        <v>22277</v>
      </c>
      <c r="E107" s="31">
        <f t="shared" si="10"/>
        <v>22277</v>
      </c>
      <c r="F107" s="31">
        <f t="shared" si="11"/>
        <v>10277</v>
      </c>
      <c r="G107" s="31">
        <f t="shared" si="12"/>
        <v>1</v>
      </c>
      <c r="H107" s="31">
        <f t="shared" si="13"/>
        <v>0</v>
      </c>
      <c r="I107" s="31">
        <f t="shared" si="14"/>
        <v>-523</v>
      </c>
      <c r="J107" s="31">
        <f t="shared" si="15"/>
        <v>1</v>
      </c>
      <c r="K107">
        <f t="shared" si="16"/>
        <v>-12000</v>
      </c>
      <c r="L107" t="b">
        <f t="shared" si="17"/>
        <v>0</v>
      </c>
    </row>
    <row r="108" spans="1:12" x14ac:dyDescent="0.25">
      <c r="A108" s="32">
        <v>42200</v>
      </c>
      <c r="B108" s="31">
        <v>18</v>
      </c>
      <c r="C108" s="31">
        <v>0</v>
      </c>
      <c r="D108" s="31">
        <f t="shared" si="9"/>
        <v>10041</v>
      </c>
      <c r="E108" s="31">
        <f t="shared" si="10"/>
        <v>25000</v>
      </c>
      <c r="F108" s="31">
        <f t="shared" si="11"/>
        <v>13000</v>
      </c>
      <c r="G108" s="31">
        <f t="shared" si="12"/>
        <v>1</v>
      </c>
      <c r="H108" s="31">
        <f t="shared" si="13"/>
        <v>0</v>
      </c>
      <c r="I108" s="31">
        <f t="shared" si="14"/>
        <v>-236</v>
      </c>
      <c r="J108" s="31">
        <f t="shared" si="15"/>
        <v>1</v>
      </c>
      <c r="K108">
        <f t="shared" si="16"/>
        <v>-12000</v>
      </c>
      <c r="L108" t="b">
        <f t="shared" si="17"/>
        <v>1</v>
      </c>
    </row>
    <row r="109" spans="1:12" x14ac:dyDescent="0.25">
      <c r="A109" s="32">
        <v>42201</v>
      </c>
      <c r="B109" s="31">
        <v>16</v>
      </c>
      <c r="C109" s="31">
        <v>0</v>
      </c>
      <c r="D109" s="31">
        <f t="shared" si="9"/>
        <v>12750</v>
      </c>
      <c r="E109" s="31">
        <f t="shared" si="10"/>
        <v>12750</v>
      </c>
      <c r="F109" s="31">
        <f t="shared" si="11"/>
        <v>750</v>
      </c>
      <c r="G109" s="31">
        <f t="shared" si="12"/>
        <v>1</v>
      </c>
      <c r="H109" s="31">
        <f t="shared" si="13"/>
        <v>0</v>
      </c>
      <c r="I109" s="31">
        <f t="shared" si="14"/>
        <v>-250</v>
      </c>
      <c r="J109" s="31">
        <f t="shared" si="15"/>
        <v>1</v>
      </c>
      <c r="K109">
        <f t="shared" si="16"/>
        <v>-12000</v>
      </c>
      <c r="L109" t="b">
        <f t="shared" si="17"/>
        <v>0</v>
      </c>
    </row>
    <row r="110" spans="1:12" x14ac:dyDescent="0.25">
      <c r="A110" s="32">
        <v>42202</v>
      </c>
      <c r="B110" s="31">
        <v>21</v>
      </c>
      <c r="C110" s="31">
        <v>0</v>
      </c>
      <c r="D110" s="31">
        <f t="shared" si="9"/>
        <v>728</v>
      </c>
      <c r="E110" s="31">
        <f t="shared" si="10"/>
        <v>25000</v>
      </c>
      <c r="F110" s="31">
        <f t="shared" si="11"/>
        <v>13000</v>
      </c>
      <c r="G110" s="31">
        <f t="shared" si="12"/>
        <v>1</v>
      </c>
      <c r="H110" s="31">
        <f t="shared" si="13"/>
        <v>0</v>
      </c>
      <c r="I110" s="31">
        <f t="shared" si="14"/>
        <v>-22</v>
      </c>
      <c r="J110" s="31">
        <f t="shared" si="15"/>
        <v>1</v>
      </c>
      <c r="K110">
        <f t="shared" si="16"/>
        <v>-12000</v>
      </c>
      <c r="L110" t="b">
        <f t="shared" si="17"/>
        <v>1</v>
      </c>
    </row>
    <row r="111" spans="1:12" x14ac:dyDescent="0.25">
      <c r="A111" s="32">
        <v>42203</v>
      </c>
      <c r="B111" s="31">
        <v>26</v>
      </c>
      <c r="C111" s="31">
        <v>0</v>
      </c>
      <c r="D111" s="31">
        <f t="shared" si="9"/>
        <v>12482</v>
      </c>
      <c r="E111" s="31">
        <f t="shared" si="10"/>
        <v>12482</v>
      </c>
      <c r="F111" s="31">
        <f t="shared" si="11"/>
        <v>482</v>
      </c>
      <c r="G111" s="31">
        <f t="shared" si="12"/>
        <v>1</v>
      </c>
      <c r="H111" s="31">
        <f t="shared" si="13"/>
        <v>0</v>
      </c>
      <c r="I111" s="31">
        <f t="shared" si="14"/>
        <v>-518</v>
      </c>
      <c r="J111" s="31">
        <f t="shared" si="15"/>
        <v>1</v>
      </c>
      <c r="K111">
        <f t="shared" si="16"/>
        <v>-12000</v>
      </c>
      <c r="L111" t="b">
        <f t="shared" si="17"/>
        <v>0</v>
      </c>
    </row>
    <row r="112" spans="1:12" x14ac:dyDescent="0.25">
      <c r="A112" s="32">
        <v>42204</v>
      </c>
      <c r="B112" s="31">
        <v>23</v>
      </c>
      <c r="C112" s="31">
        <v>18</v>
      </c>
      <c r="D112" s="31">
        <f t="shared" si="9"/>
        <v>13082</v>
      </c>
      <c r="E112" s="31">
        <f t="shared" si="10"/>
        <v>13082</v>
      </c>
      <c r="F112" s="31">
        <f t="shared" si="11"/>
        <v>13082</v>
      </c>
      <c r="G112" s="31">
        <f t="shared" si="12"/>
        <v>0</v>
      </c>
      <c r="H112" s="31">
        <f t="shared" si="13"/>
        <v>12600</v>
      </c>
      <c r="I112" s="31">
        <f t="shared" si="14"/>
        <v>0</v>
      </c>
      <c r="J112" s="31">
        <f t="shared" si="15"/>
        <v>0</v>
      </c>
      <c r="K112">
        <f t="shared" si="16"/>
        <v>0</v>
      </c>
      <c r="L112" t="b">
        <f t="shared" si="17"/>
        <v>0</v>
      </c>
    </row>
    <row r="113" spans="1:12" x14ac:dyDescent="0.25">
      <c r="A113" s="32">
        <v>42205</v>
      </c>
      <c r="B113" s="31">
        <v>19</v>
      </c>
      <c r="C113" s="31">
        <v>0</v>
      </c>
      <c r="D113" s="31">
        <f t="shared" si="9"/>
        <v>12756</v>
      </c>
      <c r="E113" s="31">
        <f t="shared" si="10"/>
        <v>12756</v>
      </c>
      <c r="F113" s="31">
        <f t="shared" si="11"/>
        <v>756</v>
      </c>
      <c r="G113" s="31">
        <f t="shared" si="12"/>
        <v>1</v>
      </c>
      <c r="H113" s="31">
        <f t="shared" si="13"/>
        <v>0</v>
      </c>
      <c r="I113" s="31">
        <f t="shared" si="14"/>
        <v>-326</v>
      </c>
      <c r="J113" s="31">
        <f t="shared" si="15"/>
        <v>1</v>
      </c>
      <c r="K113">
        <f t="shared" si="16"/>
        <v>-12000</v>
      </c>
      <c r="L113" t="b">
        <f t="shared" si="17"/>
        <v>0</v>
      </c>
    </row>
    <row r="114" spans="1:12" x14ac:dyDescent="0.25">
      <c r="A114" s="32">
        <v>42206</v>
      </c>
      <c r="B114" s="31">
        <v>20</v>
      </c>
      <c r="C114" s="31">
        <v>6</v>
      </c>
      <c r="D114" s="31">
        <f t="shared" si="9"/>
        <v>4956</v>
      </c>
      <c r="E114" s="31">
        <f t="shared" si="10"/>
        <v>4956</v>
      </c>
      <c r="F114" s="31">
        <f t="shared" si="11"/>
        <v>4956</v>
      </c>
      <c r="G114" s="31">
        <f t="shared" si="12"/>
        <v>0</v>
      </c>
      <c r="H114" s="31">
        <f t="shared" si="13"/>
        <v>4200</v>
      </c>
      <c r="I114" s="31">
        <f t="shared" si="14"/>
        <v>0</v>
      </c>
      <c r="J114" s="31">
        <f t="shared" si="15"/>
        <v>0</v>
      </c>
      <c r="K114">
        <f t="shared" si="16"/>
        <v>0</v>
      </c>
      <c r="L114" t="b">
        <f t="shared" si="17"/>
        <v>0</v>
      </c>
    </row>
    <row r="115" spans="1:12" x14ac:dyDescent="0.25">
      <c r="A115" s="32">
        <v>42207</v>
      </c>
      <c r="B115" s="31">
        <v>22</v>
      </c>
      <c r="C115" s="31">
        <v>0</v>
      </c>
      <c r="D115" s="31">
        <f t="shared" si="9"/>
        <v>4802</v>
      </c>
      <c r="E115" s="31">
        <f t="shared" si="10"/>
        <v>25000</v>
      </c>
      <c r="F115" s="31">
        <f t="shared" si="11"/>
        <v>13000</v>
      </c>
      <c r="G115" s="31">
        <f t="shared" si="12"/>
        <v>1</v>
      </c>
      <c r="H115" s="31">
        <f t="shared" si="13"/>
        <v>0</v>
      </c>
      <c r="I115" s="31">
        <f t="shared" si="14"/>
        <v>-154</v>
      </c>
      <c r="J115" s="31">
        <f t="shared" si="15"/>
        <v>1</v>
      </c>
      <c r="K115">
        <f t="shared" si="16"/>
        <v>-12000</v>
      </c>
      <c r="L115" t="b">
        <f t="shared" si="17"/>
        <v>1</v>
      </c>
    </row>
    <row r="116" spans="1:12" x14ac:dyDescent="0.25">
      <c r="A116" s="32">
        <v>42208</v>
      </c>
      <c r="B116" s="31">
        <v>20</v>
      </c>
      <c r="C116" s="31">
        <v>0</v>
      </c>
      <c r="D116" s="31">
        <f t="shared" si="9"/>
        <v>12651</v>
      </c>
      <c r="E116" s="31">
        <f t="shared" si="10"/>
        <v>12651</v>
      </c>
      <c r="F116" s="31">
        <f t="shared" si="11"/>
        <v>651</v>
      </c>
      <c r="G116" s="31">
        <f t="shared" si="12"/>
        <v>1</v>
      </c>
      <c r="H116" s="31">
        <f t="shared" si="13"/>
        <v>0</v>
      </c>
      <c r="I116" s="31">
        <f t="shared" si="14"/>
        <v>-349</v>
      </c>
      <c r="J116" s="31">
        <f t="shared" si="15"/>
        <v>1</v>
      </c>
      <c r="K116">
        <f t="shared" si="16"/>
        <v>-12000</v>
      </c>
      <c r="L116" t="b">
        <f t="shared" si="17"/>
        <v>0</v>
      </c>
    </row>
    <row r="117" spans="1:12" x14ac:dyDescent="0.25">
      <c r="A117" s="32">
        <v>42209</v>
      </c>
      <c r="B117" s="31">
        <v>20</v>
      </c>
      <c r="C117" s="31">
        <v>0</v>
      </c>
      <c r="D117" s="31">
        <f t="shared" si="9"/>
        <v>633</v>
      </c>
      <c r="E117" s="31">
        <f t="shared" si="10"/>
        <v>25000</v>
      </c>
      <c r="F117" s="31">
        <f t="shared" si="11"/>
        <v>13000</v>
      </c>
      <c r="G117" s="31">
        <f t="shared" si="12"/>
        <v>1</v>
      </c>
      <c r="H117" s="31">
        <f t="shared" si="13"/>
        <v>0</v>
      </c>
      <c r="I117" s="31">
        <f t="shared" si="14"/>
        <v>-18</v>
      </c>
      <c r="J117" s="31">
        <f t="shared" si="15"/>
        <v>1</v>
      </c>
      <c r="K117">
        <f t="shared" si="16"/>
        <v>-12000</v>
      </c>
      <c r="L117" t="b">
        <f t="shared" si="17"/>
        <v>1</v>
      </c>
    </row>
    <row r="118" spans="1:12" x14ac:dyDescent="0.25">
      <c r="A118" s="32">
        <v>42210</v>
      </c>
      <c r="B118" s="31">
        <v>23</v>
      </c>
      <c r="C118" s="31">
        <v>0.1</v>
      </c>
      <c r="D118" s="31">
        <f t="shared" si="9"/>
        <v>13070</v>
      </c>
      <c r="E118" s="31">
        <f t="shared" si="10"/>
        <v>13070</v>
      </c>
      <c r="F118" s="31">
        <f t="shared" si="11"/>
        <v>1070</v>
      </c>
      <c r="G118" s="31">
        <f t="shared" si="12"/>
        <v>0</v>
      </c>
      <c r="H118" s="31">
        <f t="shared" si="13"/>
        <v>70</v>
      </c>
      <c r="I118" s="31">
        <f t="shared" si="14"/>
        <v>0</v>
      </c>
      <c r="J118" s="31">
        <f t="shared" si="15"/>
        <v>1</v>
      </c>
      <c r="K118">
        <f t="shared" si="16"/>
        <v>-12000</v>
      </c>
      <c r="L118" t="b">
        <f t="shared" si="17"/>
        <v>0</v>
      </c>
    </row>
    <row r="119" spans="1:12" x14ac:dyDescent="0.25">
      <c r="A119" s="32">
        <v>42211</v>
      </c>
      <c r="B119" s="31">
        <v>16</v>
      </c>
      <c r="C119" s="31">
        <v>0</v>
      </c>
      <c r="D119" s="31">
        <f t="shared" si="9"/>
        <v>1049</v>
      </c>
      <c r="E119" s="31">
        <f t="shared" si="10"/>
        <v>25000</v>
      </c>
      <c r="F119" s="31">
        <f t="shared" si="11"/>
        <v>13000</v>
      </c>
      <c r="G119" s="31">
        <f t="shared" si="12"/>
        <v>1</v>
      </c>
      <c r="H119" s="31">
        <f t="shared" si="13"/>
        <v>0</v>
      </c>
      <c r="I119" s="31">
        <f t="shared" si="14"/>
        <v>-21</v>
      </c>
      <c r="J119" s="31">
        <f t="shared" si="15"/>
        <v>1</v>
      </c>
      <c r="K119">
        <f t="shared" si="16"/>
        <v>-12000</v>
      </c>
      <c r="L119" t="b">
        <f t="shared" si="17"/>
        <v>1</v>
      </c>
    </row>
    <row r="120" spans="1:12" x14ac:dyDescent="0.25">
      <c r="A120" s="32">
        <v>42212</v>
      </c>
      <c r="B120" s="31">
        <v>16</v>
      </c>
      <c r="C120" s="31">
        <v>0.1</v>
      </c>
      <c r="D120" s="31">
        <f t="shared" si="9"/>
        <v>13070</v>
      </c>
      <c r="E120" s="31">
        <f t="shared" si="10"/>
        <v>13070</v>
      </c>
      <c r="F120" s="31">
        <f t="shared" si="11"/>
        <v>1070</v>
      </c>
      <c r="G120" s="31">
        <f t="shared" si="12"/>
        <v>0</v>
      </c>
      <c r="H120" s="31">
        <f t="shared" si="13"/>
        <v>70</v>
      </c>
      <c r="I120" s="31">
        <f t="shared" si="14"/>
        <v>0</v>
      </c>
      <c r="J120" s="31">
        <f t="shared" si="15"/>
        <v>1</v>
      </c>
      <c r="K120">
        <f t="shared" si="16"/>
        <v>-12000</v>
      </c>
      <c r="L120" t="b">
        <f t="shared" si="17"/>
        <v>0</v>
      </c>
    </row>
    <row r="121" spans="1:12" x14ac:dyDescent="0.25">
      <c r="A121" s="32">
        <v>42213</v>
      </c>
      <c r="B121" s="31">
        <v>18</v>
      </c>
      <c r="C121" s="31">
        <v>0.3</v>
      </c>
      <c r="D121" s="31">
        <f t="shared" si="9"/>
        <v>1280</v>
      </c>
      <c r="E121" s="31">
        <f t="shared" si="10"/>
        <v>25000</v>
      </c>
      <c r="F121" s="31">
        <f t="shared" si="11"/>
        <v>13000</v>
      </c>
      <c r="G121" s="31">
        <f t="shared" si="12"/>
        <v>0</v>
      </c>
      <c r="H121" s="31">
        <f t="shared" si="13"/>
        <v>210</v>
      </c>
      <c r="I121" s="31">
        <f t="shared" si="14"/>
        <v>0</v>
      </c>
      <c r="J121" s="31">
        <f t="shared" si="15"/>
        <v>1</v>
      </c>
      <c r="K121">
        <f t="shared" si="16"/>
        <v>-12000</v>
      </c>
      <c r="L121" t="b">
        <f t="shared" si="17"/>
        <v>1</v>
      </c>
    </row>
    <row r="122" spans="1:12" x14ac:dyDescent="0.25">
      <c r="A122" s="32">
        <v>42214</v>
      </c>
      <c r="B122" s="31">
        <v>18</v>
      </c>
      <c r="C122" s="31">
        <v>0</v>
      </c>
      <c r="D122" s="31">
        <f t="shared" si="9"/>
        <v>12702</v>
      </c>
      <c r="E122" s="31">
        <f t="shared" si="10"/>
        <v>12702</v>
      </c>
      <c r="F122" s="31">
        <f t="shared" si="11"/>
        <v>702</v>
      </c>
      <c r="G122" s="31">
        <f t="shared" si="12"/>
        <v>1</v>
      </c>
      <c r="H122" s="31">
        <f t="shared" si="13"/>
        <v>0</v>
      </c>
      <c r="I122" s="31">
        <f t="shared" si="14"/>
        <v>-298</v>
      </c>
      <c r="J122" s="31">
        <f t="shared" si="15"/>
        <v>1</v>
      </c>
      <c r="K122">
        <f t="shared" si="16"/>
        <v>-12000</v>
      </c>
      <c r="L122" t="b">
        <f t="shared" si="17"/>
        <v>0</v>
      </c>
    </row>
    <row r="123" spans="1:12" x14ac:dyDescent="0.25">
      <c r="A123" s="32">
        <v>42215</v>
      </c>
      <c r="B123" s="31">
        <v>14</v>
      </c>
      <c r="C123" s="31">
        <v>0</v>
      </c>
      <c r="D123" s="31">
        <f t="shared" si="9"/>
        <v>690</v>
      </c>
      <c r="E123" s="31">
        <f t="shared" si="10"/>
        <v>690</v>
      </c>
      <c r="F123" s="31">
        <f t="shared" si="11"/>
        <v>690</v>
      </c>
      <c r="G123" s="31">
        <f t="shared" si="12"/>
        <v>1</v>
      </c>
      <c r="H123" s="31">
        <f t="shared" si="13"/>
        <v>0</v>
      </c>
      <c r="I123" s="31">
        <f t="shared" si="14"/>
        <v>-12</v>
      </c>
      <c r="J123" s="31">
        <f t="shared" si="15"/>
        <v>0</v>
      </c>
      <c r="K123">
        <f t="shared" si="16"/>
        <v>0</v>
      </c>
      <c r="L123" t="b">
        <f t="shared" si="17"/>
        <v>0</v>
      </c>
    </row>
    <row r="124" spans="1:12" x14ac:dyDescent="0.25">
      <c r="A124" s="32">
        <v>42216</v>
      </c>
      <c r="B124" s="31">
        <v>14</v>
      </c>
      <c r="C124" s="31">
        <v>0</v>
      </c>
      <c r="D124" s="31">
        <f t="shared" si="9"/>
        <v>679</v>
      </c>
      <c r="E124" s="31">
        <f t="shared" si="10"/>
        <v>679</v>
      </c>
      <c r="F124" s="31">
        <f t="shared" si="11"/>
        <v>679</v>
      </c>
      <c r="G124" s="31">
        <f t="shared" si="12"/>
        <v>1</v>
      </c>
      <c r="H124" s="31">
        <f t="shared" si="13"/>
        <v>0</v>
      </c>
      <c r="I124" s="31">
        <f t="shared" si="14"/>
        <v>-11</v>
      </c>
      <c r="J124" s="31">
        <f t="shared" si="15"/>
        <v>0</v>
      </c>
      <c r="K124">
        <f t="shared" si="16"/>
        <v>0</v>
      </c>
      <c r="L124" t="b">
        <f t="shared" si="17"/>
        <v>0</v>
      </c>
    </row>
    <row r="125" spans="1:12" x14ac:dyDescent="0.25">
      <c r="A125" s="32">
        <v>42217</v>
      </c>
      <c r="B125" s="31">
        <v>16</v>
      </c>
      <c r="C125" s="31">
        <v>0</v>
      </c>
      <c r="D125" s="31">
        <f t="shared" si="9"/>
        <v>665</v>
      </c>
      <c r="E125" s="31">
        <f t="shared" si="10"/>
        <v>25000</v>
      </c>
      <c r="F125" s="31">
        <f t="shared" si="11"/>
        <v>13000</v>
      </c>
      <c r="G125" s="31">
        <f t="shared" si="12"/>
        <v>1</v>
      </c>
      <c r="H125" s="31">
        <f t="shared" si="13"/>
        <v>0</v>
      </c>
      <c r="I125" s="31">
        <f t="shared" si="14"/>
        <v>-14</v>
      </c>
      <c r="J125" s="31">
        <f t="shared" si="15"/>
        <v>1</v>
      </c>
      <c r="K125">
        <f t="shared" si="16"/>
        <v>-12000</v>
      </c>
      <c r="L125" t="b">
        <f t="shared" si="17"/>
        <v>1</v>
      </c>
    </row>
    <row r="126" spans="1:12" x14ac:dyDescent="0.25">
      <c r="A126" s="32">
        <v>42218</v>
      </c>
      <c r="B126" s="31">
        <v>22</v>
      </c>
      <c r="C126" s="31">
        <v>0</v>
      </c>
      <c r="D126" s="31">
        <f t="shared" si="9"/>
        <v>12597</v>
      </c>
      <c r="E126" s="31">
        <f t="shared" si="10"/>
        <v>12597</v>
      </c>
      <c r="F126" s="31">
        <f t="shared" si="11"/>
        <v>597</v>
      </c>
      <c r="G126" s="31">
        <f t="shared" si="12"/>
        <v>1</v>
      </c>
      <c r="H126" s="31">
        <f t="shared" si="13"/>
        <v>0</v>
      </c>
      <c r="I126" s="31">
        <f t="shared" si="14"/>
        <v>-403</v>
      </c>
      <c r="J126" s="31">
        <f t="shared" si="15"/>
        <v>1</v>
      </c>
      <c r="K126">
        <f t="shared" si="16"/>
        <v>-12000</v>
      </c>
      <c r="L126" t="b">
        <f t="shared" si="17"/>
        <v>0</v>
      </c>
    </row>
    <row r="127" spans="1:12" x14ac:dyDescent="0.25">
      <c r="A127" s="32">
        <v>42219</v>
      </c>
      <c r="B127" s="31">
        <v>22</v>
      </c>
      <c r="C127" s="31">
        <v>0</v>
      </c>
      <c r="D127" s="31">
        <f t="shared" si="9"/>
        <v>578</v>
      </c>
      <c r="E127" s="31">
        <f t="shared" si="10"/>
        <v>25000</v>
      </c>
      <c r="F127" s="31">
        <f t="shared" si="11"/>
        <v>13000</v>
      </c>
      <c r="G127" s="31">
        <f t="shared" si="12"/>
        <v>1</v>
      </c>
      <c r="H127" s="31">
        <f t="shared" si="13"/>
        <v>0</v>
      </c>
      <c r="I127" s="31">
        <f t="shared" si="14"/>
        <v>-19</v>
      </c>
      <c r="J127" s="31">
        <f t="shared" si="15"/>
        <v>1</v>
      </c>
      <c r="K127">
        <f t="shared" si="16"/>
        <v>-12000</v>
      </c>
      <c r="L127" t="b">
        <f t="shared" si="17"/>
        <v>1</v>
      </c>
    </row>
    <row r="128" spans="1:12" x14ac:dyDescent="0.25">
      <c r="A128" s="32">
        <v>42220</v>
      </c>
      <c r="B128" s="31">
        <v>25</v>
      </c>
      <c r="C128" s="31">
        <v>0</v>
      </c>
      <c r="D128" s="31">
        <f t="shared" si="9"/>
        <v>12512</v>
      </c>
      <c r="E128" s="31">
        <f t="shared" si="10"/>
        <v>12512</v>
      </c>
      <c r="F128" s="31">
        <f t="shared" si="11"/>
        <v>512</v>
      </c>
      <c r="G128" s="31">
        <f t="shared" si="12"/>
        <v>1</v>
      </c>
      <c r="H128" s="31">
        <f t="shared" si="13"/>
        <v>0</v>
      </c>
      <c r="I128" s="31">
        <f t="shared" si="14"/>
        <v>-488</v>
      </c>
      <c r="J128" s="31">
        <f t="shared" si="15"/>
        <v>1</v>
      </c>
      <c r="K128">
        <f t="shared" si="16"/>
        <v>-12000</v>
      </c>
      <c r="L128" t="b">
        <f t="shared" si="17"/>
        <v>0</v>
      </c>
    </row>
    <row r="129" spans="1:12" x14ac:dyDescent="0.25">
      <c r="A129" s="32">
        <v>42221</v>
      </c>
      <c r="B129" s="31">
        <v>24</v>
      </c>
      <c r="C129" s="31">
        <v>0</v>
      </c>
      <c r="D129" s="31">
        <f t="shared" si="9"/>
        <v>493</v>
      </c>
      <c r="E129" s="31">
        <f t="shared" si="10"/>
        <v>25000</v>
      </c>
      <c r="F129" s="31">
        <f t="shared" si="11"/>
        <v>13000</v>
      </c>
      <c r="G129" s="31">
        <f t="shared" si="12"/>
        <v>1</v>
      </c>
      <c r="H129" s="31">
        <f t="shared" si="13"/>
        <v>0</v>
      </c>
      <c r="I129" s="31">
        <f t="shared" si="14"/>
        <v>-19</v>
      </c>
      <c r="J129" s="31">
        <f t="shared" si="15"/>
        <v>1</v>
      </c>
      <c r="K129">
        <f t="shared" si="16"/>
        <v>-12000</v>
      </c>
      <c r="L129" t="b">
        <f t="shared" si="17"/>
        <v>1</v>
      </c>
    </row>
    <row r="130" spans="1:12" x14ac:dyDescent="0.25">
      <c r="A130" s="32">
        <v>42222</v>
      </c>
      <c r="B130" s="31">
        <v>24</v>
      </c>
      <c r="C130" s="31">
        <v>0</v>
      </c>
      <c r="D130" s="31">
        <f t="shared" si="9"/>
        <v>12541</v>
      </c>
      <c r="E130" s="31">
        <f t="shared" si="10"/>
        <v>12541</v>
      </c>
      <c r="F130" s="31">
        <f t="shared" si="11"/>
        <v>541</v>
      </c>
      <c r="G130" s="31">
        <f t="shared" si="12"/>
        <v>1</v>
      </c>
      <c r="H130" s="31">
        <f t="shared" si="13"/>
        <v>0</v>
      </c>
      <c r="I130" s="31">
        <f t="shared" si="14"/>
        <v>-459</v>
      </c>
      <c r="J130" s="31">
        <f t="shared" si="15"/>
        <v>1</v>
      </c>
      <c r="K130">
        <f t="shared" si="16"/>
        <v>-12000</v>
      </c>
      <c r="L130" t="b">
        <f t="shared" si="17"/>
        <v>0</v>
      </c>
    </row>
    <row r="131" spans="1:12" x14ac:dyDescent="0.25">
      <c r="A131" s="32">
        <v>42223</v>
      </c>
      <c r="B131" s="31">
        <v>28</v>
      </c>
      <c r="C131" s="31">
        <v>0</v>
      </c>
      <c r="D131" s="31">
        <f t="shared" si="9"/>
        <v>516</v>
      </c>
      <c r="E131" s="31">
        <f t="shared" si="10"/>
        <v>25000</v>
      </c>
      <c r="F131" s="31">
        <f t="shared" si="11"/>
        <v>13000</v>
      </c>
      <c r="G131" s="31">
        <f t="shared" si="12"/>
        <v>1</v>
      </c>
      <c r="H131" s="31">
        <f t="shared" si="13"/>
        <v>0</v>
      </c>
      <c r="I131" s="31">
        <f t="shared" si="14"/>
        <v>-25</v>
      </c>
      <c r="J131" s="31">
        <f t="shared" si="15"/>
        <v>1</v>
      </c>
      <c r="K131">
        <f t="shared" si="16"/>
        <v>-12000</v>
      </c>
      <c r="L131" t="b">
        <f t="shared" si="17"/>
        <v>1</v>
      </c>
    </row>
    <row r="132" spans="1:12" x14ac:dyDescent="0.25">
      <c r="A132" s="32">
        <v>42224</v>
      </c>
      <c r="B132" s="31">
        <v>28</v>
      </c>
      <c r="C132" s="31">
        <v>0</v>
      </c>
      <c r="D132" s="31">
        <f t="shared" ref="D132:D185" si="18">IF(F131+H132&gt;25000,25000,F131+H132)+I132</f>
        <v>12422</v>
      </c>
      <c r="E132" s="31">
        <f t="shared" ref="E132:E185" si="19">IF(L132,25000,D132)</f>
        <v>12422</v>
      </c>
      <c r="F132" s="31">
        <f t="shared" ref="F132:F185" si="20">E132+K132</f>
        <v>422</v>
      </c>
      <c r="G132" s="31">
        <f t="shared" ref="G132:G185" si="21">IF(C132=0,1,0)</f>
        <v>1</v>
      </c>
      <c r="H132" s="31">
        <f t="shared" ref="H132:H185" si="22">700*C132</f>
        <v>0</v>
      </c>
      <c r="I132" s="31">
        <f t="shared" ref="I132:I185" si="23">IF(G132=1,-ROUNDUP(0.0003*B132^1.5*F131,0),0)</f>
        <v>-578</v>
      </c>
      <c r="J132" s="31">
        <f t="shared" ref="J132:J185" si="24">(B132&gt;15)*(C132&lt;=0.6)</f>
        <v>1</v>
      </c>
      <c r="K132">
        <f t="shared" ref="K132:K185" si="25">IF(B132&lt;=30,12000,24000)*-1*J132</f>
        <v>-12000</v>
      </c>
      <c r="L132" t="b">
        <f t="shared" ref="L132:L185" si="26">(D132+K132)&lt;0</f>
        <v>0</v>
      </c>
    </row>
    <row r="133" spans="1:12" x14ac:dyDescent="0.25">
      <c r="A133" s="32">
        <v>42225</v>
      </c>
      <c r="B133" s="31">
        <v>24</v>
      </c>
      <c r="C133" s="31">
        <v>0</v>
      </c>
      <c r="D133" s="31">
        <f t="shared" si="18"/>
        <v>407</v>
      </c>
      <c r="E133" s="31">
        <f t="shared" si="19"/>
        <v>25000</v>
      </c>
      <c r="F133" s="31">
        <f t="shared" si="20"/>
        <v>13000</v>
      </c>
      <c r="G133" s="31">
        <f t="shared" si="21"/>
        <v>1</v>
      </c>
      <c r="H133" s="31">
        <f t="shared" si="22"/>
        <v>0</v>
      </c>
      <c r="I133" s="31">
        <f t="shared" si="23"/>
        <v>-15</v>
      </c>
      <c r="J133" s="31">
        <f t="shared" si="24"/>
        <v>1</v>
      </c>
      <c r="K133">
        <f t="shared" si="25"/>
        <v>-12000</v>
      </c>
      <c r="L133" t="b">
        <f t="shared" si="26"/>
        <v>1</v>
      </c>
    </row>
    <row r="134" spans="1:12" x14ac:dyDescent="0.25">
      <c r="A134" s="32">
        <v>42226</v>
      </c>
      <c r="B134" s="31">
        <v>24</v>
      </c>
      <c r="C134" s="31">
        <v>0</v>
      </c>
      <c r="D134" s="31">
        <f t="shared" si="18"/>
        <v>12541</v>
      </c>
      <c r="E134" s="31">
        <f t="shared" si="19"/>
        <v>12541</v>
      </c>
      <c r="F134" s="31">
        <f t="shared" si="20"/>
        <v>541</v>
      </c>
      <c r="G134" s="31">
        <f t="shared" si="21"/>
        <v>1</v>
      </c>
      <c r="H134" s="31">
        <f t="shared" si="22"/>
        <v>0</v>
      </c>
      <c r="I134" s="31">
        <f t="shared" si="23"/>
        <v>-459</v>
      </c>
      <c r="J134" s="31">
        <f t="shared" si="24"/>
        <v>1</v>
      </c>
      <c r="K134">
        <f t="shared" si="25"/>
        <v>-12000</v>
      </c>
      <c r="L134" t="b">
        <f t="shared" si="26"/>
        <v>0</v>
      </c>
    </row>
    <row r="135" spans="1:12" x14ac:dyDescent="0.25">
      <c r="A135" s="32">
        <v>42227</v>
      </c>
      <c r="B135" s="31">
        <v>26</v>
      </c>
      <c r="C135" s="31">
        <v>0</v>
      </c>
      <c r="D135" s="31">
        <f t="shared" si="18"/>
        <v>519</v>
      </c>
      <c r="E135" s="31">
        <f t="shared" si="19"/>
        <v>25000</v>
      </c>
      <c r="F135" s="31">
        <f t="shared" si="20"/>
        <v>13000</v>
      </c>
      <c r="G135" s="31">
        <f t="shared" si="21"/>
        <v>1</v>
      </c>
      <c r="H135" s="31">
        <f t="shared" si="22"/>
        <v>0</v>
      </c>
      <c r="I135" s="31">
        <f t="shared" si="23"/>
        <v>-22</v>
      </c>
      <c r="J135" s="31">
        <f t="shared" si="24"/>
        <v>1</v>
      </c>
      <c r="K135">
        <f t="shared" si="25"/>
        <v>-12000</v>
      </c>
      <c r="L135" t="b">
        <f t="shared" si="26"/>
        <v>1</v>
      </c>
    </row>
    <row r="136" spans="1:12" x14ac:dyDescent="0.25">
      <c r="A136" s="32">
        <v>42228</v>
      </c>
      <c r="B136" s="31">
        <v>32</v>
      </c>
      <c r="C136" s="31">
        <v>0.6</v>
      </c>
      <c r="D136" s="31">
        <f t="shared" si="18"/>
        <v>13420</v>
      </c>
      <c r="E136" s="31">
        <f t="shared" si="19"/>
        <v>25000</v>
      </c>
      <c r="F136" s="31">
        <f t="shared" si="20"/>
        <v>1000</v>
      </c>
      <c r="G136" s="31">
        <f t="shared" si="21"/>
        <v>0</v>
      </c>
      <c r="H136" s="31">
        <f t="shared" si="22"/>
        <v>420</v>
      </c>
      <c r="I136" s="31">
        <f t="shared" si="23"/>
        <v>0</v>
      </c>
      <c r="J136" s="31">
        <f t="shared" si="24"/>
        <v>1</v>
      </c>
      <c r="K136">
        <f t="shared" si="25"/>
        <v>-24000</v>
      </c>
      <c r="L136" t="b">
        <f t="shared" si="26"/>
        <v>1</v>
      </c>
    </row>
    <row r="137" spans="1:12" x14ac:dyDescent="0.25">
      <c r="A137" s="32">
        <v>42229</v>
      </c>
      <c r="B137" s="31">
        <v>31</v>
      </c>
      <c r="C137" s="31">
        <v>0.1</v>
      </c>
      <c r="D137" s="31">
        <f t="shared" si="18"/>
        <v>1070</v>
      </c>
      <c r="E137" s="31">
        <f t="shared" si="19"/>
        <v>25000</v>
      </c>
      <c r="F137" s="31">
        <f t="shared" si="20"/>
        <v>1000</v>
      </c>
      <c r="G137" s="31">
        <f t="shared" si="21"/>
        <v>0</v>
      </c>
      <c r="H137" s="31">
        <f t="shared" si="22"/>
        <v>70</v>
      </c>
      <c r="I137" s="31">
        <f t="shared" si="23"/>
        <v>0</v>
      </c>
      <c r="J137" s="31">
        <f t="shared" si="24"/>
        <v>1</v>
      </c>
      <c r="K137">
        <f t="shared" si="25"/>
        <v>-24000</v>
      </c>
      <c r="L137" t="b">
        <f t="shared" si="26"/>
        <v>1</v>
      </c>
    </row>
    <row r="138" spans="1:12" x14ac:dyDescent="0.25">
      <c r="A138" s="32">
        <v>42230</v>
      </c>
      <c r="B138" s="31">
        <v>33</v>
      </c>
      <c r="C138" s="31">
        <v>0</v>
      </c>
      <c r="D138" s="31">
        <f t="shared" si="18"/>
        <v>943</v>
      </c>
      <c r="E138" s="31">
        <f t="shared" si="19"/>
        <v>25000</v>
      </c>
      <c r="F138" s="31">
        <f t="shared" si="20"/>
        <v>1000</v>
      </c>
      <c r="G138" s="31">
        <f t="shared" si="21"/>
        <v>1</v>
      </c>
      <c r="H138" s="31">
        <f t="shared" si="22"/>
        <v>0</v>
      </c>
      <c r="I138" s="31">
        <f t="shared" si="23"/>
        <v>-57</v>
      </c>
      <c r="J138" s="31">
        <f t="shared" si="24"/>
        <v>1</v>
      </c>
      <c r="K138">
        <f t="shared" si="25"/>
        <v>-24000</v>
      </c>
      <c r="L138" t="b">
        <f t="shared" si="26"/>
        <v>1</v>
      </c>
    </row>
    <row r="139" spans="1:12" x14ac:dyDescent="0.25">
      <c r="A139" s="32">
        <v>42231</v>
      </c>
      <c r="B139" s="31">
        <v>31</v>
      </c>
      <c r="C139" s="31">
        <v>12</v>
      </c>
      <c r="D139" s="31">
        <f t="shared" si="18"/>
        <v>9400</v>
      </c>
      <c r="E139" s="31">
        <f t="shared" si="19"/>
        <v>9400</v>
      </c>
      <c r="F139" s="31">
        <f t="shared" si="20"/>
        <v>9400</v>
      </c>
      <c r="G139" s="31">
        <f t="shared" si="21"/>
        <v>0</v>
      </c>
      <c r="H139" s="31">
        <f t="shared" si="22"/>
        <v>8400</v>
      </c>
      <c r="I139" s="31">
        <f t="shared" si="23"/>
        <v>0</v>
      </c>
      <c r="J139" s="31">
        <f t="shared" si="24"/>
        <v>0</v>
      </c>
      <c r="K139">
        <f t="shared" si="25"/>
        <v>0</v>
      </c>
      <c r="L139" t="b">
        <f t="shared" si="26"/>
        <v>0</v>
      </c>
    </row>
    <row r="140" spans="1:12" x14ac:dyDescent="0.25">
      <c r="A140" s="32">
        <v>42232</v>
      </c>
      <c r="B140" s="31">
        <v>22</v>
      </c>
      <c r="C140" s="31">
        <v>0</v>
      </c>
      <c r="D140" s="31">
        <f t="shared" si="18"/>
        <v>9109</v>
      </c>
      <c r="E140" s="31">
        <f t="shared" si="19"/>
        <v>25000</v>
      </c>
      <c r="F140" s="31">
        <f t="shared" si="20"/>
        <v>13000</v>
      </c>
      <c r="G140" s="31">
        <f t="shared" si="21"/>
        <v>1</v>
      </c>
      <c r="H140" s="31">
        <f t="shared" si="22"/>
        <v>0</v>
      </c>
      <c r="I140" s="31">
        <f t="shared" si="23"/>
        <v>-291</v>
      </c>
      <c r="J140" s="31">
        <f t="shared" si="24"/>
        <v>1</v>
      </c>
      <c r="K140">
        <f t="shared" si="25"/>
        <v>-12000</v>
      </c>
      <c r="L140" t="b">
        <f t="shared" si="26"/>
        <v>1</v>
      </c>
    </row>
    <row r="141" spans="1:12" x14ac:dyDescent="0.25">
      <c r="A141" s="32">
        <v>42233</v>
      </c>
      <c r="B141" s="31">
        <v>24</v>
      </c>
      <c r="C141" s="31">
        <v>0.2</v>
      </c>
      <c r="D141" s="31">
        <f t="shared" si="18"/>
        <v>13140</v>
      </c>
      <c r="E141" s="31">
        <f t="shared" si="19"/>
        <v>13140</v>
      </c>
      <c r="F141" s="31">
        <f t="shared" si="20"/>
        <v>1140</v>
      </c>
      <c r="G141" s="31">
        <f t="shared" si="21"/>
        <v>0</v>
      </c>
      <c r="H141" s="31">
        <f t="shared" si="22"/>
        <v>140</v>
      </c>
      <c r="I141" s="31">
        <f t="shared" si="23"/>
        <v>0</v>
      </c>
      <c r="J141" s="31">
        <f t="shared" si="24"/>
        <v>1</v>
      </c>
      <c r="K141">
        <f t="shared" si="25"/>
        <v>-12000</v>
      </c>
      <c r="L141" t="b">
        <f t="shared" si="26"/>
        <v>0</v>
      </c>
    </row>
    <row r="142" spans="1:12" x14ac:dyDescent="0.25">
      <c r="A142" s="32">
        <v>42234</v>
      </c>
      <c r="B142" s="31">
        <v>22</v>
      </c>
      <c r="C142" s="31">
        <v>0</v>
      </c>
      <c r="D142" s="31">
        <f t="shared" si="18"/>
        <v>1104</v>
      </c>
      <c r="E142" s="31">
        <f t="shared" si="19"/>
        <v>25000</v>
      </c>
      <c r="F142" s="31">
        <f t="shared" si="20"/>
        <v>13000</v>
      </c>
      <c r="G142" s="31">
        <f t="shared" si="21"/>
        <v>1</v>
      </c>
      <c r="H142" s="31">
        <f t="shared" si="22"/>
        <v>0</v>
      </c>
      <c r="I142" s="31">
        <f t="shared" si="23"/>
        <v>-36</v>
      </c>
      <c r="J142" s="31">
        <f t="shared" si="24"/>
        <v>1</v>
      </c>
      <c r="K142">
        <f t="shared" si="25"/>
        <v>-12000</v>
      </c>
      <c r="L142" t="b">
        <f t="shared" si="26"/>
        <v>1</v>
      </c>
    </row>
    <row r="143" spans="1:12" x14ac:dyDescent="0.25">
      <c r="A143" s="32">
        <v>42235</v>
      </c>
      <c r="B143" s="31">
        <v>19</v>
      </c>
      <c r="C143" s="31">
        <v>0</v>
      </c>
      <c r="D143" s="31">
        <f t="shared" si="18"/>
        <v>12677</v>
      </c>
      <c r="E143" s="31">
        <f t="shared" si="19"/>
        <v>12677</v>
      </c>
      <c r="F143" s="31">
        <f t="shared" si="20"/>
        <v>677</v>
      </c>
      <c r="G143" s="31">
        <f t="shared" si="21"/>
        <v>1</v>
      </c>
      <c r="H143" s="31">
        <f t="shared" si="22"/>
        <v>0</v>
      </c>
      <c r="I143" s="31">
        <f t="shared" si="23"/>
        <v>-323</v>
      </c>
      <c r="J143" s="31">
        <f t="shared" si="24"/>
        <v>1</v>
      </c>
      <c r="K143">
        <f t="shared" si="25"/>
        <v>-12000</v>
      </c>
      <c r="L143" t="b">
        <f t="shared" si="26"/>
        <v>0</v>
      </c>
    </row>
    <row r="144" spans="1:12" x14ac:dyDescent="0.25">
      <c r="A144" s="32">
        <v>42236</v>
      </c>
      <c r="B144" s="31">
        <v>18</v>
      </c>
      <c r="C144" s="31">
        <v>0</v>
      </c>
      <c r="D144" s="31">
        <f t="shared" si="18"/>
        <v>661</v>
      </c>
      <c r="E144" s="31">
        <f t="shared" si="19"/>
        <v>25000</v>
      </c>
      <c r="F144" s="31">
        <f t="shared" si="20"/>
        <v>13000</v>
      </c>
      <c r="G144" s="31">
        <f t="shared" si="21"/>
        <v>1</v>
      </c>
      <c r="H144" s="31">
        <f t="shared" si="22"/>
        <v>0</v>
      </c>
      <c r="I144" s="31">
        <f t="shared" si="23"/>
        <v>-16</v>
      </c>
      <c r="J144" s="31">
        <f t="shared" si="24"/>
        <v>1</v>
      </c>
      <c r="K144">
        <f t="shared" si="25"/>
        <v>-12000</v>
      </c>
      <c r="L144" t="b">
        <f t="shared" si="26"/>
        <v>1</v>
      </c>
    </row>
    <row r="145" spans="1:12" x14ac:dyDescent="0.25">
      <c r="A145" s="32">
        <v>42237</v>
      </c>
      <c r="B145" s="31">
        <v>18</v>
      </c>
      <c r="C145" s="31">
        <v>0</v>
      </c>
      <c r="D145" s="31">
        <f t="shared" si="18"/>
        <v>12702</v>
      </c>
      <c r="E145" s="31">
        <f t="shared" si="19"/>
        <v>12702</v>
      </c>
      <c r="F145" s="31">
        <f t="shared" si="20"/>
        <v>702</v>
      </c>
      <c r="G145" s="31">
        <f t="shared" si="21"/>
        <v>1</v>
      </c>
      <c r="H145" s="31">
        <f t="shared" si="22"/>
        <v>0</v>
      </c>
      <c r="I145" s="31">
        <f t="shared" si="23"/>
        <v>-298</v>
      </c>
      <c r="J145" s="31">
        <f t="shared" si="24"/>
        <v>1</v>
      </c>
      <c r="K145">
        <f t="shared" si="25"/>
        <v>-12000</v>
      </c>
      <c r="L145" t="b">
        <f t="shared" si="26"/>
        <v>0</v>
      </c>
    </row>
    <row r="146" spans="1:12" x14ac:dyDescent="0.25">
      <c r="A146" s="32">
        <v>42238</v>
      </c>
      <c r="B146" s="31">
        <v>18</v>
      </c>
      <c r="C146" s="31">
        <v>0</v>
      </c>
      <c r="D146" s="31">
        <f t="shared" si="18"/>
        <v>685</v>
      </c>
      <c r="E146" s="31">
        <f t="shared" si="19"/>
        <v>25000</v>
      </c>
      <c r="F146" s="31">
        <f t="shared" si="20"/>
        <v>13000</v>
      </c>
      <c r="G146" s="31">
        <f t="shared" si="21"/>
        <v>1</v>
      </c>
      <c r="H146" s="31">
        <f t="shared" si="22"/>
        <v>0</v>
      </c>
      <c r="I146" s="31">
        <f t="shared" si="23"/>
        <v>-17</v>
      </c>
      <c r="J146" s="31">
        <f t="shared" si="24"/>
        <v>1</v>
      </c>
      <c r="K146">
        <f t="shared" si="25"/>
        <v>-12000</v>
      </c>
      <c r="L146" t="b">
        <f t="shared" si="26"/>
        <v>1</v>
      </c>
    </row>
    <row r="147" spans="1:12" x14ac:dyDescent="0.25">
      <c r="A147" s="32">
        <v>42239</v>
      </c>
      <c r="B147" s="31">
        <v>19</v>
      </c>
      <c r="C147" s="31">
        <v>0</v>
      </c>
      <c r="D147" s="31">
        <f t="shared" si="18"/>
        <v>12677</v>
      </c>
      <c r="E147" s="31">
        <f t="shared" si="19"/>
        <v>12677</v>
      </c>
      <c r="F147" s="31">
        <f t="shared" si="20"/>
        <v>677</v>
      </c>
      <c r="G147" s="31">
        <f t="shared" si="21"/>
        <v>1</v>
      </c>
      <c r="H147" s="31">
        <f t="shared" si="22"/>
        <v>0</v>
      </c>
      <c r="I147" s="31">
        <f t="shared" si="23"/>
        <v>-323</v>
      </c>
      <c r="J147" s="31">
        <f t="shared" si="24"/>
        <v>1</v>
      </c>
      <c r="K147">
        <f t="shared" si="25"/>
        <v>-12000</v>
      </c>
      <c r="L147" t="b">
        <f t="shared" si="26"/>
        <v>0</v>
      </c>
    </row>
    <row r="148" spans="1:12" x14ac:dyDescent="0.25">
      <c r="A148" s="32">
        <v>42240</v>
      </c>
      <c r="B148" s="31">
        <v>21</v>
      </c>
      <c r="C148" s="31">
        <v>5.5</v>
      </c>
      <c r="D148" s="31">
        <f t="shared" si="18"/>
        <v>4527</v>
      </c>
      <c r="E148" s="31">
        <f t="shared" si="19"/>
        <v>4527</v>
      </c>
      <c r="F148" s="31">
        <f t="shared" si="20"/>
        <v>4527</v>
      </c>
      <c r="G148" s="31">
        <f t="shared" si="21"/>
        <v>0</v>
      </c>
      <c r="H148" s="31">
        <f t="shared" si="22"/>
        <v>3850</v>
      </c>
      <c r="I148" s="31">
        <f t="shared" si="23"/>
        <v>0</v>
      </c>
      <c r="J148" s="31">
        <f t="shared" si="24"/>
        <v>0</v>
      </c>
      <c r="K148">
        <f t="shared" si="25"/>
        <v>0</v>
      </c>
      <c r="L148" t="b">
        <f t="shared" si="26"/>
        <v>0</v>
      </c>
    </row>
    <row r="149" spans="1:12" x14ac:dyDescent="0.25">
      <c r="A149" s="32">
        <v>42241</v>
      </c>
      <c r="B149" s="31">
        <v>18</v>
      </c>
      <c r="C149" s="31">
        <v>18</v>
      </c>
      <c r="D149" s="31">
        <f t="shared" si="18"/>
        <v>17127</v>
      </c>
      <c r="E149" s="31">
        <f t="shared" si="19"/>
        <v>17127</v>
      </c>
      <c r="F149" s="31">
        <f t="shared" si="20"/>
        <v>17127</v>
      </c>
      <c r="G149" s="31">
        <f t="shared" si="21"/>
        <v>0</v>
      </c>
      <c r="H149" s="31">
        <f t="shared" si="22"/>
        <v>12600</v>
      </c>
      <c r="I149" s="31">
        <f t="shared" si="23"/>
        <v>0</v>
      </c>
      <c r="J149" s="31">
        <f t="shared" si="24"/>
        <v>0</v>
      </c>
      <c r="K149">
        <f t="shared" si="25"/>
        <v>0</v>
      </c>
      <c r="L149" t="b">
        <f t="shared" si="26"/>
        <v>0</v>
      </c>
    </row>
    <row r="150" spans="1:12" x14ac:dyDescent="0.25">
      <c r="A150" s="32">
        <v>42242</v>
      </c>
      <c r="B150" s="31">
        <v>19</v>
      </c>
      <c r="C150" s="31">
        <v>12</v>
      </c>
      <c r="D150" s="31">
        <f t="shared" si="18"/>
        <v>25000</v>
      </c>
      <c r="E150" s="31">
        <f t="shared" si="19"/>
        <v>25000</v>
      </c>
      <c r="F150" s="31">
        <f t="shared" si="20"/>
        <v>25000</v>
      </c>
      <c r="G150" s="31">
        <f t="shared" si="21"/>
        <v>0</v>
      </c>
      <c r="H150" s="31">
        <f t="shared" si="22"/>
        <v>8400</v>
      </c>
      <c r="I150" s="31">
        <f t="shared" si="23"/>
        <v>0</v>
      </c>
      <c r="J150" s="31">
        <f t="shared" si="24"/>
        <v>0</v>
      </c>
      <c r="K150">
        <f t="shared" si="25"/>
        <v>0</v>
      </c>
      <c r="L150" t="b">
        <f t="shared" si="26"/>
        <v>0</v>
      </c>
    </row>
    <row r="151" spans="1:12" x14ac:dyDescent="0.25">
      <c r="A151" s="32">
        <v>42243</v>
      </c>
      <c r="B151" s="31">
        <v>23</v>
      </c>
      <c r="C151" s="31">
        <v>0</v>
      </c>
      <c r="D151" s="31">
        <f t="shared" si="18"/>
        <v>24172</v>
      </c>
      <c r="E151" s="31">
        <f t="shared" si="19"/>
        <v>24172</v>
      </c>
      <c r="F151" s="31">
        <f t="shared" si="20"/>
        <v>12172</v>
      </c>
      <c r="G151" s="31">
        <f t="shared" si="21"/>
        <v>1</v>
      </c>
      <c r="H151" s="31">
        <f t="shared" si="22"/>
        <v>0</v>
      </c>
      <c r="I151" s="31">
        <f t="shared" si="23"/>
        <v>-828</v>
      </c>
      <c r="J151" s="31">
        <f t="shared" si="24"/>
        <v>1</v>
      </c>
      <c r="K151">
        <f t="shared" si="25"/>
        <v>-12000</v>
      </c>
      <c r="L151" t="b">
        <f t="shared" si="26"/>
        <v>0</v>
      </c>
    </row>
    <row r="152" spans="1:12" x14ac:dyDescent="0.25">
      <c r="A152" s="32">
        <v>42244</v>
      </c>
      <c r="B152" s="31">
        <v>17</v>
      </c>
      <c r="C152" s="31">
        <v>0.1</v>
      </c>
      <c r="D152" s="31">
        <f t="shared" si="18"/>
        <v>12242</v>
      </c>
      <c r="E152" s="31">
        <f t="shared" si="19"/>
        <v>12242</v>
      </c>
      <c r="F152" s="31">
        <f t="shared" si="20"/>
        <v>242</v>
      </c>
      <c r="G152" s="31">
        <f t="shared" si="21"/>
        <v>0</v>
      </c>
      <c r="H152" s="31">
        <f t="shared" si="22"/>
        <v>70</v>
      </c>
      <c r="I152" s="31">
        <f t="shared" si="23"/>
        <v>0</v>
      </c>
      <c r="J152" s="31">
        <f t="shared" si="24"/>
        <v>1</v>
      </c>
      <c r="K152">
        <f t="shared" si="25"/>
        <v>-12000</v>
      </c>
      <c r="L152" t="b">
        <f t="shared" si="26"/>
        <v>0</v>
      </c>
    </row>
    <row r="153" spans="1:12" x14ac:dyDescent="0.25">
      <c r="A153" s="32">
        <v>42245</v>
      </c>
      <c r="B153" s="31">
        <v>16</v>
      </c>
      <c r="C153" s="31">
        <v>14</v>
      </c>
      <c r="D153" s="31">
        <f t="shared" si="18"/>
        <v>10042</v>
      </c>
      <c r="E153" s="31">
        <f t="shared" si="19"/>
        <v>10042</v>
      </c>
      <c r="F153" s="31">
        <f t="shared" si="20"/>
        <v>10042</v>
      </c>
      <c r="G153" s="31">
        <f t="shared" si="21"/>
        <v>0</v>
      </c>
      <c r="H153" s="31">
        <f t="shared" si="22"/>
        <v>9800</v>
      </c>
      <c r="I153" s="31">
        <f t="shared" si="23"/>
        <v>0</v>
      </c>
      <c r="J153" s="31">
        <f t="shared" si="24"/>
        <v>0</v>
      </c>
      <c r="K153">
        <f t="shared" si="25"/>
        <v>0</v>
      </c>
      <c r="L153" t="b">
        <f t="shared" si="26"/>
        <v>0</v>
      </c>
    </row>
    <row r="154" spans="1:12" x14ac:dyDescent="0.25">
      <c r="A154" s="32">
        <v>42246</v>
      </c>
      <c r="B154" s="31">
        <v>22</v>
      </c>
      <c r="C154" s="31">
        <v>0</v>
      </c>
      <c r="D154" s="31">
        <f t="shared" si="18"/>
        <v>9731</v>
      </c>
      <c r="E154" s="31">
        <f t="shared" si="19"/>
        <v>25000</v>
      </c>
      <c r="F154" s="31">
        <f t="shared" si="20"/>
        <v>13000</v>
      </c>
      <c r="G154" s="31">
        <f t="shared" si="21"/>
        <v>1</v>
      </c>
      <c r="H154" s="31">
        <f t="shared" si="22"/>
        <v>0</v>
      </c>
      <c r="I154" s="31">
        <f t="shared" si="23"/>
        <v>-311</v>
      </c>
      <c r="J154" s="31">
        <f t="shared" si="24"/>
        <v>1</v>
      </c>
      <c r="K154">
        <f t="shared" si="25"/>
        <v>-12000</v>
      </c>
      <c r="L154" t="b">
        <f t="shared" si="26"/>
        <v>1</v>
      </c>
    </row>
    <row r="155" spans="1:12" x14ac:dyDescent="0.25">
      <c r="A155" s="32">
        <v>42247</v>
      </c>
      <c r="B155" s="31">
        <v>26</v>
      </c>
      <c r="C155" s="31">
        <v>0</v>
      </c>
      <c r="D155" s="31">
        <f t="shared" si="18"/>
        <v>12482</v>
      </c>
      <c r="E155" s="31">
        <f t="shared" si="19"/>
        <v>12482</v>
      </c>
      <c r="F155" s="31">
        <f t="shared" si="20"/>
        <v>482</v>
      </c>
      <c r="G155" s="31">
        <f t="shared" si="21"/>
        <v>1</v>
      </c>
      <c r="H155" s="31">
        <f t="shared" si="22"/>
        <v>0</v>
      </c>
      <c r="I155" s="31">
        <f t="shared" si="23"/>
        <v>-518</v>
      </c>
      <c r="J155" s="31">
        <f t="shared" si="24"/>
        <v>1</v>
      </c>
      <c r="K155">
        <f t="shared" si="25"/>
        <v>-12000</v>
      </c>
      <c r="L155" t="b">
        <f t="shared" si="26"/>
        <v>0</v>
      </c>
    </row>
    <row r="156" spans="1:12" x14ac:dyDescent="0.25">
      <c r="A156" s="32">
        <v>42248</v>
      </c>
      <c r="B156" s="31">
        <v>27</v>
      </c>
      <c r="C156" s="31">
        <v>2</v>
      </c>
      <c r="D156" s="31">
        <f t="shared" si="18"/>
        <v>1882</v>
      </c>
      <c r="E156" s="31">
        <f t="shared" si="19"/>
        <v>1882</v>
      </c>
      <c r="F156" s="31">
        <f t="shared" si="20"/>
        <v>1882</v>
      </c>
      <c r="G156" s="31">
        <f t="shared" si="21"/>
        <v>0</v>
      </c>
      <c r="H156" s="31">
        <f t="shared" si="22"/>
        <v>1400</v>
      </c>
      <c r="I156" s="31">
        <f t="shared" si="23"/>
        <v>0</v>
      </c>
      <c r="J156" s="31">
        <f t="shared" si="24"/>
        <v>0</v>
      </c>
      <c r="K156">
        <f t="shared" si="25"/>
        <v>0</v>
      </c>
      <c r="L156" t="b">
        <f t="shared" si="26"/>
        <v>0</v>
      </c>
    </row>
    <row r="157" spans="1:12" x14ac:dyDescent="0.25">
      <c r="A157" s="32">
        <v>42249</v>
      </c>
      <c r="B157" s="31">
        <v>18</v>
      </c>
      <c r="C157" s="31">
        <v>0</v>
      </c>
      <c r="D157" s="31">
        <f t="shared" si="18"/>
        <v>1838</v>
      </c>
      <c r="E157" s="31">
        <f t="shared" si="19"/>
        <v>25000</v>
      </c>
      <c r="F157" s="31">
        <f t="shared" si="20"/>
        <v>13000</v>
      </c>
      <c r="G157" s="31">
        <f t="shared" si="21"/>
        <v>1</v>
      </c>
      <c r="H157" s="31">
        <f t="shared" si="22"/>
        <v>0</v>
      </c>
      <c r="I157" s="31">
        <f t="shared" si="23"/>
        <v>-44</v>
      </c>
      <c r="J157" s="31">
        <f t="shared" si="24"/>
        <v>1</v>
      </c>
      <c r="K157">
        <f t="shared" si="25"/>
        <v>-12000</v>
      </c>
      <c r="L157" t="b">
        <f t="shared" si="26"/>
        <v>1</v>
      </c>
    </row>
    <row r="158" spans="1:12" x14ac:dyDescent="0.25">
      <c r="A158" s="32">
        <v>42250</v>
      </c>
      <c r="B158" s="31">
        <v>17</v>
      </c>
      <c r="C158" s="31">
        <v>0</v>
      </c>
      <c r="D158" s="31">
        <f t="shared" si="18"/>
        <v>12726</v>
      </c>
      <c r="E158" s="31">
        <f t="shared" si="19"/>
        <v>12726</v>
      </c>
      <c r="F158" s="31">
        <f t="shared" si="20"/>
        <v>726</v>
      </c>
      <c r="G158" s="31">
        <f t="shared" si="21"/>
        <v>1</v>
      </c>
      <c r="H158" s="31">
        <f t="shared" si="22"/>
        <v>0</v>
      </c>
      <c r="I158" s="31">
        <f t="shared" si="23"/>
        <v>-274</v>
      </c>
      <c r="J158" s="31">
        <f t="shared" si="24"/>
        <v>1</v>
      </c>
      <c r="K158">
        <f t="shared" si="25"/>
        <v>-12000</v>
      </c>
      <c r="L158" t="b">
        <f t="shared" si="26"/>
        <v>0</v>
      </c>
    </row>
    <row r="159" spans="1:12" x14ac:dyDescent="0.25">
      <c r="A159" s="32">
        <v>42251</v>
      </c>
      <c r="B159" s="31">
        <v>16</v>
      </c>
      <c r="C159" s="31">
        <v>0.1</v>
      </c>
      <c r="D159" s="31">
        <f t="shared" si="18"/>
        <v>796</v>
      </c>
      <c r="E159" s="31">
        <f t="shared" si="19"/>
        <v>25000</v>
      </c>
      <c r="F159" s="31">
        <f t="shared" si="20"/>
        <v>13000</v>
      </c>
      <c r="G159" s="31">
        <f t="shared" si="21"/>
        <v>0</v>
      </c>
      <c r="H159" s="31">
        <f t="shared" si="22"/>
        <v>70</v>
      </c>
      <c r="I159" s="31">
        <f t="shared" si="23"/>
        <v>0</v>
      </c>
      <c r="J159" s="31">
        <f t="shared" si="24"/>
        <v>1</v>
      </c>
      <c r="K159">
        <f t="shared" si="25"/>
        <v>-12000</v>
      </c>
      <c r="L159" t="b">
        <f t="shared" si="26"/>
        <v>1</v>
      </c>
    </row>
    <row r="160" spans="1:12" x14ac:dyDescent="0.25">
      <c r="A160" s="32">
        <v>42252</v>
      </c>
      <c r="B160" s="31">
        <v>15</v>
      </c>
      <c r="C160" s="31">
        <v>0</v>
      </c>
      <c r="D160" s="31">
        <f t="shared" si="18"/>
        <v>12773</v>
      </c>
      <c r="E160" s="31">
        <f t="shared" si="19"/>
        <v>12773</v>
      </c>
      <c r="F160" s="31">
        <f t="shared" si="20"/>
        <v>12773</v>
      </c>
      <c r="G160" s="31">
        <f t="shared" si="21"/>
        <v>1</v>
      </c>
      <c r="H160" s="31">
        <f t="shared" si="22"/>
        <v>0</v>
      </c>
      <c r="I160" s="31">
        <f t="shared" si="23"/>
        <v>-227</v>
      </c>
      <c r="J160" s="31">
        <f t="shared" si="24"/>
        <v>0</v>
      </c>
      <c r="K160">
        <f t="shared" si="25"/>
        <v>0</v>
      </c>
      <c r="L160" t="b">
        <f t="shared" si="26"/>
        <v>0</v>
      </c>
    </row>
    <row r="161" spans="1:12" x14ac:dyDescent="0.25">
      <c r="A161" s="32">
        <v>42253</v>
      </c>
      <c r="B161" s="31">
        <v>12</v>
      </c>
      <c r="C161" s="31">
        <v>4</v>
      </c>
      <c r="D161" s="31">
        <f t="shared" si="18"/>
        <v>15573</v>
      </c>
      <c r="E161" s="31">
        <f t="shared" si="19"/>
        <v>15573</v>
      </c>
      <c r="F161" s="31">
        <f t="shared" si="20"/>
        <v>15573</v>
      </c>
      <c r="G161" s="31">
        <f t="shared" si="21"/>
        <v>0</v>
      </c>
      <c r="H161" s="31">
        <f t="shared" si="22"/>
        <v>2800</v>
      </c>
      <c r="I161" s="31">
        <f t="shared" si="23"/>
        <v>0</v>
      </c>
      <c r="J161" s="31">
        <f t="shared" si="24"/>
        <v>0</v>
      </c>
      <c r="K161">
        <f t="shared" si="25"/>
        <v>0</v>
      </c>
      <c r="L161" t="b">
        <f t="shared" si="26"/>
        <v>0</v>
      </c>
    </row>
    <row r="162" spans="1:12" x14ac:dyDescent="0.25">
      <c r="A162" s="32">
        <v>42254</v>
      </c>
      <c r="B162" s="31">
        <v>13</v>
      </c>
      <c r="C162" s="31">
        <v>0</v>
      </c>
      <c r="D162" s="31">
        <f t="shared" si="18"/>
        <v>15354</v>
      </c>
      <c r="E162" s="31">
        <f t="shared" si="19"/>
        <v>15354</v>
      </c>
      <c r="F162" s="31">
        <f t="shared" si="20"/>
        <v>15354</v>
      </c>
      <c r="G162" s="31">
        <f t="shared" si="21"/>
        <v>1</v>
      </c>
      <c r="H162" s="31">
        <f t="shared" si="22"/>
        <v>0</v>
      </c>
      <c r="I162" s="31">
        <f t="shared" si="23"/>
        <v>-219</v>
      </c>
      <c r="J162" s="31">
        <f t="shared" si="24"/>
        <v>0</v>
      </c>
      <c r="K162">
        <f t="shared" si="25"/>
        <v>0</v>
      </c>
      <c r="L162" t="b">
        <f t="shared" si="26"/>
        <v>0</v>
      </c>
    </row>
    <row r="163" spans="1:12" x14ac:dyDescent="0.25">
      <c r="A163" s="32">
        <v>42255</v>
      </c>
      <c r="B163" s="31">
        <v>11</v>
      </c>
      <c r="C163" s="31">
        <v>4</v>
      </c>
      <c r="D163" s="31">
        <f t="shared" si="18"/>
        <v>18154</v>
      </c>
      <c r="E163" s="31">
        <f t="shared" si="19"/>
        <v>18154</v>
      </c>
      <c r="F163" s="31">
        <f t="shared" si="20"/>
        <v>18154</v>
      </c>
      <c r="G163" s="31">
        <f t="shared" si="21"/>
        <v>0</v>
      </c>
      <c r="H163" s="31">
        <f t="shared" si="22"/>
        <v>2800</v>
      </c>
      <c r="I163" s="31">
        <f t="shared" si="23"/>
        <v>0</v>
      </c>
      <c r="J163" s="31">
        <f t="shared" si="24"/>
        <v>0</v>
      </c>
      <c r="K163">
        <f t="shared" si="25"/>
        <v>0</v>
      </c>
      <c r="L163" t="b">
        <f t="shared" si="26"/>
        <v>0</v>
      </c>
    </row>
    <row r="164" spans="1:12" x14ac:dyDescent="0.25">
      <c r="A164" s="32">
        <v>42256</v>
      </c>
      <c r="B164" s="31">
        <v>11</v>
      </c>
      <c r="C164" s="31">
        <v>0</v>
      </c>
      <c r="D164" s="31">
        <f t="shared" si="18"/>
        <v>17955</v>
      </c>
      <c r="E164" s="31">
        <f t="shared" si="19"/>
        <v>17955</v>
      </c>
      <c r="F164" s="31">
        <f t="shared" si="20"/>
        <v>17955</v>
      </c>
      <c r="G164" s="31">
        <f t="shared" si="21"/>
        <v>1</v>
      </c>
      <c r="H164" s="31">
        <f t="shared" si="22"/>
        <v>0</v>
      </c>
      <c r="I164" s="31">
        <f t="shared" si="23"/>
        <v>-199</v>
      </c>
      <c r="J164" s="31">
        <f t="shared" si="24"/>
        <v>0</v>
      </c>
      <c r="K164">
        <f t="shared" si="25"/>
        <v>0</v>
      </c>
      <c r="L164" t="b">
        <f t="shared" si="26"/>
        <v>0</v>
      </c>
    </row>
    <row r="165" spans="1:12" x14ac:dyDescent="0.25">
      <c r="A165" s="32">
        <v>42257</v>
      </c>
      <c r="B165" s="31">
        <v>12</v>
      </c>
      <c r="C165" s="31">
        <v>0</v>
      </c>
      <c r="D165" s="31">
        <f t="shared" si="18"/>
        <v>17731</v>
      </c>
      <c r="E165" s="31">
        <f t="shared" si="19"/>
        <v>17731</v>
      </c>
      <c r="F165" s="31">
        <f t="shared" si="20"/>
        <v>17731</v>
      </c>
      <c r="G165" s="31">
        <f t="shared" si="21"/>
        <v>1</v>
      </c>
      <c r="H165" s="31">
        <f t="shared" si="22"/>
        <v>0</v>
      </c>
      <c r="I165" s="31">
        <f t="shared" si="23"/>
        <v>-224</v>
      </c>
      <c r="J165" s="31">
        <f t="shared" si="24"/>
        <v>0</v>
      </c>
      <c r="K165">
        <f t="shared" si="25"/>
        <v>0</v>
      </c>
      <c r="L165" t="b">
        <f t="shared" si="26"/>
        <v>0</v>
      </c>
    </row>
    <row r="166" spans="1:12" x14ac:dyDescent="0.25">
      <c r="A166" s="32">
        <v>42258</v>
      </c>
      <c r="B166" s="31">
        <v>16</v>
      </c>
      <c r="C166" s="31">
        <v>0.1</v>
      </c>
      <c r="D166" s="31">
        <f t="shared" si="18"/>
        <v>17801</v>
      </c>
      <c r="E166" s="31">
        <f t="shared" si="19"/>
        <v>17801</v>
      </c>
      <c r="F166" s="31">
        <f t="shared" si="20"/>
        <v>5801</v>
      </c>
      <c r="G166" s="31">
        <f t="shared" si="21"/>
        <v>0</v>
      </c>
      <c r="H166" s="31">
        <f t="shared" si="22"/>
        <v>70</v>
      </c>
      <c r="I166" s="31">
        <f t="shared" si="23"/>
        <v>0</v>
      </c>
      <c r="J166" s="31">
        <f t="shared" si="24"/>
        <v>1</v>
      </c>
      <c r="K166">
        <f t="shared" si="25"/>
        <v>-12000</v>
      </c>
      <c r="L166" t="b">
        <f t="shared" si="26"/>
        <v>0</v>
      </c>
    </row>
    <row r="167" spans="1:12" x14ac:dyDescent="0.25">
      <c r="A167" s="32">
        <v>42259</v>
      </c>
      <c r="B167" s="31">
        <v>18</v>
      </c>
      <c r="C167" s="31">
        <v>0</v>
      </c>
      <c r="D167" s="31">
        <f t="shared" si="18"/>
        <v>5668</v>
      </c>
      <c r="E167" s="31">
        <f t="shared" si="19"/>
        <v>25000</v>
      </c>
      <c r="F167" s="31">
        <f t="shared" si="20"/>
        <v>13000</v>
      </c>
      <c r="G167" s="31">
        <f t="shared" si="21"/>
        <v>1</v>
      </c>
      <c r="H167" s="31">
        <f t="shared" si="22"/>
        <v>0</v>
      </c>
      <c r="I167" s="31">
        <f t="shared" si="23"/>
        <v>-133</v>
      </c>
      <c r="J167" s="31">
        <f t="shared" si="24"/>
        <v>1</v>
      </c>
      <c r="K167">
        <f t="shared" si="25"/>
        <v>-12000</v>
      </c>
      <c r="L167" t="b">
        <f t="shared" si="26"/>
        <v>1</v>
      </c>
    </row>
    <row r="168" spans="1:12" x14ac:dyDescent="0.25">
      <c r="A168" s="32">
        <v>42260</v>
      </c>
      <c r="B168" s="31">
        <v>18</v>
      </c>
      <c r="C168" s="31">
        <v>0</v>
      </c>
      <c r="D168" s="31">
        <f t="shared" si="18"/>
        <v>12702</v>
      </c>
      <c r="E168" s="31">
        <f t="shared" si="19"/>
        <v>12702</v>
      </c>
      <c r="F168" s="31">
        <f t="shared" si="20"/>
        <v>702</v>
      </c>
      <c r="G168" s="31">
        <f t="shared" si="21"/>
        <v>1</v>
      </c>
      <c r="H168" s="31">
        <f t="shared" si="22"/>
        <v>0</v>
      </c>
      <c r="I168" s="31">
        <f t="shared" si="23"/>
        <v>-298</v>
      </c>
      <c r="J168" s="31">
        <f t="shared" si="24"/>
        <v>1</v>
      </c>
      <c r="K168">
        <f t="shared" si="25"/>
        <v>-12000</v>
      </c>
      <c r="L168" t="b">
        <f t="shared" si="26"/>
        <v>0</v>
      </c>
    </row>
    <row r="169" spans="1:12" x14ac:dyDescent="0.25">
      <c r="A169" s="32">
        <v>42261</v>
      </c>
      <c r="B169" s="31">
        <v>19</v>
      </c>
      <c r="C169" s="31">
        <v>3</v>
      </c>
      <c r="D169" s="31">
        <f t="shared" si="18"/>
        <v>2802</v>
      </c>
      <c r="E169" s="31">
        <f t="shared" si="19"/>
        <v>2802</v>
      </c>
      <c r="F169" s="31">
        <f t="shared" si="20"/>
        <v>2802</v>
      </c>
      <c r="G169" s="31">
        <f t="shared" si="21"/>
        <v>0</v>
      </c>
      <c r="H169" s="31">
        <f t="shared" si="22"/>
        <v>2100</v>
      </c>
      <c r="I169" s="31">
        <f t="shared" si="23"/>
        <v>0</v>
      </c>
      <c r="J169" s="31">
        <f t="shared" si="24"/>
        <v>0</v>
      </c>
      <c r="K169">
        <f t="shared" si="25"/>
        <v>0</v>
      </c>
      <c r="L169" t="b">
        <f t="shared" si="26"/>
        <v>0</v>
      </c>
    </row>
    <row r="170" spans="1:12" x14ac:dyDescent="0.25">
      <c r="A170" s="32">
        <v>42262</v>
      </c>
      <c r="B170" s="31">
        <v>16</v>
      </c>
      <c r="C170" s="31">
        <v>0.1</v>
      </c>
      <c r="D170" s="31">
        <f t="shared" si="18"/>
        <v>2872</v>
      </c>
      <c r="E170" s="31">
        <f t="shared" si="19"/>
        <v>25000</v>
      </c>
      <c r="F170" s="31">
        <f t="shared" si="20"/>
        <v>13000</v>
      </c>
      <c r="G170" s="31">
        <f t="shared" si="21"/>
        <v>0</v>
      </c>
      <c r="H170" s="31">
        <f t="shared" si="22"/>
        <v>70</v>
      </c>
      <c r="I170" s="31">
        <f t="shared" si="23"/>
        <v>0</v>
      </c>
      <c r="J170" s="31">
        <f t="shared" si="24"/>
        <v>1</v>
      </c>
      <c r="K170">
        <f t="shared" si="25"/>
        <v>-12000</v>
      </c>
      <c r="L170" t="b">
        <f t="shared" si="26"/>
        <v>1</v>
      </c>
    </row>
    <row r="171" spans="1:12" x14ac:dyDescent="0.25">
      <c r="A171" s="32">
        <v>42263</v>
      </c>
      <c r="B171" s="31">
        <v>18</v>
      </c>
      <c r="C171" s="31">
        <v>0</v>
      </c>
      <c r="D171" s="31">
        <f t="shared" si="18"/>
        <v>12702</v>
      </c>
      <c r="E171" s="31">
        <f t="shared" si="19"/>
        <v>12702</v>
      </c>
      <c r="F171" s="31">
        <f t="shared" si="20"/>
        <v>702</v>
      </c>
      <c r="G171" s="31">
        <f t="shared" si="21"/>
        <v>1</v>
      </c>
      <c r="H171" s="31">
        <f t="shared" si="22"/>
        <v>0</v>
      </c>
      <c r="I171" s="31">
        <f t="shared" si="23"/>
        <v>-298</v>
      </c>
      <c r="J171" s="31">
        <f t="shared" si="24"/>
        <v>1</v>
      </c>
      <c r="K171">
        <f t="shared" si="25"/>
        <v>-12000</v>
      </c>
      <c r="L171" t="b">
        <f t="shared" si="26"/>
        <v>0</v>
      </c>
    </row>
    <row r="172" spans="1:12" x14ac:dyDescent="0.25">
      <c r="A172" s="32">
        <v>42264</v>
      </c>
      <c r="B172" s="31">
        <v>22</v>
      </c>
      <c r="C172" s="31">
        <v>0.5</v>
      </c>
      <c r="D172" s="31">
        <f t="shared" si="18"/>
        <v>1052</v>
      </c>
      <c r="E172" s="31">
        <f t="shared" si="19"/>
        <v>25000</v>
      </c>
      <c r="F172" s="31">
        <f t="shared" si="20"/>
        <v>13000</v>
      </c>
      <c r="G172" s="31">
        <f t="shared" si="21"/>
        <v>0</v>
      </c>
      <c r="H172" s="31">
        <f t="shared" si="22"/>
        <v>350</v>
      </c>
      <c r="I172" s="31">
        <f t="shared" si="23"/>
        <v>0</v>
      </c>
      <c r="J172" s="31">
        <f t="shared" si="24"/>
        <v>1</v>
      </c>
      <c r="K172">
        <f t="shared" si="25"/>
        <v>-12000</v>
      </c>
      <c r="L172" t="b">
        <f t="shared" si="26"/>
        <v>1</v>
      </c>
    </row>
    <row r="173" spans="1:12" x14ac:dyDescent="0.25">
      <c r="A173" s="32">
        <v>42265</v>
      </c>
      <c r="B173" s="31">
        <v>16</v>
      </c>
      <c r="C173" s="31">
        <v>0</v>
      </c>
      <c r="D173" s="31">
        <f t="shared" si="18"/>
        <v>12750</v>
      </c>
      <c r="E173" s="31">
        <f t="shared" si="19"/>
        <v>12750</v>
      </c>
      <c r="F173" s="31">
        <f t="shared" si="20"/>
        <v>750</v>
      </c>
      <c r="G173" s="31">
        <f t="shared" si="21"/>
        <v>1</v>
      </c>
      <c r="H173" s="31">
        <f t="shared" si="22"/>
        <v>0</v>
      </c>
      <c r="I173" s="31">
        <f t="shared" si="23"/>
        <v>-250</v>
      </c>
      <c r="J173" s="31">
        <f t="shared" si="24"/>
        <v>1</v>
      </c>
      <c r="K173">
        <f t="shared" si="25"/>
        <v>-12000</v>
      </c>
      <c r="L173" t="b">
        <f t="shared" si="26"/>
        <v>0</v>
      </c>
    </row>
    <row r="174" spans="1:12" x14ac:dyDescent="0.25">
      <c r="A174" s="32">
        <v>42266</v>
      </c>
      <c r="B174" s="31">
        <v>15</v>
      </c>
      <c r="C174" s="31">
        <v>0</v>
      </c>
      <c r="D174" s="31">
        <f t="shared" si="18"/>
        <v>736</v>
      </c>
      <c r="E174" s="31">
        <f t="shared" si="19"/>
        <v>736</v>
      </c>
      <c r="F174" s="31">
        <f t="shared" si="20"/>
        <v>736</v>
      </c>
      <c r="G174" s="31">
        <f t="shared" si="21"/>
        <v>1</v>
      </c>
      <c r="H174" s="31">
        <f t="shared" si="22"/>
        <v>0</v>
      </c>
      <c r="I174" s="31">
        <f t="shared" si="23"/>
        <v>-14</v>
      </c>
      <c r="J174" s="31">
        <f t="shared" si="24"/>
        <v>0</v>
      </c>
      <c r="K174">
        <f t="shared" si="25"/>
        <v>0</v>
      </c>
      <c r="L174" t="b">
        <f t="shared" si="26"/>
        <v>0</v>
      </c>
    </row>
    <row r="175" spans="1:12" x14ac:dyDescent="0.25">
      <c r="A175" s="32">
        <v>42267</v>
      </c>
      <c r="B175" s="31">
        <v>14</v>
      </c>
      <c r="C175" s="31">
        <v>2</v>
      </c>
      <c r="D175" s="31">
        <f t="shared" si="18"/>
        <v>2136</v>
      </c>
      <c r="E175" s="31">
        <f t="shared" si="19"/>
        <v>2136</v>
      </c>
      <c r="F175" s="31">
        <f t="shared" si="20"/>
        <v>2136</v>
      </c>
      <c r="G175" s="31">
        <f t="shared" si="21"/>
        <v>0</v>
      </c>
      <c r="H175" s="31">
        <f t="shared" si="22"/>
        <v>1400</v>
      </c>
      <c r="I175" s="31">
        <f t="shared" si="23"/>
        <v>0</v>
      </c>
      <c r="J175" s="31">
        <f t="shared" si="24"/>
        <v>0</v>
      </c>
      <c r="K175">
        <f t="shared" si="25"/>
        <v>0</v>
      </c>
      <c r="L175" t="b">
        <f t="shared" si="26"/>
        <v>0</v>
      </c>
    </row>
    <row r="176" spans="1:12" x14ac:dyDescent="0.25">
      <c r="A176" s="32">
        <v>42268</v>
      </c>
      <c r="B176" s="31">
        <v>12</v>
      </c>
      <c r="C176" s="31">
        <v>0</v>
      </c>
      <c r="D176" s="31">
        <f t="shared" si="18"/>
        <v>2109</v>
      </c>
      <c r="E176" s="31">
        <f t="shared" si="19"/>
        <v>2109</v>
      </c>
      <c r="F176" s="31">
        <f t="shared" si="20"/>
        <v>2109</v>
      </c>
      <c r="G176" s="31">
        <f t="shared" si="21"/>
        <v>1</v>
      </c>
      <c r="H176" s="31">
        <f t="shared" si="22"/>
        <v>0</v>
      </c>
      <c r="I176" s="31">
        <f t="shared" si="23"/>
        <v>-27</v>
      </c>
      <c r="J176" s="31">
        <f t="shared" si="24"/>
        <v>0</v>
      </c>
      <c r="K176">
        <f t="shared" si="25"/>
        <v>0</v>
      </c>
      <c r="L176" t="b">
        <f t="shared" si="26"/>
        <v>0</v>
      </c>
    </row>
    <row r="177" spans="1:12" x14ac:dyDescent="0.25">
      <c r="A177" s="32">
        <v>42269</v>
      </c>
      <c r="B177" s="31">
        <v>13</v>
      </c>
      <c r="C177" s="31">
        <v>0</v>
      </c>
      <c r="D177" s="31">
        <f t="shared" si="18"/>
        <v>2079</v>
      </c>
      <c r="E177" s="31">
        <f t="shared" si="19"/>
        <v>2079</v>
      </c>
      <c r="F177" s="31">
        <f t="shared" si="20"/>
        <v>2079</v>
      </c>
      <c r="G177" s="31">
        <f t="shared" si="21"/>
        <v>1</v>
      </c>
      <c r="H177" s="31">
        <f t="shared" si="22"/>
        <v>0</v>
      </c>
      <c r="I177" s="31">
        <f t="shared" si="23"/>
        <v>-30</v>
      </c>
      <c r="J177" s="31">
        <f t="shared" si="24"/>
        <v>0</v>
      </c>
      <c r="K177">
        <f t="shared" si="25"/>
        <v>0</v>
      </c>
      <c r="L177" t="b">
        <f t="shared" si="26"/>
        <v>0</v>
      </c>
    </row>
    <row r="178" spans="1:12" x14ac:dyDescent="0.25">
      <c r="A178" s="32">
        <v>42270</v>
      </c>
      <c r="B178" s="31">
        <v>15</v>
      </c>
      <c r="C178" s="31">
        <v>0</v>
      </c>
      <c r="D178" s="31">
        <f t="shared" si="18"/>
        <v>2042</v>
      </c>
      <c r="E178" s="31">
        <f t="shared" si="19"/>
        <v>2042</v>
      </c>
      <c r="F178" s="31">
        <f t="shared" si="20"/>
        <v>2042</v>
      </c>
      <c r="G178" s="31">
        <f t="shared" si="21"/>
        <v>1</v>
      </c>
      <c r="H178" s="31">
        <f t="shared" si="22"/>
        <v>0</v>
      </c>
      <c r="I178" s="31">
        <f t="shared" si="23"/>
        <v>-37</v>
      </c>
      <c r="J178" s="31">
        <f t="shared" si="24"/>
        <v>0</v>
      </c>
      <c r="K178">
        <f t="shared" si="25"/>
        <v>0</v>
      </c>
      <c r="L178" t="b">
        <f t="shared" si="26"/>
        <v>0</v>
      </c>
    </row>
    <row r="179" spans="1:12" x14ac:dyDescent="0.25">
      <c r="A179" s="32">
        <v>42271</v>
      </c>
      <c r="B179" s="31">
        <v>15</v>
      </c>
      <c r="C179" s="31">
        <v>0</v>
      </c>
      <c r="D179" s="31">
        <f t="shared" si="18"/>
        <v>2006</v>
      </c>
      <c r="E179" s="31">
        <f t="shared" si="19"/>
        <v>2006</v>
      </c>
      <c r="F179" s="31">
        <f t="shared" si="20"/>
        <v>2006</v>
      </c>
      <c r="G179" s="31">
        <f t="shared" si="21"/>
        <v>1</v>
      </c>
      <c r="H179" s="31">
        <f t="shared" si="22"/>
        <v>0</v>
      </c>
      <c r="I179" s="31">
        <f t="shared" si="23"/>
        <v>-36</v>
      </c>
      <c r="J179" s="31">
        <f t="shared" si="24"/>
        <v>0</v>
      </c>
      <c r="K179">
        <f t="shared" si="25"/>
        <v>0</v>
      </c>
      <c r="L179" t="b">
        <f t="shared" si="26"/>
        <v>0</v>
      </c>
    </row>
    <row r="180" spans="1:12" x14ac:dyDescent="0.25">
      <c r="A180" s="32">
        <v>42272</v>
      </c>
      <c r="B180" s="31">
        <v>14</v>
      </c>
      <c r="C180" s="31">
        <v>0</v>
      </c>
      <c r="D180" s="31">
        <f t="shared" si="18"/>
        <v>1974</v>
      </c>
      <c r="E180" s="31">
        <f t="shared" si="19"/>
        <v>1974</v>
      </c>
      <c r="F180" s="31">
        <f t="shared" si="20"/>
        <v>1974</v>
      </c>
      <c r="G180" s="31">
        <f t="shared" si="21"/>
        <v>1</v>
      </c>
      <c r="H180" s="31">
        <f t="shared" si="22"/>
        <v>0</v>
      </c>
      <c r="I180" s="31">
        <f t="shared" si="23"/>
        <v>-32</v>
      </c>
      <c r="J180" s="31">
        <f t="shared" si="24"/>
        <v>0</v>
      </c>
      <c r="K180">
        <f t="shared" si="25"/>
        <v>0</v>
      </c>
      <c r="L180" t="b">
        <f t="shared" si="26"/>
        <v>0</v>
      </c>
    </row>
    <row r="181" spans="1:12" x14ac:dyDescent="0.25">
      <c r="A181" s="32">
        <v>42273</v>
      </c>
      <c r="B181" s="31">
        <v>12</v>
      </c>
      <c r="C181" s="31">
        <v>0</v>
      </c>
      <c r="D181" s="31">
        <f t="shared" si="18"/>
        <v>1949</v>
      </c>
      <c r="E181" s="31">
        <f t="shared" si="19"/>
        <v>1949</v>
      </c>
      <c r="F181" s="31">
        <f t="shared" si="20"/>
        <v>1949</v>
      </c>
      <c r="G181" s="31">
        <f t="shared" si="21"/>
        <v>1</v>
      </c>
      <c r="H181" s="31">
        <f t="shared" si="22"/>
        <v>0</v>
      </c>
      <c r="I181" s="31">
        <f t="shared" si="23"/>
        <v>-25</v>
      </c>
      <c r="J181" s="31">
        <f t="shared" si="24"/>
        <v>0</v>
      </c>
      <c r="K181">
        <f t="shared" si="25"/>
        <v>0</v>
      </c>
      <c r="L181" t="b">
        <f t="shared" si="26"/>
        <v>0</v>
      </c>
    </row>
    <row r="182" spans="1:12" x14ac:dyDescent="0.25">
      <c r="A182" s="32">
        <v>42274</v>
      </c>
      <c r="B182" s="31">
        <v>11</v>
      </c>
      <c r="C182" s="31">
        <v>0</v>
      </c>
      <c r="D182" s="31">
        <f t="shared" si="18"/>
        <v>1927</v>
      </c>
      <c r="E182" s="31">
        <f t="shared" si="19"/>
        <v>1927</v>
      </c>
      <c r="F182" s="31">
        <f t="shared" si="20"/>
        <v>1927</v>
      </c>
      <c r="G182" s="31">
        <f t="shared" si="21"/>
        <v>1</v>
      </c>
      <c r="H182" s="31">
        <f t="shared" si="22"/>
        <v>0</v>
      </c>
      <c r="I182" s="31">
        <f t="shared" si="23"/>
        <v>-22</v>
      </c>
      <c r="J182" s="31">
        <f t="shared" si="24"/>
        <v>0</v>
      </c>
      <c r="K182">
        <f t="shared" si="25"/>
        <v>0</v>
      </c>
      <c r="L182" t="b">
        <f t="shared" si="26"/>
        <v>0</v>
      </c>
    </row>
    <row r="183" spans="1:12" x14ac:dyDescent="0.25">
      <c r="A183" s="32">
        <v>42275</v>
      </c>
      <c r="B183" s="31">
        <v>10</v>
      </c>
      <c r="C183" s="31">
        <v>0</v>
      </c>
      <c r="D183" s="31">
        <f t="shared" si="18"/>
        <v>1908</v>
      </c>
      <c r="E183" s="31">
        <f t="shared" si="19"/>
        <v>1908</v>
      </c>
      <c r="F183" s="31">
        <f t="shared" si="20"/>
        <v>1908</v>
      </c>
      <c r="G183" s="31">
        <f t="shared" si="21"/>
        <v>1</v>
      </c>
      <c r="H183" s="31">
        <f t="shared" si="22"/>
        <v>0</v>
      </c>
      <c r="I183" s="31">
        <f t="shared" si="23"/>
        <v>-19</v>
      </c>
      <c r="J183" s="31">
        <f t="shared" si="24"/>
        <v>0</v>
      </c>
      <c r="K183">
        <f t="shared" si="25"/>
        <v>0</v>
      </c>
      <c r="L183" t="b">
        <f t="shared" si="26"/>
        <v>0</v>
      </c>
    </row>
    <row r="184" spans="1:12" x14ac:dyDescent="0.25">
      <c r="A184" s="32">
        <v>42276</v>
      </c>
      <c r="B184" s="31">
        <v>10</v>
      </c>
      <c r="C184" s="31">
        <v>0</v>
      </c>
      <c r="D184" s="31">
        <f t="shared" si="18"/>
        <v>1889</v>
      </c>
      <c r="E184" s="31">
        <f t="shared" si="19"/>
        <v>1889</v>
      </c>
      <c r="F184" s="31">
        <f t="shared" si="20"/>
        <v>1889</v>
      </c>
      <c r="G184" s="31">
        <f t="shared" si="21"/>
        <v>1</v>
      </c>
      <c r="H184" s="31">
        <f t="shared" si="22"/>
        <v>0</v>
      </c>
      <c r="I184" s="31">
        <f t="shared" si="23"/>
        <v>-19</v>
      </c>
      <c r="J184" s="31">
        <f t="shared" si="24"/>
        <v>0</v>
      </c>
      <c r="K184">
        <f t="shared" si="25"/>
        <v>0</v>
      </c>
      <c r="L184" t="b">
        <f t="shared" si="26"/>
        <v>0</v>
      </c>
    </row>
    <row r="185" spans="1:12" x14ac:dyDescent="0.25">
      <c r="A185" s="32">
        <v>42277</v>
      </c>
      <c r="B185" s="31">
        <v>10</v>
      </c>
      <c r="C185" s="31">
        <v>0</v>
      </c>
      <c r="D185" s="31">
        <f t="shared" si="18"/>
        <v>1871</v>
      </c>
      <c r="E185" s="31">
        <f t="shared" si="19"/>
        <v>1871</v>
      </c>
      <c r="F185" s="31">
        <f t="shared" si="20"/>
        <v>1871</v>
      </c>
      <c r="G185" s="31">
        <f t="shared" si="21"/>
        <v>1</v>
      </c>
      <c r="H185" s="31">
        <f t="shared" si="22"/>
        <v>0</v>
      </c>
      <c r="I185" s="31">
        <f t="shared" si="23"/>
        <v>-18</v>
      </c>
      <c r="J185" s="31">
        <f t="shared" si="24"/>
        <v>0</v>
      </c>
      <c r="K185">
        <f t="shared" si="25"/>
        <v>0</v>
      </c>
      <c r="L185" t="b">
        <f t="shared" si="26"/>
        <v>0</v>
      </c>
    </row>
    <row r="186" spans="1:12" x14ac:dyDescent="0.25">
      <c r="J186" s="31">
        <f>SUM(J3:J185)</f>
        <v>73</v>
      </c>
    </row>
  </sheetData>
  <mergeCells count="6"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077F-4255-412B-8099-70E9BF4AF16E}">
  <dimension ref="A1:H184"/>
  <sheetViews>
    <sheetView topLeftCell="A159" workbookViewId="0">
      <selection activeCell="D5" sqref="D5"/>
    </sheetView>
  </sheetViews>
  <sheetFormatPr defaultRowHeight="15" x14ac:dyDescent="0.25"/>
  <cols>
    <col min="1" max="1" width="24.85546875" customWidth="1"/>
    <col min="2" max="2" width="15.140625" customWidth="1"/>
    <col min="3" max="3" width="11.5703125" customWidth="1"/>
    <col min="4" max="4" width="20.7109375" customWidth="1"/>
    <col min="6" max="7" width="12.42578125" customWidth="1"/>
    <col min="8" max="8" width="15.140625" customWidth="1"/>
  </cols>
  <sheetData>
    <row r="1" spans="1:8" ht="30" x14ac:dyDescent="0.25">
      <c r="A1" t="s">
        <v>0</v>
      </c>
      <c r="B1" t="s">
        <v>1</v>
      </c>
      <c r="D1" s="25" t="s">
        <v>15</v>
      </c>
      <c r="F1" s="10" t="s">
        <v>12</v>
      </c>
      <c r="G1" s="10" t="s">
        <v>13</v>
      </c>
      <c r="H1" s="10" t="s">
        <v>14</v>
      </c>
    </row>
    <row r="2" spans="1:8" x14ac:dyDescent="0.25">
      <c r="A2">
        <v>4</v>
      </c>
      <c r="B2">
        <v>2</v>
      </c>
      <c r="D2" s="26">
        <v>42095</v>
      </c>
      <c r="F2" s="9">
        <f>VAR_METEO_START</f>
        <v>42095</v>
      </c>
      <c r="G2">
        <f>Tab_Dane_RAW_POGODA[[#This Row],[temperatura_srednia]]</f>
        <v>4</v>
      </c>
      <c r="H2">
        <f>Tab_Dane_RAW_POGODA[[#This Row],[opady]]</f>
        <v>2</v>
      </c>
    </row>
    <row r="3" spans="1:8" x14ac:dyDescent="0.25">
      <c r="A3">
        <v>2</v>
      </c>
      <c r="B3">
        <v>6</v>
      </c>
      <c r="F3" s="9">
        <f t="shared" ref="F3:F33" si="0">F2+1</f>
        <v>42096</v>
      </c>
      <c r="G3">
        <f>Tab_Dane_RAW_POGODA[[#This Row],[temperatura_srednia]]</f>
        <v>2</v>
      </c>
      <c r="H3">
        <f>Tab_Dane_RAW_POGODA[[#This Row],[opady]]</f>
        <v>6</v>
      </c>
    </row>
    <row r="4" spans="1:8" x14ac:dyDescent="0.25">
      <c r="A4">
        <v>4</v>
      </c>
      <c r="B4">
        <v>1</v>
      </c>
      <c r="D4" s="23" t="s">
        <v>35</v>
      </c>
      <c r="F4" s="9">
        <f t="shared" si="0"/>
        <v>42097</v>
      </c>
      <c r="G4">
        <f>Tab_Dane_RAW_POGODA[[#This Row],[temperatura_srednia]]</f>
        <v>4</v>
      </c>
      <c r="H4">
        <f>Tab_Dane_RAW_POGODA[[#This Row],[opady]]</f>
        <v>1</v>
      </c>
    </row>
    <row r="5" spans="1:8" x14ac:dyDescent="0.25">
      <c r="A5">
        <v>4</v>
      </c>
      <c r="B5">
        <v>0.8</v>
      </c>
      <c r="D5" s="27">
        <v>25000</v>
      </c>
      <c r="F5" s="9">
        <f t="shared" si="0"/>
        <v>42098</v>
      </c>
      <c r="G5">
        <f>Tab_Dane_RAW_POGODA[[#This Row],[temperatura_srednia]]</f>
        <v>4</v>
      </c>
      <c r="H5">
        <f>Tab_Dane_RAW_POGODA[[#This Row],[opady]]</f>
        <v>0.8</v>
      </c>
    </row>
    <row r="6" spans="1:8" x14ac:dyDescent="0.25">
      <c r="A6">
        <v>3</v>
      </c>
      <c r="B6">
        <v>0</v>
      </c>
      <c r="F6" s="9">
        <f t="shared" si="0"/>
        <v>42099</v>
      </c>
      <c r="G6">
        <f>Tab_Dane_RAW_POGODA[[#This Row],[temperatura_srednia]]</f>
        <v>3</v>
      </c>
      <c r="H6">
        <f>Tab_Dane_RAW_POGODA[[#This Row],[opady]]</f>
        <v>0</v>
      </c>
    </row>
    <row r="7" spans="1:8" x14ac:dyDescent="0.25">
      <c r="A7">
        <v>4</v>
      </c>
      <c r="B7">
        <v>0</v>
      </c>
      <c r="D7" s="23" t="s">
        <v>34</v>
      </c>
      <c r="F7" s="9">
        <f t="shared" si="0"/>
        <v>42100</v>
      </c>
      <c r="G7">
        <f>Tab_Dane_RAW_POGODA[[#This Row],[temperatura_srednia]]</f>
        <v>4</v>
      </c>
      <c r="H7">
        <f>Tab_Dane_RAW_POGODA[[#This Row],[opady]]</f>
        <v>0</v>
      </c>
    </row>
    <row r="8" spans="1:8" x14ac:dyDescent="0.25">
      <c r="A8">
        <v>4</v>
      </c>
      <c r="B8">
        <v>1</v>
      </c>
      <c r="D8" s="24">
        <v>11.74</v>
      </c>
      <c r="F8" s="9">
        <f t="shared" si="0"/>
        <v>42101</v>
      </c>
      <c r="G8">
        <f>Tab_Dane_RAW_POGODA[[#This Row],[temperatura_srednia]]</f>
        <v>4</v>
      </c>
      <c r="H8">
        <f>Tab_Dane_RAW_POGODA[[#This Row],[opady]]</f>
        <v>1</v>
      </c>
    </row>
    <row r="9" spans="1:8" x14ac:dyDescent="0.25">
      <c r="A9">
        <v>8</v>
      </c>
      <c r="B9">
        <v>1</v>
      </c>
      <c r="F9" s="9">
        <f t="shared" si="0"/>
        <v>42102</v>
      </c>
      <c r="G9">
        <f>Tab_Dane_RAW_POGODA[[#This Row],[temperatura_srednia]]</f>
        <v>8</v>
      </c>
      <c r="H9">
        <f>Tab_Dane_RAW_POGODA[[#This Row],[opady]]</f>
        <v>1</v>
      </c>
    </row>
    <row r="10" spans="1:8" x14ac:dyDescent="0.25">
      <c r="A10">
        <v>6</v>
      </c>
      <c r="B10">
        <v>2</v>
      </c>
      <c r="F10" s="9">
        <f t="shared" si="0"/>
        <v>42103</v>
      </c>
      <c r="G10">
        <f>Tab_Dane_RAW_POGODA[[#This Row],[temperatura_srednia]]</f>
        <v>6</v>
      </c>
      <c r="H10">
        <f>Tab_Dane_RAW_POGODA[[#This Row],[opady]]</f>
        <v>2</v>
      </c>
    </row>
    <row r="11" spans="1:8" x14ac:dyDescent="0.25">
      <c r="A11">
        <v>9</v>
      </c>
      <c r="B11">
        <v>2</v>
      </c>
      <c r="F11" s="9">
        <f t="shared" si="0"/>
        <v>42104</v>
      </c>
      <c r="G11">
        <f>Tab_Dane_RAW_POGODA[[#This Row],[temperatura_srednia]]</f>
        <v>9</v>
      </c>
      <c r="H11">
        <f>Tab_Dane_RAW_POGODA[[#This Row],[opady]]</f>
        <v>2</v>
      </c>
    </row>
    <row r="12" spans="1:8" x14ac:dyDescent="0.25">
      <c r="A12">
        <v>12</v>
      </c>
      <c r="B12">
        <v>3</v>
      </c>
      <c r="F12" s="9">
        <f t="shared" si="0"/>
        <v>42105</v>
      </c>
      <c r="G12">
        <f>Tab_Dane_RAW_POGODA[[#This Row],[temperatura_srednia]]</f>
        <v>12</v>
      </c>
      <c r="H12">
        <f>Tab_Dane_RAW_POGODA[[#This Row],[opady]]</f>
        <v>3</v>
      </c>
    </row>
    <row r="13" spans="1:8" x14ac:dyDescent="0.25">
      <c r="A13">
        <v>10</v>
      </c>
      <c r="B13">
        <v>2</v>
      </c>
      <c r="F13" s="9">
        <f t="shared" si="0"/>
        <v>42106</v>
      </c>
      <c r="G13">
        <f>Tab_Dane_RAW_POGODA[[#This Row],[temperatura_srednia]]</f>
        <v>10</v>
      </c>
      <c r="H13">
        <f>Tab_Dane_RAW_POGODA[[#This Row],[opady]]</f>
        <v>2</v>
      </c>
    </row>
    <row r="14" spans="1:8" x14ac:dyDescent="0.25">
      <c r="A14">
        <v>8</v>
      </c>
      <c r="B14">
        <v>1</v>
      </c>
      <c r="F14" s="9">
        <f t="shared" si="0"/>
        <v>42107</v>
      </c>
      <c r="G14">
        <f>Tab_Dane_RAW_POGODA[[#This Row],[temperatura_srednia]]</f>
        <v>8</v>
      </c>
      <c r="H14">
        <f>Tab_Dane_RAW_POGODA[[#This Row],[opady]]</f>
        <v>1</v>
      </c>
    </row>
    <row r="15" spans="1:8" x14ac:dyDescent="0.25">
      <c r="A15">
        <v>6</v>
      </c>
      <c r="B15">
        <v>0</v>
      </c>
      <c r="F15" s="9">
        <f t="shared" si="0"/>
        <v>42108</v>
      </c>
      <c r="G15">
        <f>Tab_Dane_RAW_POGODA[[#This Row],[temperatura_srednia]]</f>
        <v>6</v>
      </c>
      <c r="H15">
        <f>Tab_Dane_RAW_POGODA[[#This Row],[opady]]</f>
        <v>0</v>
      </c>
    </row>
    <row r="16" spans="1:8" x14ac:dyDescent="0.25">
      <c r="A16">
        <v>14</v>
      </c>
      <c r="B16">
        <v>0</v>
      </c>
      <c r="F16" s="9">
        <f t="shared" si="0"/>
        <v>42109</v>
      </c>
      <c r="G16">
        <f>Tab_Dane_RAW_POGODA[[#This Row],[temperatura_srednia]]</f>
        <v>14</v>
      </c>
      <c r="H16">
        <f>Tab_Dane_RAW_POGODA[[#This Row],[opady]]</f>
        <v>0</v>
      </c>
    </row>
    <row r="17" spans="1:8" x14ac:dyDescent="0.25">
      <c r="A17">
        <v>10</v>
      </c>
      <c r="B17">
        <v>0</v>
      </c>
      <c r="F17" s="9">
        <f t="shared" si="0"/>
        <v>42110</v>
      </c>
      <c r="G17">
        <f>Tab_Dane_RAW_POGODA[[#This Row],[temperatura_srednia]]</f>
        <v>10</v>
      </c>
      <c r="H17">
        <f>Tab_Dane_RAW_POGODA[[#This Row],[opady]]</f>
        <v>0</v>
      </c>
    </row>
    <row r="18" spans="1:8" x14ac:dyDescent="0.25">
      <c r="A18">
        <v>6</v>
      </c>
      <c r="B18">
        <v>0</v>
      </c>
      <c r="F18" s="9">
        <f t="shared" si="0"/>
        <v>42111</v>
      </c>
      <c r="G18">
        <f>Tab_Dane_RAW_POGODA[[#This Row],[temperatura_srednia]]</f>
        <v>6</v>
      </c>
      <c r="H18">
        <f>Tab_Dane_RAW_POGODA[[#This Row],[opady]]</f>
        <v>0</v>
      </c>
    </row>
    <row r="19" spans="1:8" x14ac:dyDescent="0.25">
      <c r="A19">
        <v>4</v>
      </c>
      <c r="B19">
        <v>0</v>
      </c>
      <c r="F19" s="9">
        <f t="shared" si="0"/>
        <v>42112</v>
      </c>
      <c r="G19">
        <f>Tab_Dane_RAW_POGODA[[#This Row],[temperatura_srednia]]</f>
        <v>4</v>
      </c>
      <c r="H19">
        <f>Tab_Dane_RAW_POGODA[[#This Row],[opady]]</f>
        <v>0</v>
      </c>
    </row>
    <row r="20" spans="1:8" x14ac:dyDescent="0.25">
      <c r="A20">
        <v>7</v>
      </c>
      <c r="B20">
        <v>0</v>
      </c>
      <c r="F20" s="9">
        <f t="shared" si="0"/>
        <v>42113</v>
      </c>
      <c r="G20">
        <f>Tab_Dane_RAW_POGODA[[#This Row],[temperatura_srednia]]</f>
        <v>7</v>
      </c>
      <c r="H20">
        <f>Tab_Dane_RAW_POGODA[[#This Row],[opady]]</f>
        <v>0</v>
      </c>
    </row>
    <row r="21" spans="1:8" x14ac:dyDescent="0.25">
      <c r="A21">
        <v>10</v>
      </c>
      <c r="B21">
        <v>1</v>
      </c>
      <c r="F21" s="9">
        <f t="shared" si="0"/>
        <v>42114</v>
      </c>
      <c r="G21">
        <f>Tab_Dane_RAW_POGODA[[#This Row],[temperatura_srednia]]</f>
        <v>10</v>
      </c>
      <c r="H21">
        <f>Tab_Dane_RAW_POGODA[[#This Row],[opady]]</f>
        <v>1</v>
      </c>
    </row>
    <row r="22" spans="1:8" x14ac:dyDescent="0.25">
      <c r="A22">
        <v>11</v>
      </c>
      <c r="B22">
        <v>3.2</v>
      </c>
      <c r="F22" s="9">
        <f t="shared" si="0"/>
        <v>42115</v>
      </c>
      <c r="G22">
        <f>Tab_Dane_RAW_POGODA[[#This Row],[temperatura_srednia]]</f>
        <v>11</v>
      </c>
      <c r="H22">
        <f>Tab_Dane_RAW_POGODA[[#This Row],[opady]]</f>
        <v>3.2</v>
      </c>
    </row>
    <row r="23" spans="1:8" x14ac:dyDescent="0.25">
      <c r="A23">
        <v>8</v>
      </c>
      <c r="B23">
        <v>2.2000000000000002</v>
      </c>
      <c r="F23" s="9">
        <f t="shared" si="0"/>
        <v>42116</v>
      </c>
      <c r="G23">
        <f>Tab_Dane_RAW_POGODA[[#This Row],[temperatura_srednia]]</f>
        <v>8</v>
      </c>
      <c r="H23">
        <f>Tab_Dane_RAW_POGODA[[#This Row],[opady]]</f>
        <v>2.2000000000000002</v>
      </c>
    </row>
    <row r="24" spans="1:8" x14ac:dyDescent="0.25">
      <c r="A24">
        <v>11</v>
      </c>
      <c r="B24">
        <v>1</v>
      </c>
      <c r="F24" s="9">
        <f t="shared" si="0"/>
        <v>42117</v>
      </c>
      <c r="G24">
        <f>Tab_Dane_RAW_POGODA[[#This Row],[temperatura_srednia]]</f>
        <v>11</v>
      </c>
      <c r="H24">
        <f>Tab_Dane_RAW_POGODA[[#This Row],[opady]]</f>
        <v>1</v>
      </c>
    </row>
    <row r="25" spans="1:8" x14ac:dyDescent="0.25">
      <c r="A25">
        <v>12</v>
      </c>
      <c r="B25">
        <v>1</v>
      </c>
      <c r="F25" s="9">
        <f t="shared" si="0"/>
        <v>42118</v>
      </c>
      <c r="G25">
        <f>Tab_Dane_RAW_POGODA[[#This Row],[temperatura_srednia]]</f>
        <v>12</v>
      </c>
      <c r="H25">
        <f>Tab_Dane_RAW_POGODA[[#This Row],[opady]]</f>
        <v>1</v>
      </c>
    </row>
    <row r="26" spans="1:8" x14ac:dyDescent="0.25">
      <c r="A26">
        <v>14</v>
      </c>
      <c r="B26">
        <v>1</v>
      </c>
      <c r="F26" s="9">
        <f t="shared" si="0"/>
        <v>42119</v>
      </c>
      <c r="G26">
        <f>Tab_Dane_RAW_POGODA[[#This Row],[temperatura_srednia]]</f>
        <v>14</v>
      </c>
      <c r="H26">
        <f>Tab_Dane_RAW_POGODA[[#This Row],[opady]]</f>
        <v>1</v>
      </c>
    </row>
    <row r="27" spans="1:8" x14ac:dyDescent="0.25">
      <c r="A27">
        <v>16</v>
      </c>
      <c r="B27">
        <v>0</v>
      </c>
      <c r="F27" s="9">
        <f t="shared" si="0"/>
        <v>42120</v>
      </c>
      <c r="G27">
        <f>Tab_Dane_RAW_POGODA[[#This Row],[temperatura_srednia]]</f>
        <v>16</v>
      </c>
      <c r="H27">
        <f>Tab_Dane_RAW_POGODA[[#This Row],[opady]]</f>
        <v>0</v>
      </c>
    </row>
    <row r="28" spans="1:8" x14ac:dyDescent="0.25">
      <c r="A28">
        <v>16</v>
      </c>
      <c r="B28">
        <v>1</v>
      </c>
      <c r="F28" s="9">
        <f t="shared" si="0"/>
        <v>42121</v>
      </c>
      <c r="G28">
        <f>Tab_Dane_RAW_POGODA[[#This Row],[temperatura_srednia]]</f>
        <v>16</v>
      </c>
      <c r="H28">
        <f>Tab_Dane_RAW_POGODA[[#This Row],[opady]]</f>
        <v>1</v>
      </c>
    </row>
    <row r="29" spans="1:8" x14ac:dyDescent="0.25">
      <c r="A29">
        <v>6</v>
      </c>
      <c r="B29">
        <v>2</v>
      </c>
      <c r="F29" s="9">
        <f t="shared" si="0"/>
        <v>42122</v>
      </c>
      <c r="G29">
        <f>Tab_Dane_RAW_POGODA[[#This Row],[temperatura_srednia]]</f>
        <v>6</v>
      </c>
      <c r="H29">
        <f>Tab_Dane_RAW_POGODA[[#This Row],[opady]]</f>
        <v>2</v>
      </c>
    </row>
    <row r="30" spans="1:8" x14ac:dyDescent="0.25">
      <c r="A30">
        <v>7</v>
      </c>
      <c r="B30">
        <v>0</v>
      </c>
      <c r="F30" s="9">
        <f t="shared" si="0"/>
        <v>42123</v>
      </c>
      <c r="G30">
        <f>Tab_Dane_RAW_POGODA[[#This Row],[temperatura_srednia]]</f>
        <v>7</v>
      </c>
      <c r="H30">
        <f>Tab_Dane_RAW_POGODA[[#This Row],[opady]]</f>
        <v>0</v>
      </c>
    </row>
    <row r="31" spans="1:8" x14ac:dyDescent="0.25">
      <c r="A31">
        <v>10</v>
      </c>
      <c r="B31">
        <v>0</v>
      </c>
      <c r="F31" s="9">
        <f t="shared" si="0"/>
        <v>42124</v>
      </c>
      <c r="G31">
        <f>Tab_Dane_RAW_POGODA[[#This Row],[temperatura_srednia]]</f>
        <v>10</v>
      </c>
      <c r="H31">
        <f>Tab_Dane_RAW_POGODA[[#This Row],[opady]]</f>
        <v>0</v>
      </c>
    </row>
    <row r="32" spans="1:8" x14ac:dyDescent="0.25">
      <c r="A32">
        <v>10</v>
      </c>
      <c r="B32">
        <v>4</v>
      </c>
      <c r="F32" s="9">
        <f t="shared" si="0"/>
        <v>42125</v>
      </c>
      <c r="G32">
        <f>Tab_Dane_RAW_POGODA[[#This Row],[temperatura_srednia]]</f>
        <v>10</v>
      </c>
      <c r="H32">
        <f>Tab_Dane_RAW_POGODA[[#This Row],[opady]]</f>
        <v>4</v>
      </c>
    </row>
    <row r="33" spans="1:8" x14ac:dyDescent="0.25">
      <c r="A33">
        <v>7</v>
      </c>
      <c r="B33">
        <v>5</v>
      </c>
      <c r="F33" s="9">
        <f t="shared" si="0"/>
        <v>42126</v>
      </c>
      <c r="G33">
        <f>Tab_Dane_RAW_POGODA[[#This Row],[temperatura_srednia]]</f>
        <v>7</v>
      </c>
      <c r="H33">
        <f>Tab_Dane_RAW_POGODA[[#This Row],[opady]]</f>
        <v>5</v>
      </c>
    </row>
    <row r="34" spans="1:8" x14ac:dyDescent="0.25">
      <c r="A34">
        <v>9</v>
      </c>
      <c r="B34">
        <v>4</v>
      </c>
      <c r="F34" s="9">
        <f t="shared" ref="F34:F65" si="1">F33+1</f>
        <v>42127</v>
      </c>
      <c r="G34">
        <f>Tab_Dane_RAW_POGODA[[#This Row],[temperatura_srednia]]</f>
        <v>9</v>
      </c>
      <c r="H34">
        <f>Tab_Dane_RAW_POGODA[[#This Row],[opady]]</f>
        <v>4</v>
      </c>
    </row>
    <row r="35" spans="1:8" x14ac:dyDescent="0.25">
      <c r="A35">
        <v>15</v>
      </c>
      <c r="B35">
        <v>0.4</v>
      </c>
      <c r="F35" s="9">
        <f t="shared" si="1"/>
        <v>42128</v>
      </c>
      <c r="G35">
        <f>Tab_Dane_RAW_POGODA[[#This Row],[temperatura_srednia]]</f>
        <v>15</v>
      </c>
      <c r="H35">
        <f>Tab_Dane_RAW_POGODA[[#This Row],[opady]]</f>
        <v>0.4</v>
      </c>
    </row>
    <row r="36" spans="1:8" x14ac:dyDescent="0.25">
      <c r="A36">
        <v>18</v>
      </c>
      <c r="B36">
        <v>0.4</v>
      </c>
      <c r="F36" s="9">
        <f t="shared" si="1"/>
        <v>42129</v>
      </c>
      <c r="G36">
        <f>Tab_Dane_RAW_POGODA[[#This Row],[temperatura_srednia]]</f>
        <v>18</v>
      </c>
      <c r="H36">
        <f>Tab_Dane_RAW_POGODA[[#This Row],[opady]]</f>
        <v>0.4</v>
      </c>
    </row>
    <row r="37" spans="1:8" x14ac:dyDescent="0.25">
      <c r="A37">
        <v>16</v>
      </c>
      <c r="B37">
        <v>0</v>
      </c>
      <c r="F37" s="9">
        <f t="shared" si="1"/>
        <v>42130</v>
      </c>
      <c r="G37">
        <f>Tab_Dane_RAW_POGODA[[#This Row],[temperatura_srednia]]</f>
        <v>16</v>
      </c>
      <c r="H37">
        <f>Tab_Dane_RAW_POGODA[[#This Row],[opady]]</f>
        <v>0</v>
      </c>
    </row>
    <row r="38" spans="1:8" x14ac:dyDescent="0.25">
      <c r="A38">
        <v>14</v>
      </c>
      <c r="B38">
        <v>0</v>
      </c>
      <c r="F38" s="9">
        <f t="shared" si="1"/>
        <v>42131</v>
      </c>
      <c r="G38">
        <f>Tab_Dane_RAW_POGODA[[#This Row],[temperatura_srednia]]</f>
        <v>14</v>
      </c>
      <c r="H38">
        <f>Tab_Dane_RAW_POGODA[[#This Row],[opady]]</f>
        <v>0</v>
      </c>
    </row>
    <row r="39" spans="1:8" x14ac:dyDescent="0.25">
      <c r="A39">
        <v>10</v>
      </c>
      <c r="B39">
        <v>0</v>
      </c>
      <c r="F39" s="9">
        <f t="shared" si="1"/>
        <v>42132</v>
      </c>
      <c r="G39">
        <f>Tab_Dane_RAW_POGODA[[#This Row],[temperatura_srednia]]</f>
        <v>10</v>
      </c>
      <c r="H39">
        <f>Tab_Dane_RAW_POGODA[[#This Row],[opady]]</f>
        <v>0</v>
      </c>
    </row>
    <row r="40" spans="1:8" x14ac:dyDescent="0.25">
      <c r="A40">
        <v>14</v>
      </c>
      <c r="B40">
        <v>0.3</v>
      </c>
      <c r="F40" s="9">
        <f t="shared" si="1"/>
        <v>42133</v>
      </c>
      <c r="G40">
        <f>Tab_Dane_RAW_POGODA[[#This Row],[temperatura_srednia]]</f>
        <v>14</v>
      </c>
      <c r="H40">
        <f>Tab_Dane_RAW_POGODA[[#This Row],[opady]]</f>
        <v>0.3</v>
      </c>
    </row>
    <row r="41" spans="1:8" x14ac:dyDescent="0.25">
      <c r="A41">
        <v>12</v>
      </c>
      <c r="B41">
        <v>0.1</v>
      </c>
      <c r="F41" s="9">
        <f t="shared" si="1"/>
        <v>42134</v>
      </c>
      <c r="G41">
        <f>Tab_Dane_RAW_POGODA[[#This Row],[temperatura_srednia]]</f>
        <v>12</v>
      </c>
      <c r="H41">
        <f>Tab_Dane_RAW_POGODA[[#This Row],[opady]]</f>
        <v>0.1</v>
      </c>
    </row>
    <row r="42" spans="1:8" x14ac:dyDescent="0.25">
      <c r="A42">
        <v>11</v>
      </c>
      <c r="B42">
        <v>0</v>
      </c>
      <c r="F42" s="9">
        <f t="shared" si="1"/>
        <v>42135</v>
      </c>
      <c r="G42">
        <f>Tab_Dane_RAW_POGODA[[#This Row],[temperatura_srednia]]</f>
        <v>11</v>
      </c>
      <c r="H42">
        <f>Tab_Dane_RAW_POGODA[[#This Row],[opady]]</f>
        <v>0</v>
      </c>
    </row>
    <row r="43" spans="1:8" x14ac:dyDescent="0.25">
      <c r="A43">
        <v>16</v>
      </c>
      <c r="B43">
        <v>3</v>
      </c>
      <c r="F43" s="9">
        <f t="shared" si="1"/>
        <v>42136</v>
      </c>
      <c r="G43">
        <f>Tab_Dane_RAW_POGODA[[#This Row],[temperatura_srednia]]</f>
        <v>16</v>
      </c>
      <c r="H43">
        <f>Tab_Dane_RAW_POGODA[[#This Row],[opady]]</f>
        <v>3</v>
      </c>
    </row>
    <row r="44" spans="1:8" x14ac:dyDescent="0.25">
      <c r="A44">
        <v>12</v>
      </c>
      <c r="B44">
        <v>0</v>
      </c>
      <c r="F44" s="9">
        <f t="shared" si="1"/>
        <v>42137</v>
      </c>
      <c r="G44">
        <f>Tab_Dane_RAW_POGODA[[#This Row],[temperatura_srednia]]</f>
        <v>12</v>
      </c>
      <c r="H44">
        <f>Tab_Dane_RAW_POGODA[[#This Row],[opady]]</f>
        <v>0</v>
      </c>
    </row>
    <row r="45" spans="1:8" x14ac:dyDescent="0.25">
      <c r="A45">
        <v>10</v>
      </c>
      <c r="B45">
        <v>0</v>
      </c>
      <c r="F45" s="9">
        <f t="shared" si="1"/>
        <v>42138</v>
      </c>
      <c r="G45">
        <f>Tab_Dane_RAW_POGODA[[#This Row],[temperatura_srednia]]</f>
        <v>10</v>
      </c>
      <c r="H45">
        <f>Tab_Dane_RAW_POGODA[[#This Row],[opady]]</f>
        <v>0</v>
      </c>
    </row>
    <row r="46" spans="1:8" x14ac:dyDescent="0.25">
      <c r="A46">
        <v>12</v>
      </c>
      <c r="B46">
        <v>0</v>
      </c>
      <c r="F46" s="9">
        <f t="shared" si="1"/>
        <v>42139</v>
      </c>
      <c r="G46">
        <f>Tab_Dane_RAW_POGODA[[#This Row],[temperatura_srednia]]</f>
        <v>12</v>
      </c>
      <c r="H46">
        <f>Tab_Dane_RAW_POGODA[[#This Row],[opady]]</f>
        <v>0</v>
      </c>
    </row>
    <row r="47" spans="1:8" x14ac:dyDescent="0.25">
      <c r="A47">
        <v>10</v>
      </c>
      <c r="B47">
        <v>1.8</v>
      </c>
      <c r="F47" s="9">
        <f t="shared" si="1"/>
        <v>42140</v>
      </c>
      <c r="G47">
        <f>Tab_Dane_RAW_POGODA[[#This Row],[temperatura_srednia]]</f>
        <v>10</v>
      </c>
      <c r="H47">
        <f>Tab_Dane_RAW_POGODA[[#This Row],[opady]]</f>
        <v>1.8</v>
      </c>
    </row>
    <row r="48" spans="1:8" x14ac:dyDescent="0.25">
      <c r="A48">
        <v>11</v>
      </c>
      <c r="B48">
        <v>2.8</v>
      </c>
      <c r="F48" s="9">
        <f t="shared" si="1"/>
        <v>42141</v>
      </c>
      <c r="G48">
        <f>Tab_Dane_RAW_POGODA[[#This Row],[temperatura_srednia]]</f>
        <v>11</v>
      </c>
      <c r="H48">
        <f>Tab_Dane_RAW_POGODA[[#This Row],[opady]]</f>
        <v>2.8</v>
      </c>
    </row>
    <row r="49" spans="1:8" x14ac:dyDescent="0.25">
      <c r="A49">
        <v>12</v>
      </c>
      <c r="B49">
        <v>1.9</v>
      </c>
      <c r="F49" s="9">
        <f t="shared" si="1"/>
        <v>42142</v>
      </c>
      <c r="G49">
        <f>Tab_Dane_RAW_POGODA[[#This Row],[temperatura_srednia]]</f>
        <v>12</v>
      </c>
      <c r="H49">
        <f>Tab_Dane_RAW_POGODA[[#This Row],[opady]]</f>
        <v>1.9</v>
      </c>
    </row>
    <row r="50" spans="1:8" x14ac:dyDescent="0.25">
      <c r="A50">
        <v>16</v>
      </c>
      <c r="B50">
        <v>2.2000000000000002</v>
      </c>
      <c r="F50" s="9">
        <f t="shared" si="1"/>
        <v>42143</v>
      </c>
      <c r="G50">
        <f>Tab_Dane_RAW_POGODA[[#This Row],[temperatura_srednia]]</f>
        <v>16</v>
      </c>
      <c r="H50">
        <f>Tab_Dane_RAW_POGODA[[#This Row],[opady]]</f>
        <v>2.2000000000000002</v>
      </c>
    </row>
    <row r="51" spans="1:8" x14ac:dyDescent="0.25">
      <c r="A51">
        <v>13</v>
      </c>
      <c r="B51">
        <v>2.2999999999999998</v>
      </c>
      <c r="F51" s="9">
        <f t="shared" si="1"/>
        <v>42144</v>
      </c>
      <c r="G51">
        <f>Tab_Dane_RAW_POGODA[[#This Row],[temperatura_srednia]]</f>
        <v>13</v>
      </c>
      <c r="H51">
        <f>Tab_Dane_RAW_POGODA[[#This Row],[opady]]</f>
        <v>2.2999999999999998</v>
      </c>
    </row>
    <row r="52" spans="1:8" x14ac:dyDescent="0.25">
      <c r="A52">
        <v>11</v>
      </c>
      <c r="B52">
        <v>5.4</v>
      </c>
      <c r="F52" s="9">
        <f t="shared" si="1"/>
        <v>42145</v>
      </c>
      <c r="G52">
        <f>Tab_Dane_RAW_POGODA[[#This Row],[temperatura_srednia]]</f>
        <v>11</v>
      </c>
      <c r="H52">
        <f>Tab_Dane_RAW_POGODA[[#This Row],[opady]]</f>
        <v>5.4</v>
      </c>
    </row>
    <row r="53" spans="1:8" x14ac:dyDescent="0.25">
      <c r="A53">
        <v>12</v>
      </c>
      <c r="B53">
        <v>5.5</v>
      </c>
      <c r="F53" s="9">
        <f t="shared" si="1"/>
        <v>42146</v>
      </c>
      <c r="G53">
        <f>Tab_Dane_RAW_POGODA[[#This Row],[temperatura_srednia]]</f>
        <v>12</v>
      </c>
      <c r="H53">
        <f>Tab_Dane_RAW_POGODA[[#This Row],[opady]]</f>
        <v>5.5</v>
      </c>
    </row>
    <row r="54" spans="1:8" x14ac:dyDescent="0.25">
      <c r="A54">
        <v>12</v>
      </c>
      <c r="B54">
        <v>5.2</v>
      </c>
      <c r="F54" s="9">
        <f t="shared" si="1"/>
        <v>42147</v>
      </c>
      <c r="G54">
        <f>Tab_Dane_RAW_POGODA[[#This Row],[temperatura_srednia]]</f>
        <v>12</v>
      </c>
      <c r="H54">
        <f>Tab_Dane_RAW_POGODA[[#This Row],[opady]]</f>
        <v>5.2</v>
      </c>
    </row>
    <row r="55" spans="1:8" x14ac:dyDescent="0.25">
      <c r="A55">
        <v>14</v>
      </c>
      <c r="B55">
        <v>3</v>
      </c>
      <c r="F55" s="9">
        <f t="shared" si="1"/>
        <v>42148</v>
      </c>
      <c r="G55">
        <f>Tab_Dane_RAW_POGODA[[#This Row],[temperatura_srednia]]</f>
        <v>14</v>
      </c>
      <c r="H55">
        <f>Tab_Dane_RAW_POGODA[[#This Row],[opady]]</f>
        <v>3</v>
      </c>
    </row>
    <row r="56" spans="1:8" x14ac:dyDescent="0.25">
      <c r="A56">
        <v>15</v>
      </c>
      <c r="B56">
        <v>0</v>
      </c>
      <c r="F56" s="9">
        <f t="shared" si="1"/>
        <v>42149</v>
      </c>
      <c r="G56">
        <f>Tab_Dane_RAW_POGODA[[#This Row],[temperatura_srednia]]</f>
        <v>15</v>
      </c>
      <c r="H56">
        <f>Tab_Dane_RAW_POGODA[[#This Row],[opady]]</f>
        <v>0</v>
      </c>
    </row>
    <row r="57" spans="1:8" x14ac:dyDescent="0.25">
      <c r="A57">
        <v>14</v>
      </c>
      <c r="B57">
        <v>0</v>
      </c>
      <c r="F57" s="9">
        <f t="shared" si="1"/>
        <v>42150</v>
      </c>
      <c r="G57">
        <f>Tab_Dane_RAW_POGODA[[#This Row],[temperatura_srednia]]</f>
        <v>14</v>
      </c>
      <c r="H57">
        <f>Tab_Dane_RAW_POGODA[[#This Row],[opady]]</f>
        <v>0</v>
      </c>
    </row>
    <row r="58" spans="1:8" x14ac:dyDescent="0.25">
      <c r="A58">
        <v>10</v>
      </c>
      <c r="B58">
        <v>0</v>
      </c>
      <c r="F58" s="9">
        <f t="shared" si="1"/>
        <v>42151</v>
      </c>
      <c r="G58">
        <f>Tab_Dane_RAW_POGODA[[#This Row],[temperatura_srednia]]</f>
        <v>10</v>
      </c>
      <c r="H58">
        <f>Tab_Dane_RAW_POGODA[[#This Row],[opady]]</f>
        <v>0</v>
      </c>
    </row>
    <row r="59" spans="1:8" x14ac:dyDescent="0.25">
      <c r="A59">
        <v>12</v>
      </c>
      <c r="B59">
        <v>0.1</v>
      </c>
      <c r="F59" s="9">
        <f t="shared" si="1"/>
        <v>42152</v>
      </c>
      <c r="G59">
        <f>Tab_Dane_RAW_POGODA[[#This Row],[temperatura_srednia]]</f>
        <v>12</v>
      </c>
      <c r="H59">
        <f>Tab_Dane_RAW_POGODA[[#This Row],[opady]]</f>
        <v>0.1</v>
      </c>
    </row>
    <row r="60" spans="1:8" x14ac:dyDescent="0.25">
      <c r="A60">
        <v>14</v>
      </c>
      <c r="B60">
        <v>0</v>
      </c>
      <c r="F60" s="9">
        <f t="shared" si="1"/>
        <v>42153</v>
      </c>
      <c r="G60">
        <f>Tab_Dane_RAW_POGODA[[#This Row],[temperatura_srednia]]</f>
        <v>14</v>
      </c>
      <c r="H60">
        <f>Tab_Dane_RAW_POGODA[[#This Row],[opady]]</f>
        <v>0</v>
      </c>
    </row>
    <row r="61" spans="1:8" x14ac:dyDescent="0.25">
      <c r="A61">
        <v>13</v>
      </c>
      <c r="B61">
        <v>0</v>
      </c>
      <c r="F61" s="9">
        <f t="shared" si="1"/>
        <v>42154</v>
      </c>
      <c r="G61">
        <f>Tab_Dane_RAW_POGODA[[#This Row],[temperatura_srednia]]</f>
        <v>13</v>
      </c>
      <c r="H61">
        <f>Tab_Dane_RAW_POGODA[[#This Row],[opady]]</f>
        <v>0</v>
      </c>
    </row>
    <row r="62" spans="1:8" x14ac:dyDescent="0.25">
      <c r="A62">
        <v>12</v>
      </c>
      <c r="B62">
        <v>0</v>
      </c>
      <c r="F62" s="9">
        <f t="shared" si="1"/>
        <v>42155</v>
      </c>
      <c r="G62">
        <f>Tab_Dane_RAW_POGODA[[#This Row],[temperatura_srednia]]</f>
        <v>12</v>
      </c>
      <c r="H62">
        <f>Tab_Dane_RAW_POGODA[[#This Row],[opady]]</f>
        <v>0</v>
      </c>
    </row>
    <row r="63" spans="1:8" x14ac:dyDescent="0.25">
      <c r="A63">
        <v>18</v>
      </c>
      <c r="B63">
        <v>4</v>
      </c>
      <c r="F63" s="9">
        <f t="shared" si="1"/>
        <v>42156</v>
      </c>
      <c r="G63">
        <f>Tab_Dane_RAW_POGODA[[#This Row],[temperatura_srednia]]</f>
        <v>18</v>
      </c>
      <c r="H63">
        <f>Tab_Dane_RAW_POGODA[[#This Row],[opady]]</f>
        <v>4</v>
      </c>
    </row>
    <row r="64" spans="1:8" x14ac:dyDescent="0.25">
      <c r="A64">
        <v>18</v>
      </c>
      <c r="B64">
        <v>3</v>
      </c>
      <c r="F64" s="9">
        <f t="shared" si="1"/>
        <v>42157</v>
      </c>
      <c r="G64">
        <f>Tab_Dane_RAW_POGODA[[#This Row],[temperatura_srednia]]</f>
        <v>18</v>
      </c>
      <c r="H64">
        <f>Tab_Dane_RAW_POGODA[[#This Row],[opady]]</f>
        <v>3</v>
      </c>
    </row>
    <row r="65" spans="1:8" x14ac:dyDescent="0.25">
      <c r="A65">
        <v>22</v>
      </c>
      <c r="B65">
        <v>0</v>
      </c>
      <c r="F65" s="9">
        <f t="shared" si="1"/>
        <v>42158</v>
      </c>
      <c r="G65">
        <f>Tab_Dane_RAW_POGODA[[#This Row],[temperatura_srednia]]</f>
        <v>22</v>
      </c>
      <c r="H65">
        <f>Tab_Dane_RAW_POGODA[[#This Row],[opady]]</f>
        <v>0</v>
      </c>
    </row>
    <row r="66" spans="1:8" x14ac:dyDescent="0.25">
      <c r="A66">
        <v>15</v>
      </c>
      <c r="B66">
        <v>0</v>
      </c>
      <c r="F66" s="9">
        <f t="shared" ref="F66:F97" si="2">F65+1</f>
        <v>42159</v>
      </c>
      <c r="G66">
        <f>Tab_Dane_RAW_POGODA[[#This Row],[temperatura_srednia]]</f>
        <v>15</v>
      </c>
      <c r="H66">
        <f>Tab_Dane_RAW_POGODA[[#This Row],[opady]]</f>
        <v>0</v>
      </c>
    </row>
    <row r="67" spans="1:8" x14ac:dyDescent="0.25">
      <c r="A67">
        <v>18</v>
      </c>
      <c r="B67">
        <v>0</v>
      </c>
      <c r="F67" s="9">
        <f t="shared" si="2"/>
        <v>42160</v>
      </c>
      <c r="G67">
        <f>Tab_Dane_RAW_POGODA[[#This Row],[temperatura_srednia]]</f>
        <v>18</v>
      </c>
      <c r="H67">
        <f>Tab_Dane_RAW_POGODA[[#This Row],[opady]]</f>
        <v>0</v>
      </c>
    </row>
    <row r="68" spans="1:8" x14ac:dyDescent="0.25">
      <c r="A68">
        <v>22</v>
      </c>
      <c r="B68">
        <v>0</v>
      </c>
      <c r="F68" s="9">
        <f t="shared" si="2"/>
        <v>42161</v>
      </c>
      <c r="G68">
        <f>Tab_Dane_RAW_POGODA[[#This Row],[temperatura_srednia]]</f>
        <v>22</v>
      </c>
      <c r="H68">
        <f>Tab_Dane_RAW_POGODA[[#This Row],[opady]]</f>
        <v>0</v>
      </c>
    </row>
    <row r="69" spans="1:8" x14ac:dyDescent="0.25">
      <c r="A69">
        <v>14</v>
      </c>
      <c r="B69">
        <v>8</v>
      </c>
      <c r="F69" s="9">
        <f t="shared" si="2"/>
        <v>42162</v>
      </c>
      <c r="G69">
        <f>Tab_Dane_RAW_POGODA[[#This Row],[temperatura_srednia]]</f>
        <v>14</v>
      </c>
      <c r="H69">
        <f>Tab_Dane_RAW_POGODA[[#This Row],[opady]]</f>
        <v>8</v>
      </c>
    </row>
    <row r="70" spans="1:8" x14ac:dyDescent="0.25">
      <c r="A70">
        <v>14</v>
      </c>
      <c r="B70">
        <v>5.9</v>
      </c>
      <c r="F70" s="9">
        <f t="shared" si="2"/>
        <v>42163</v>
      </c>
      <c r="G70">
        <f>Tab_Dane_RAW_POGODA[[#This Row],[temperatura_srednia]]</f>
        <v>14</v>
      </c>
      <c r="H70">
        <f>Tab_Dane_RAW_POGODA[[#This Row],[opady]]</f>
        <v>5.9</v>
      </c>
    </row>
    <row r="71" spans="1:8" x14ac:dyDescent="0.25">
      <c r="A71">
        <v>12</v>
      </c>
      <c r="B71">
        <v>5</v>
      </c>
      <c r="F71" s="9">
        <f t="shared" si="2"/>
        <v>42164</v>
      </c>
      <c r="G71">
        <f>Tab_Dane_RAW_POGODA[[#This Row],[temperatura_srednia]]</f>
        <v>12</v>
      </c>
      <c r="H71">
        <f>Tab_Dane_RAW_POGODA[[#This Row],[opady]]</f>
        <v>5</v>
      </c>
    </row>
    <row r="72" spans="1:8" x14ac:dyDescent="0.25">
      <c r="A72">
        <v>16</v>
      </c>
      <c r="B72">
        <v>0</v>
      </c>
      <c r="F72" s="9">
        <f t="shared" si="2"/>
        <v>42165</v>
      </c>
      <c r="G72">
        <f>Tab_Dane_RAW_POGODA[[#This Row],[temperatura_srednia]]</f>
        <v>16</v>
      </c>
      <c r="H72">
        <f>Tab_Dane_RAW_POGODA[[#This Row],[opady]]</f>
        <v>0</v>
      </c>
    </row>
    <row r="73" spans="1:8" x14ac:dyDescent="0.25">
      <c r="A73">
        <v>16</v>
      </c>
      <c r="B73">
        <v>0</v>
      </c>
      <c r="F73" s="9">
        <f t="shared" si="2"/>
        <v>42166</v>
      </c>
      <c r="G73">
        <f>Tab_Dane_RAW_POGODA[[#This Row],[temperatura_srednia]]</f>
        <v>16</v>
      </c>
      <c r="H73">
        <f>Tab_Dane_RAW_POGODA[[#This Row],[opady]]</f>
        <v>0</v>
      </c>
    </row>
    <row r="74" spans="1:8" x14ac:dyDescent="0.25">
      <c r="A74">
        <v>18</v>
      </c>
      <c r="B74">
        <v>5</v>
      </c>
      <c r="F74" s="9">
        <f t="shared" si="2"/>
        <v>42167</v>
      </c>
      <c r="G74">
        <f>Tab_Dane_RAW_POGODA[[#This Row],[temperatura_srednia]]</f>
        <v>18</v>
      </c>
      <c r="H74">
        <f>Tab_Dane_RAW_POGODA[[#This Row],[opady]]</f>
        <v>5</v>
      </c>
    </row>
    <row r="75" spans="1:8" x14ac:dyDescent="0.25">
      <c r="A75">
        <v>19</v>
      </c>
      <c r="B75">
        <v>1</v>
      </c>
      <c r="F75" s="9">
        <f t="shared" si="2"/>
        <v>42168</v>
      </c>
      <c r="G75">
        <f>Tab_Dane_RAW_POGODA[[#This Row],[temperatura_srednia]]</f>
        <v>19</v>
      </c>
      <c r="H75">
        <f>Tab_Dane_RAW_POGODA[[#This Row],[opady]]</f>
        <v>1</v>
      </c>
    </row>
    <row r="76" spans="1:8" x14ac:dyDescent="0.25">
      <c r="A76">
        <v>22</v>
      </c>
      <c r="B76">
        <v>0</v>
      </c>
      <c r="F76" s="9">
        <f t="shared" si="2"/>
        <v>42169</v>
      </c>
      <c r="G76">
        <f>Tab_Dane_RAW_POGODA[[#This Row],[temperatura_srednia]]</f>
        <v>22</v>
      </c>
      <c r="H76">
        <f>Tab_Dane_RAW_POGODA[[#This Row],[opady]]</f>
        <v>0</v>
      </c>
    </row>
    <row r="77" spans="1:8" x14ac:dyDescent="0.25">
      <c r="A77">
        <v>16</v>
      </c>
      <c r="B77">
        <v>0</v>
      </c>
      <c r="F77" s="9">
        <f t="shared" si="2"/>
        <v>42170</v>
      </c>
      <c r="G77">
        <f>Tab_Dane_RAW_POGODA[[#This Row],[temperatura_srednia]]</f>
        <v>16</v>
      </c>
      <c r="H77">
        <f>Tab_Dane_RAW_POGODA[[#This Row],[opady]]</f>
        <v>0</v>
      </c>
    </row>
    <row r="78" spans="1:8" x14ac:dyDescent="0.25">
      <c r="A78">
        <v>12</v>
      </c>
      <c r="B78">
        <v>0</v>
      </c>
      <c r="F78" s="9">
        <f t="shared" si="2"/>
        <v>42171</v>
      </c>
      <c r="G78">
        <f>Tab_Dane_RAW_POGODA[[#This Row],[temperatura_srednia]]</f>
        <v>12</v>
      </c>
      <c r="H78">
        <f>Tab_Dane_RAW_POGODA[[#This Row],[opady]]</f>
        <v>0</v>
      </c>
    </row>
    <row r="79" spans="1:8" x14ac:dyDescent="0.25">
      <c r="A79">
        <v>14</v>
      </c>
      <c r="B79">
        <v>0</v>
      </c>
      <c r="F79" s="9">
        <f t="shared" si="2"/>
        <v>42172</v>
      </c>
      <c r="G79">
        <f>Tab_Dane_RAW_POGODA[[#This Row],[temperatura_srednia]]</f>
        <v>14</v>
      </c>
      <c r="H79">
        <f>Tab_Dane_RAW_POGODA[[#This Row],[opady]]</f>
        <v>0</v>
      </c>
    </row>
    <row r="80" spans="1:8" x14ac:dyDescent="0.25">
      <c r="A80">
        <v>16</v>
      </c>
      <c r="B80">
        <v>0.3</v>
      </c>
      <c r="F80" s="9">
        <f t="shared" si="2"/>
        <v>42173</v>
      </c>
      <c r="G80">
        <f>Tab_Dane_RAW_POGODA[[#This Row],[temperatura_srednia]]</f>
        <v>16</v>
      </c>
      <c r="H80">
        <f>Tab_Dane_RAW_POGODA[[#This Row],[opady]]</f>
        <v>0.3</v>
      </c>
    </row>
    <row r="81" spans="1:8" x14ac:dyDescent="0.25">
      <c r="A81">
        <v>12</v>
      </c>
      <c r="B81">
        <v>3</v>
      </c>
      <c r="F81" s="9">
        <f t="shared" si="2"/>
        <v>42174</v>
      </c>
      <c r="G81">
        <f>Tab_Dane_RAW_POGODA[[#This Row],[temperatura_srednia]]</f>
        <v>12</v>
      </c>
      <c r="H81">
        <f>Tab_Dane_RAW_POGODA[[#This Row],[opady]]</f>
        <v>3</v>
      </c>
    </row>
    <row r="82" spans="1:8" x14ac:dyDescent="0.25">
      <c r="A82">
        <v>13</v>
      </c>
      <c r="B82">
        <v>2</v>
      </c>
      <c r="F82" s="9">
        <f t="shared" si="2"/>
        <v>42175</v>
      </c>
      <c r="G82">
        <f>Tab_Dane_RAW_POGODA[[#This Row],[temperatura_srednia]]</f>
        <v>13</v>
      </c>
      <c r="H82">
        <f>Tab_Dane_RAW_POGODA[[#This Row],[opady]]</f>
        <v>2</v>
      </c>
    </row>
    <row r="83" spans="1:8" x14ac:dyDescent="0.25">
      <c r="A83">
        <v>12</v>
      </c>
      <c r="B83">
        <v>0</v>
      </c>
      <c r="F83" s="9">
        <f t="shared" si="2"/>
        <v>42176</v>
      </c>
      <c r="G83">
        <f>Tab_Dane_RAW_POGODA[[#This Row],[temperatura_srednia]]</f>
        <v>12</v>
      </c>
      <c r="H83">
        <f>Tab_Dane_RAW_POGODA[[#This Row],[opady]]</f>
        <v>0</v>
      </c>
    </row>
    <row r="84" spans="1:8" x14ac:dyDescent="0.25">
      <c r="A84">
        <v>12</v>
      </c>
      <c r="B84">
        <v>3</v>
      </c>
      <c r="F84" s="9">
        <f t="shared" si="2"/>
        <v>42177</v>
      </c>
      <c r="G84">
        <f>Tab_Dane_RAW_POGODA[[#This Row],[temperatura_srednia]]</f>
        <v>12</v>
      </c>
      <c r="H84">
        <f>Tab_Dane_RAW_POGODA[[#This Row],[opady]]</f>
        <v>3</v>
      </c>
    </row>
    <row r="85" spans="1:8" x14ac:dyDescent="0.25">
      <c r="A85">
        <v>13</v>
      </c>
      <c r="B85">
        <v>3</v>
      </c>
      <c r="F85" s="9">
        <f t="shared" si="2"/>
        <v>42178</v>
      </c>
      <c r="G85">
        <f>Tab_Dane_RAW_POGODA[[#This Row],[temperatura_srednia]]</f>
        <v>13</v>
      </c>
      <c r="H85">
        <f>Tab_Dane_RAW_POGODA[[#This Row],[opady]]</f>
        <v>3</v>
      </c>
    </row>
    <row r="86" spans="1:8" x14ac:dyDescent="0.25">
      <c r="A86">
        <v>12</v>
      </c>
      <c r="B86">
        <v>0</v>
      </c>
      <c r="F86" s="9">
        <f t="shared" si="2"/>
        <v>42179</v>
      </c>
      <c r="G86">
        <f>Tab_Dane_RAW_POGODA[[#This Row],[temperatura_srednia]]</f>
        <v>12</v>
      </c>
      <c r="H86">
        <f>Tab_Dane_RAW_POGODA[[#This Row],[opady]]</f>
        <v>0</v>
      </c>
    </row>
    <row r="87" spans="1:8" x14ac:dyDescent="0.25">
      <c r="A87">
        <v>16</v>
      </c>
      <c r="B87">
        <v>0</v>
      </c>
      <c r="F87" s="9">
        <f t="shared" si="2"/>
        <v>42180</v>
      </c>
      <c r="G87">
        <f>Tab_Dane_RAW_POGODA[[#This Row],[temperatura_srednia]]</f>
        <v>16</v>
      </c>
      <c r="H87">
        <f>Tab_Dane_RAW_POGODA[[#This Row],[opady]]</f>
        <v>0</v>
      </c>
    </row>
    <row r="88" spans="1:8" x14ac:dyDescent="0.25">
      <c r="A88">
        <v>16</v>
      </c>
      <c r="B88">
        <v>7</v>
      </c>
      <c r="F88" s="9">
        <f t="shared" si="2"/>
        <v>42181</v>
      </c>
      <c r="G88">
        <f>Tab_Dane_RAW_POGODA[[#This Row],[temperatura_srednia]]</f>
        <v>16</v>
      </c>
      <c r="H88">
        <f>Tab_Dane_RAW_POGODA[[#This Row],[opady]]</f>
        <v>7</v>
      </c>
    </row>
    <row r="89" spans="1:8" x14ac:dyDescent="0.25">
      <c r="A89">
        <v>18</v>
      </c>
      <c r="B89">
        <v>6</v>
      </c>
      <c r="F89" s="9">
        <f t="shared" si="2"/>
        <v>42182</v>
      </c>
      <c r="G89">
        <f>Tab_Dane_RAW_POGODA[[#This Row],[temperatura_srednia]]</f>
        <v>18</v>
      </c>
      <c r="H89">
        <f>Tab_Dane_RAW_POGODA[[#This Row],[opady]]</f>
        <v>6</v>
      </c>
    </row>
    <row r="90" spans="1:8" x14ac:dyDescent="0.25">
      <c r="A90">
        <v>16</v>
      </c>
      <c r="B90">
        <v>0</v>
      </c>
      <c r="F90" s="9">
        <f t="shared" si="2"/>
        <v>42183</v>
      </c>
      <c r="G90">
        <f>Tab_Dane_RAW_POGODA[[#This Row],[temperatura_srednia]]</f>
        <v>16</v>
      </c>
      <c r="H90">
        <f>Tab_Dane_RAW_POGODA[[#This Row],[opady]]</f>
        <v>0</v>
      </c>
    </row>
    <row r="91" spans="1:8" x14ac:dyDescent="0.25">
      <c r="A91">
        <v>16</v>
      </c>
      <c r="B91">
        <v>0</v>
      </c>
      <c r="F91" s="9">
        <f t="shared" si="2"/>
        <v>42184</v>
      </c>
      <c r="G91">
        <f>Tab_Dane_RAW_POGODA[[#This Row],[temperatura_srednia]]</f>
        <v>16</v>
      </c>
      <c r="H91">
        <f>Tab_Dane_RAW_POGODA[[#This Row],[opady]]</f>
        <v>0</v>
      </c>
    </row>
    <row r="92" spans="1:8" x14ac:dyDescent="0.25">
      <c r="A92">
        <v>19</v>
      </c>
      <c r="B92">
        <v>0</v>
      </c>
      <c r="F92" s="9">
        <f t="shared" si="2"/>
        <v>42185</v>
      </c>
      <c r="G92">
        <f>Tab_Dane_RAW_POGODA[[#This Row],[temperatura_srednia]]</f>
        <v>19</v>
      </c>
      <c r="H92">
        <f>Tab_Dane_RAW_POGODA[[#This Row],[opady]]</f>
        <v>0</v>
      </c>
    </row>
    <row r="93" spans="1:8" x14ac:dyDescent="0.25">
      <c r="A93">
        <v>18</v>
      </c>
      <c r="B93">
        <v>0</v>
      </c>
      <c r="F93" s="9">
        <f t="shared" si="2"/>
        <v>42186</v>
      </c>
      <c r="G93">
        <f>Tab_Dane_RAW_POGODA[[#This Row],[temperatura_srednia]]</f>
        <v>18</v>
      </c>
      <c r="H93">
        <f>Tab_Dane_RAW_POGODA[[#This Row],[opady]]</f>
        <v>0</v>
      </c>
    </row>
    <row r="94" spans="1:8" x14ac:dyDescent="0.25">
      <c r="A94">
        <v>20</v>
      </c>
      <c r="B94">
        <v>0</v>
      </c>
      <c r="F94" s="9">
        <f t="shared" si="2"/>
        <v>42187</v>
      </c>
      <c r="G94">
        <f>Tab_Dane_RAW_POGODA[[#This Row],[temperatura_srednia]]</f>
        <v>20</v>
      </c>
      <c r="H94">
        <f>Tab_Dane_RAW_POGODA[[#This Row],[opady]]</f>
        <v>0</v>
      </c>
    </row>
    <row r="95" spans="1:8" x14ac:dyDescent="0.25">
      <c r="A95">
        <v>22</v>
      </c>
      <c r="B95">
        <v>0</v>
      </c>
      <c r="F95" s="9">
        <f t="shared" si="2"/>
        <v>42188</v>
      </c>
      <c r="G95">
        <f>Tab_Dane_RAW_POGODA[[#This Row],[temperatura_srednia]]</f>
        <v>22</v>
      </c>
      <c r="H95">
        <f>Tab_Dane_RAW_POGODA[[#This Row],[opady]]</f>
        <v>0</v>
      </c>
    </row>
    <row r="96" spans="1:8" x14ac:dyDescent="0.25">
      <c r="A96">
        <v>25</v>
      </c>
      <c r="B96">
        <v>0</v>
      </c>
      <c r="F96" s="9">
        <f t="shared" si="2"/>
        <v>42189</v>
      </c>
      <c r="G96">
        <f>Tab_Dane_RAW_POGODA[[#This Row],[temperatura_srednia]]</f>
        <v>25</v>
      </c>
      <c r="H96">
        <f>Tab_Dane_RAW_POGODA[[#This Row],[opady]]</f>
        <v>0</v>
      </c>
    </row>
    <row r="97" spans="1:8" x14ac:dyDescent="0.25">
      <c r="A97">
        <v>26</v>
      </c>
      <c r="B97">
        <v>0</v>
      </c>
      <c r="F97" s="9">
        <f t="shared" si="2"/>
        <v>42190</v>
      </c>
      <c r="G97">
        <f>Tab_Dane_RAW_POGODA[[#This Row],[temperatura_srednia]]</f>
        <v>26</v>
      </c>
      <c r="H97">
        <f>Tab_Dane_RAW_POGODA[[#This Row],[opady]]</f>
        <v>0</v>
      </c>
    </row>
    <row r="98" spans="1:8" x14ac:dyDescent="0.25">
      <c r="A98">
        <v>22</v>
      </c>
      <c r="B98">
        <v>0</v>
      </c>
      <c r="F98" s="9">
        <f t="shared" ref="F98:F129" si="3">F97+1</f>
        <v>42191</v>
      </c>
      <c r="G98">
        <f>Tab_Dane_RAW_POGODA[[#This Row],[temperatura_srednia]]</f>
        <v>22</v>
      </c>
      <c r="H98">
        <f>Tab_Dane_RAW_POGODA[[#This Row],[opady]]</f>
        <v>0</v>
      </c>
    </row>
    <row r="99" spans="1:8" x14ac:dyDescent="0.25">
      <c r="A99">
        <v>22</v>
      </c>
      <c r="B99">
        <v>18</v>
      </c>
      <c r="F99" s="9">
        <f t="shared" si="3"/>
        <v>42192</v>
      </c>
      <c r="G99">
        <f>Tab_Dane_RAW_POGODA[[#This Row],[temperatura_srednia]]</f>
        <v>22</v>
      </c>
      <c r="H99">
        <f>Tab_Dane_RAW_POGODA[[#This Row],[opady]]</f>
        <v>18</v>
      </c>
    </row>
    <row r="100" spans="1:8" x14ac:dyDescent="0.25">
      <c r="A100">
        <v>20</v>
      </c>
      <c r="B100">
        <v>3</v>
      </c>
      <c r="F100" s="9">
        <f t="shared" si="3"/>
        <v>42193</v>
      </c>
      <c r="G100">
        <f>Tab_Dane_RAW_POGODA[[#This Row],[temperatura_srednia]]</f>
        <v>20</v>
      </c>
      <c r="H100">
        <f>Tab_Dane_RAW_POGODA[[#This Row],[opady]]</f>
        <v>3</v>
      </c>
    </row>
    <row r="101" spans="1:8" x14ac:dyDescent="0.25">
      <c r="A101">
        <v>16</v>
      </c>
      <c r="B101">
        <v>0.2</v>
      </c>
      <c r="F101" s="9">
        <f t="shared" si="3"/>
        <v>42194</v>
      </c>
      <c r="G101">
        <f>Tab_Dane_RAW_POGODA[[#This Row],[temperatura_srednia]]</f>
        <v>16</v>
      </c>
      <c r="H101">
        <f>Tab_Dane_RAW_POGODA[[#This Row],[opady]]</f>
        <v>0.2</v>
      </c>
    </row>
    <row r="102" spans="1:8" x14ac:dyDescent="0.25">
      <c r="A102">
        <v>13</v>
      </c>
      <c r="B102">
        <v>12.2</v>
      </c>
      <c r="F102" s="9">
        <f t="shared" si="3"/>
        <v>42195</v>
      </c>
      <c r="G102">
        <f>Tab_Dane_RAW_POGODA[[#This Row],[temperatura_srednia]]</f>
        <v>13</v>
      </c>
      <c r="H102">
        <f>Tab_Dane_RAW_POGODA[[#This Row],[opady]]</f>
        <v>12.2</v>
      </c>
    </row>
    <row r="103" spans="1:8" x14ac:dyDescent="0.25">
      <c r="A103">
        <v>16</v>
      </c>
      <c r="B103">
        <v>0</v>
      </c>
      <c r="F103" s="9">
        <f t="shared" si="3"/>
        <v>42196</v>
      </c>
      <c r="G103">
        <f>Tab_Dane_RAW_POGODA[[#This Row],[temperatura_srednia]]</f>
        <v>16</v>
      </c>
      <c r="H103">
        <f>Tab_Dane_RAW_POGODA[[#This Row],[opady]]</f>
        <v>0</v>
      </c>
    </row>
    <row r="104" spans="1:8" x14ac:dyDescent="0.25">
      <c r="A104">
        <v>18</v>
      </c>
      <c r="B104">
        <v>2</v>
      </c>
      <c r="F104" s="9">
        <f t="shared" si="3"/>
        <v>42197</v>
      </c>
      <c r="G104">
        <f>Tab_Dane_RAW_POGODA[[#This Row],[temperatura_srednia]]</f>
        <v>18</v>
      </c>
      <c r="H104">
        <f>Tab_Dane_RAW_POGODA[[#This Row],[opady]]</f>
        <v>2</v>
      </c>
    </row>
    <row r="105" spans="1:8" x14ac:dyDescent="0.25">
      <c r="A105">
        <v>18</v>
      </c>
      <c r="B105">
        <v>12</v>
      </c>
      <c r="F105" s="9">
        <f t="shared" si="3"/>
        <v>42198</v>
      </c>
      <c r="G105">
        <f>Tab_Dane_RAW_POGODA[[#This Row],[temperatura_srednia]]</f>
        <v>18</v>
      </c>
      <c r="H105">
        <f>Tab_Dane_RAW_POGODA[[#This Row],[opady]]</f>
        <v>12</v>
      </c>
    </row>
    <row r="106" spans="1:8" x14ac:dyDescent="0.25">
      <c r="A106">
        <v>18</v>
      </c>
      <c r="B106">
        <v>0</v>
      </c>
      <c r="F106" s="9">
        <f t="shared" si="3"/>
        <v>42199</v>
      </c>
      <c r="G106">
        <f>Tab_Dane_RAW_POGODA[[#This Row],[temperatura_srednia]]</f>
        <v>18</v>
      </c>
      <c r="H106">
        <f>Tab_Dane_RAW_POGODA[[#This Row],[opady]]</f>
        <v>0</v>
      </c>
    </row>
    <row r="107" spans="1:8" x14ac:dyDescent="0.25">
      <c r="A107">
        <v>18</v>
      </c>
      <c r="B107">
        <v>0</v>
      </c>
      <c r="F107" s="9">
        <f t="shared" si="3"/>
        <v>42200</v>
      </c>
      <c r="G107">
        <f>Tab_Dane_RAW_POGODA[[#This Row],[temperatura_srednia]]</f>
        <v>18</v>
      </c>
      <c r="H107">
        <f>Tab_Dane_RAW_POGODA[[#This Row],[opady]]</f>
        <v>0</v>
      </c>
    </row>
    <row r="108" spans="1:8" x14ac:dyDescent="0.25">
      <c r="A108">
        <v>16</v>
      </c>
      <c r="B108">
        <v>0</v>
      </c>
      <c r="F108" s="9">
        <f t="shared" si="3"/>
        <v>42201</v>
      </c>
      <c r="G108">
        <f>Tab_Dane_RAW_POGODA[[#This Row],[temperatura_srednia]]</f>
        <v>16</v>
      </c>
      <c r="H108">
        <f>Tab_Dane_RAW_POGODA[[#This Row],[opady]]</f>
        <v>0</v>
      </c>
    </row>
    <row r="109" spans="1:8" x14ac:dyDescent="0.25">
      <c r="A109">
        <v>21</v>
      </c>
      <c r="B109">
        <v>0</v>
      </c>
      <c r="F109" s="9">
        <f t="shared" si="3"/>
        <v>42202</v>
      </c>
      <c r="G109">
        <f>Tab_Dane_RAW_POGODA[[#This Row],[temperatura_srednia]]</f>
        <v>21</v>
      </c>
      <c r="H109">
        <f>Tab_Dane_RAW_POGODA[[#This Row],[opady]]</f>
        <v>0</v>
      </c>
    </row>
    <row r="110" spans="1:8" x14ac:dyDescent="0.25">
      <c r="A110">
        <v>26</v>
      </c>
      <c r="B110">
        <v>0</v>
      </c>
      <c r="F110" s="9">
        <f t="shared" si="3"/>
        <v>42203</v>
      </c>
      <c r="G110">
        <f>Tab_Dane_RAW_POGODA[[#This Row],[temperatura_srednia]]</f>
        <v>26</v>
      </c>
      <c r="H110">
        <f>Tab_Dane_RAW_POGODA[[#This Row],[opady]]</f>
        <v>0</v>
      </c>
    </row>
    <row r="111" spans="1:8" x14ac:dyDescent="0.25">
      <c r="A111">
        <v>23</v>
      </c>
      <c r="B111">
        <v>18</v>
      </c>
      <c r="F111" s="9">
        <f t="shared" si="3"/>
        <v>42204</v>
      </c>
      <c r="G111">
        <f>Tab_Dane_RAW_POGODA[[#This Row],[temperatura_srednia]]</f>
        <v>23</v>
      </c>
      <c r="H111">
        <f>Tab_Dane_RAW_POGODA[[#This Row],[opady]]</f>
        <v>18</v>
      </c>
    </row>
    <row r="112" spans="1:8" x14ac:dyDescent="0.25">
      <c r="A112">
        <v>19</v>
      </c>
      <c r="B112">
        <v>0</v>
      </c>
      <c r="F112" s="9">
        <f t="shared" si="3"/>
        <v>42205</v>
      </c>
      <c r="G112">
        <f>Tab_Dane_RAW_POGODA[[#This Row],[temperatura_srednia]]</f>
        <v>19</v>
      </c>
      <c r="H112">
        <f>Tab_Dane_RAW_POGODA[[#This Row],[opady]]</f>
        <v>0</v>
      </c>
    </row>
    <row r="113" spans="1:8" x14ac:dyDescent="0.25">
      <c r="A113">
        <v>20</v>
      </c>
      <c r="B113">
        <v>6</v>
      </c>
      <c r="F113" s="9">
        <f t="shared" si="3"/>
        <v>42206</v>
      </c>
      <c r="G113">
        <f>Tab_Dane_RAW_POGODA[[#This Row],[temperatura_srednia]]</f>
        <v>20</v>
      </c>
      <c r="H113">
        <f>Tab_Dane_RAW_POGODA[[#This Row],[opady]]</f>
        <v>6</v>
      </c>
    </row>
    <row r="114" spans="1:8" x14ac:dyDescent="0.25">
      <c r="A114">
        <v>22</v>
      </c>
      <c r="B114">
        <v>0</v>
      </c>
      <c r="F114" s="9">
        <f t="shared" si="3"/>
        <v>42207</v>
      </c>
      <c r="G114">
        <f>Tab_Dane_RAW_POGODA[[#This Row],[temperatura_srednia]]</f>
        <v>22</v>
      </c>
      <c r="H114">
        <f>Tab_Dane_RAW_POGODA[[#This Row],[opady]]</f>
        <v>0</v>
      </c>
    </row>
    <row r="115" spans="1:8" x14ac:dyDescent="0.25">
      <c r="A115">
        <v>20</v>
      </c>
      <c r="B115">
        <v>0</v>
      </c>
      <c r="F115" s="9">
        <f t="shared" si="3"/>
        <v>42208</v>
      </c>
      <c r="G115">
        <f>Tab_Dane_RAW_POGODA[[#This Row],[temperatura_srednia]]</f>
        <v>20</v>
      </c>
      <c r="H115">
        <f>Tab_Dane_RAW_POGODA[[#This Row],[opady]]</f>
        <v>0</v>
      </c>
    </row>
    <row r="116" spans="1:8" x14ac:dyDescent="0.25">
      <c r="A116">
        <v>20</v>
      </c>
      <c r="B116">
        <v>0</v>
      </c>
      <c r="F116" s="9">
        <f t="shared" si="3"/>
        <v>42209</v>
      </c>
      <c r="G116">
        <f>Tab_Dane_RAW_POGODA[[#This Row],[temperatura_srednia]]</f>
        <v>20</v>
      </c>
      <c r="H116">
        <f>Tab_Dane_RAW_POGODA[[#This Row],[opady]]</f>
        <v>0</v>
      </c>
    </row>
    <row r="117" spans="1:8" x14ac:dyDescent="0.25">
      <c r="A117">
        <v>23</v>
      </c>
      <c r="B117">
        <v>0.1</v>
      </c>
      <c r="F117" s="9">
        <f t="shared" si="3"/>
        <v>42210</v>
      </c>
      <c r="G117">
        <f>Tab_Dane_RAW_POGODA[[#This Row],[temperatura_srednia]]</f>
        <v>23</v>
      </c>
      <c r="H117">
        <f>Tab_Dane_RAW_POGODA[[#This Row],[opady]]</f>
        <v>0.1</v>
      </c>
    </row>
    <row r="118" spans="1:8" x14ac:dyDescent="0.25">
      <c r="A118">
        <v>16</v>
      </c>
      <c r="B118">
        <v>0</v>
      </c>
      <c r="F118" s="9">
        <f t="shared" si="3"/>
        <v>42211</v>
      </c>
      <c r="G118">
        <f>Tab_Dane_RAW_POGODA[[#This Row],[temperatura_srednia]]</f>
        <v>16</v>
      </c>
      <c r="H118">
        <f>Tab_Dane_RAW_POGODA[[#This Row],[opady]]</f>
        <v>0</v>
      </c>
    </row>
    <row r="119" spans="1:8" x14ac:dyDescent="0.25">
      <c r="A119">
        <v>16</v>
      </c>
      <c r="B119">
        <v>0.1</v>
      </c>
      <c r="F119" s="9">
        <f t="shared" si="3"/>
        <v>42212</v>
      </c>
      <c r="G119">
        <f>Tab_Dane_RAW_POGODA[[#This Row],[temperatura_srednia]]</f>
        <v>16</v>
      </c>
      <c r="H119">
        <f>Tab_Dane_RAW_POGODA[[#This Row],[opady]]</f>
        <v>0.1</v>
      </c>
    </row>
    <row r="120" spans="1:8" x14ac:dyDescent="0.25">
      <c r="A120">
        <v>18</v>
      </c>
      <c r="B120">
        <v>0.3</v>
      </c>
      <c r="F120" s="9">
        <f t="shared" si="3"/>
        <v>42213</v>
      </c>
      <c r="G120">
        <f>Tab_Dane_RAW_POGODA[[#This Row],[temperatura_srednia]]</f>
        <v>18</v>
      </c>
      <c r="H120">
        <f>Tab_Dane_RAW_POGODA[[#This Row],[opady]]</f>
        <v>0.3</v>
      </c>
    </row>
    <row r="121" spans="1:8" x14ac:dyDescent="0.25">
      <c r="A121">
        <v>18</v>
      </c>
      <c r="B121">
        <v>0</v>
      </c>
      <c r="F121" s="9">
        <f t="shared" si="3"/>
        <v>42214</v>
      </c>
      <c r="G121">
        <f>Tab_Dane_RAW_POGODA[[#This Row],[temperatura_srednia]]</f>
        <v>18</v>
      </c>
      <c r="H121">
        <f>Tab_Dane_RAW_POGODA[[#This Row],[opady]]</f>
        <v>0</v>
      </c>
    </row>
    <row r="122" spans="1:8" x14ac:dyDescent="0.25">
      <c r="A122">
        <v>14</v>
      </c>
      <c r="B122">
        <v>0</v>
      </c>
      <c r="F122" s="9">
        <f t="shared" si="3"/>
        <v>42215</v>
      </c>
      <c r="G122">
        <f>Tab_Dane_RAW_POGODA[[#This Row],[temperatura_srednia]]</f>
        <v>14</v>
      </c>
      <c r="H122">
        <f>Tab_Dane_RAW_POGODA[[#This Row],[opady]]</f>
        <v>0</v>
      </c>
    </row>
    <row r="123" spans="1:8" x14ac:dyDescent="0.25">
      <c r="A123">
        <v>14</v>
      </c>
      <c r="B123">
        <v>0</v>
      </c>
      <c r="F123" s="9">
        <f t="shared" si="3"/>
        <v>42216</v>
      </c>
      <c r="G123">
        <f>Tab_Dane_RAW_POGODA[[#This Row],[temperatura_srednia]]</f>
        <v>14</v>
      </c>
      <c r="H123">
        <f>Tab_Dane_RAW_POGODA[[#This Row],[opady]]</f>
        <v>0</v>
      </c>
    </row>
    <row r="124" spans="1:8" x14ac:dyDescent="0.25">
      <c r="A124">
        <v>16</v>
      </c>
      <c r="B124">
        <v>0</v>
      </c>
      <c r="F124" s="9">
        <f t="shared" si="3"/>
        <v>42217</v>
      </c>
      <c r="G124">
        <f>Tab_Dane_RAW_POGODA[[#This Row],[temperatura_srednia]]</f>
        <v>16</v>
      </c>
      <c r="H124">
        <f>Tab_Dane_RAW_POGODA[[#This Row],[opady]]</f>
        <v>0</v>
      </c>
    </row>
    <row r="125" spans="1:8" x14ac:dyDescent="0.25">
      <c r="A125">
        <v>22</v>
      </c>
      <c r="B125">
        <v>0</v>
      </c>
      <c r="F125" s="9">
        <f t="shared" si="3"/>
        <v>42218</v>
      </c>
      <c r="G125">
        <f>Tab_Dane_RAW_POGODA[[#This Row],[temperatura_srednia]]</f>
        <v>22</v>
      </c>
      <c r="H125">
        <f>Tab_Dane_RAW_POGODA[[#This Row],[opady]]</f>
        <v>0</v>
      </c>
    </row>
    <row r="126" spans="1:8" x14ac:dyDescent="0.25">
      <c r="A126">
        <v>22</v>
      </c>
      <c r="B126">
        <v>0</v>
      </c>
      <c r="F126" s="9">
        <f t="shared" si="3"/>
        <v>42219</v>
      </c>
      <c r="G126">
        <f>Tab_Dane_RAW_POGODA[[#This Row],[temperatura_srednia]]</f>
        <v>22</v>
      </c>
      <c r="H126">
        <f>Tab_Dane_RAW_POGODA[[#This Row],[opady]]</f>
        <v>0</v>
      </c>
    </row>
    <row r="127" spans="1:8" x14ac:dyDescent="0.25">
      <c r="A127">
        <v>25</v>
      </c>
      <c r="B127">
        <v>0</v>
      </c>
      <c r="F127" s="9">
        <f t="shared" si="3"/>
        <v>42220</v>
      </c>
      <c r="G127">
        <f>Tab_Dane_RAW_POGODA[[#This Row],[temperatura_srednia]]</f>
        <v>25</v>
      </c>
      <c r="H127">
        <f>Tab_Dane_RAW_POGODA[[#This Row],[opady]]</f>
        <v>0</v>
      </c>
    </row>
    <row r="128" spans="1:8" x14ac:dyDescent="0.25">
      <c r="A128">
        <v>24</v>
      </c>
      <c r="B128">
        <v>0</v>
      </c>
      <c r="F128" s="9">
        <f t="shared" si="3"/>
        <v>42221</v>
      </c>
      <c r="G128">
        <f>Tab_Dane_RAW_POGODA[[#This Row],[temperatura_srednia]]</f>
        <v>24</v>
      </c>
      <c r="H128">
        <f>Tab_Dane_RAW_POGODA[[#This Row],[opady]]</f>
        <v>0</v>
      </c>
    </row>
    <row r="129" spans="1:8" x14ac:dyDescent="0.25">
      <c r="A129">
        <v>24</v>
      </c>
      <c r="B129">
        <v>0</v>
      </c>
      <c r="F129" s="9">
        <f t="shared" si="3"/>
        <v>42222</v>
      </c>
      <c r="G129">
        <f>Tab_Dane_RAW_POGODA[[#This Row],[temperatura_srednia]]</f>
        <v>24</v>
      </c>
      <c r="H129">
        <f>Tab_Dane_RAW_POGODA[[#This Row],[opady]]</f>
        <v>0</v>
      </c>
    </row>
    <row r="130" spans="1:8" x14ac:dyDescent="0.25">
      <c r="A130">
        <v>28</v>
      </c>
      <c r="B130">
        <v>0</v>
      </c>
      <c r="F130" s="9">
        <f t="shared" ref="F130:F161" si="4">F129+1</f>
        <v>42223</v>
      </c>
      <c r="G130">
        <f>Tab_Dane_RAW_POGODA[[#This Row],[temperatura_srednia]]</f>
        <v>28</v>
      </c>
      <c r="H130">
        <f>Tab_Dane_RAW_POGODA[[#This Row],[opady]]</f>
        <v>0</v>
      </c>
    </row>
    <row r="131" spans="1:8" x14ac:dyDescent="0.25">
      <c r="A131">
        <v>28</v>
      </c>
      <c r="B131">
        <v>0</v>
      </c>
      <c r="F131" s="9">
        <f t="shared" si="4"/>
        <v>42224</v>
      </c>
      <c r="G131">
        <f>Tab_Dane_RAW_POGODA[[#This Row],[temperatura_srednia]]</f>
        <v>28</v>
      </c>
      <c r="H131">
        <f>Tab_Dane_RAW_POGODA[[#This Row],[opady]]</f>
        <v>0</v>
      </c>
    </row>
    <row r="132" spans="1:8" x14ac:dyDescent="0.25">
      <c r="A132">
        <v>24</v>
      </c>
      <c r="B132">
        <v>0</v>
      </c>
      <c r="F132" s="9">
        <f t="shared" si="4"/>
        <v>42225</v>
      </c>
      <c r="G132">
        <f>Tab_Dane_RAW_POGODA[[#This Row],[temperatura_srednia]]</f>
        <v>24</v>
      </c>
      <c r="H132">
        <f>Tab_Dane_RAW_POGODA[[#This Row],[opady]]</f>
        <v>0</v>
      </c>
    </row>
    <row r="133" spans="1:8" x14ac:dyDescent="0.25">
      <c r="A133">
        <v>24</v>
      </c>
      <c r="B133">
        <v>0</v>
      </c>
      <c r="F133" s="9">
        <f t="shared" si="4"/>
        <v>42226</v>
      </c>
      <c r="G133">
        <f>Tab_Dane_RAW_POGODA[[#This Row],[temperatura_srednia]]</f>
        <v>24</v>
      </c>
      <c r="H133">
        <f>Tab_Dane_RAW_POGODA[[#This Row],[opady]]</f>
        <v>0</v>
      </c>
    </row>
    <row r="134" spans="1:8" x14ac:dyDescent="0.25">
      <c r="A134">
        <v>26</v>
      </c>
      <c r="B134">
        <v>0</v>
      </c>
      <c r="F134" s="9">
        <f t="shared" si="4"/>
        <v>42227</v>
      </c>
      <c r="G134">
        <f>Tab_Dane_RAW_POGODA[[#This Row],[temperatura_srednia]]</f>
        <v>26</v>
      </c>
      <c r="H134">
        <f>Tab_Dane_RAW_POGODA[[#This Row],[opady]]</f>
        <v>0</v>
      </c>
    </row>
    <row r="135" spans="1:8" x14ac:dyDescent="0.25">
      <c r="A135">
        <v>32</v>
      </c>
      <c r="B135">
        <v>0.6</v>
      </c>
      <c r="F135" s="9">
        <f t="shared" si="4"/>
        <v>42228</v>
      </c>
      <c r="G135">
        <f>Tab_Dane_RAW_POGODA[[#This Row],[temperatura_srednia]]</f>
        <v>32</v>
      </c>
      <c r="H135">
        <f>Tab_Dane_RAW_POGODA[[#This Row],[opady]]</f>
        <v>0.6</v>
      </c>
    </row>
    <row r="136" spans="1:8" x14ac:dyDescent="0.25">
      <c r="A136">
        <v>31</v>
      </c>
      <c r="B136">
        <v>0.1</v>
      </c>
      <c r="F136" s="9">
        <f t="shared" si="4"/>
        <v>42229</v>
      </c>
      <c r="G136">
        <f>Tab_Dane_RAW_POGODA[[#This Row],[temperatura_srednia]]</f>
        <v>31</v>
      </c>
      <c r="H136">
        <f>Tab_Dane_RAW_POGODA[[#This Row],[opady]]</f>
        <v>0.1</v>
      </c>
    </row>
    <row r="137" spans="1:8" x14ac:dyDescent="0.25">
      <c r="A137">
        <v>33</v>
      </c>
      <c r="B137">
        <v>0</v>
      </c>
      <c r="F137" s="9">
        <f t="shared" si="4"/>
        <v>42230</v>
      </c>
      <c r="G137">
        <f>Tab_Dane_RAW_POGODA[[#This Row],[temperatura_srednia]]</f>
        <v>33</v>
      </c>
      <c r="H137">
        <f>Tab_Dane_RAW_POGODA[[#This Row],[opady]]</f>
        <v>0</v>
      </c>
    </row>
    <row r="138" spans="1:8" x14ac:dyDescent="0.25">
      <c r="A138">
        <v>31</v>
      </c>
      <c r="B138">
        <v>12</v>
      </c>
      <c r="F138" s="9">
        <f t="shared" si="4"/>
        <v>42231</v>
      </c>
      <c r="G138">
        <f>Tab_Dane_RAW_POGODA[[#This Row],[temperatura_srednia]]</f>
        <v>31</v>
      </c>
      <c r="H138">
        <f>Tab_Dane_RAW_POGODA[[#This Row],[opady]]</f>
        <v>12</v>
      </c>
    </row>
    <row r="139" spans="1:8" x14ac:dyDescent="0.25">
      <c r="A139">
        <v>22</v>
      </c>
      <c r="B139">
        <v>0</v>
      </c>
      <c r="F139" s="9">
        <f t="shared" si="4"/>
        <v>42232</v>
      </c>
      <c r="G139">
        <f>Tab_Dane_RAW_POGODA[[#This Row],[temperatura_srednia]]</f>
        <v>22</v>
      </c>
      <c r="H139">
        <f>Tab_Dane_RAW_POGODA[[#This Row],[opady]]</f>
        <v>0</v>
      </c>
    </row>
    <row r="140" spans="1:8" x14ac:dyDescent="0.25">
      <c r="A140">
        <v>24</v>
      </c>
      <c r="B140">
        <v>0.2</v>
      </c>
      <c r="F140" s="9">
        <f t="shared" si="4"/>
        <v>42233</v>
      </c>
      <c r="G140">
        <f>Tab_Dane_RAW_POGODA[[#This Row],[temperatura_srednia]]</f>
        <v>24</v>
      </c>
      <c r="H140">
        <f>Tab_Dane_RAW_POGODA[[#This Row],[opady]]</f>
        <v>0.2</v>
      </c>
    </row>
    <row r="141" spans="1:8" x14ac:dyDescent="0.25">
      <c r="A141">
        <v>22</v>
      </c>
      <c r="B141">
        <v>0</v>
      </c>
      <c r="F141" s="9">
        <f t="shared" si="4"/>
        <v>42234</v>
      </c>
      <c r="G141">
        <f>Tab_Dane_RAW_POGODA[[#This Row],[temperatura_srednia]]</f>
        <v>22</v>
      </c>
      <c r="H141">
        <f>Tab_Dane_RAW_POGODA[[#This Row],[opady]]</f>
        <v>0</v>
      </c>
    </row>
    <row r="142" spans="1:8" x14ac:dyDescent="0.25">
      <c r="A142">
        <v>19</v>
      </c>
      <c r="B142">
        <v>0</v>
      </c>
      <c r="F142" s="9">
        <f t="shared" si="4"/>
        <v>42235</v>
      </c>
      <c r="G142">
        <f>Tab_Dane_RAW_POGODA[[#This Row],[temperatura_srednia]]</f>
        <v>19</v>
      </c>
      <c r="H142">
        <f>Tab_Dane_RAW_POGODA[[#This Row],[opady]]</f>
        <v>0</v>
      </c>
    </row>
    <row r="143" spans="1:8" x14ac:dyDescent="0.25">
      <c r="A143">
        <v>18</v>
      </c>
      <c r="B143">
        <v>0</v>
      </c>
      <c r="F143" s="9">
        <f t="shared" si="4"/>
        <v>42236</v>
      </c>
      <c r="G143">
        <f>Tab_Dane_RAW_POGODA[[#This Row],[temperatura_srednia]]</f>
        <v>18</v>
      </c>
      <c r="H143">
        <f>Tab_Dane_RAW_POGODA[[#This Row],[opady]]</f>
        <v>0</v>
      </c>
    </row>
    <row r="144" spans="1:8" x14ac:dyDescent="0.25">
      <c r="A144">
        <v>18</v>
      </c>
      <c r="B144">
        <v>0</v>
      </c>
      <c r="F144" s="9">
        <f t="shared" si="4"/>
        <v>42237</v>
      </c>
      <c r="G144">
        <f>Tab_Dane_RAW_POGODA[[#This Row],[temperatura_srednia]]</f>
        <v>18</v>
      </c>
      <c r="H144">
        <f>Tab_Dane_RAW_POGODA[[#This Row],[opady]]</f>
        <v>0</v>
      </c>
    </row>
    <row r="145" spans="1:8" x14ac:dyDescent="0.25">
      <c r="A145">
        <v>18</v>
      </c>
      <c r="B145">
        <v>0</v>
      </c>
      <c r="F145" s="9">
        <f t="shared" si="4"/>
        <v>42238</v>
      </c>
      <c r="G145">
        <f>Tab_Dane_RAW_POGODA[[#This Row],[temperatura_srednia]]</f>
        <v>18</v>
      </c>
      <c r="H145">
        <f>Tab_Dane_RAW_POGODA[[#This Row],[opady]]</f>
        <v>0</v>
      </c>
    </row>
    <row r="146" spans="1:8" x14ac:dyDescent="0.25">
      <c r="A146">
        <v>19</v>
      </c>
      <c r="B146">
        <v>0</v>
      </c>
      <c r="F146" s="9">
        <f t="shared" si="4"/>
        <v>42239</v>
      </c>
      <c r="G146">
        <f>Tab_Dane_RAW_POGODA[[#This Row],[temperatura_srednia]]</f>
        <v>19</v>
      </c>
      <c r="H146">
        <f>Tab_Dane_RAW_POGODA[[#This Row],[opady]]</f>
        <v>0</v>
      </c>
    </row>
    <row r="147" spans="1:8" x14ac:dyDescent="0.25">
      <c r="A147">
        <v>21</v>
      </c>
      <c r="B147">
        <v>5.5</v>
      </c>
      <c r="F147" s="9">
        <f t="shared" si="4"/>
        <v>42240</v>
      </c>
      <c r="G147">
        <f>Tab_Dane_RAW_POGODA[[#This Row],[temperatura_srednia]]</f>
        <v>21</v>
      </c>
      <c r="H147">
        <f>Tab_Dane_RAW_POGODA[[#This Row],[opady]]</f>
        <v>5.5</v>
      </c>
    </row>
    <row r="148" spans="1:8" x14ac:dyDescent="0.25">
      <c r="A148">
        <v>18</v>
      </c>
      <c r="B148">
        <v>18</v>
      </c>
      <c r="F148" s="9">
        <f t="shared" si="4"/>
        <v>42241</v>
      </c>
      <c r="G148">
        <f>Tab_Dane_RAW_POGODA[[#This Row],[temperatura_srednia]]</f>
        <v>18</v>
      </c>
      <c r="H148">
        <f>Tab_Dane_RAW_POGODA[[#This Row],[opady]]</f>
        <v>18</v>
      </c>
    </row>
    <row r="149" spans="1:8" x14ac:dyDescent="0.25">
      <c r="A149">
        <v>19</v>
      </c>
      <c r="B149">
        <v>12</v>
      </c>
      <c r="F149" s="9">
        <f t="shared" si="4"/>
        <v>42242</v>
      </c>
      <c r="G149">
        <f>Tab_Dane_RAW_POGODA[[#This Row],[temperatura_srednia]]</f>
        <v>19</v>
      </c>
      <c r="H149">
        <f>Tab_Dane_RAW_POGODA[[#This Row],[opady]]</f>
        <v>12</v>
      </c>
    </row>
    <row r="150" spans="1:8" x14ac:dyDescent="0.25">
      <c r="A150">
        <v>23</v>
      </c>
      <c r="B150">
        <v>0</v>
      </c>
      <c r="F150" s="9">
        <f t="shared" si="4"/>
        <v>42243</v>
      </c>
      <c r="G150">
        <f>Tab_Dane_RAW_POGODA[[#This Row],[temperatura_srednia]]</f>
        <v>23</v>
      </c>
      <c r="H150">
        <f>Tab_Dane_RAW_POGODA[[#This Row],[opady]]</f>
        <v>0</v>
      </c>
    </row>
    <row r="151" spans="1:8" x14ac:dyDescent="0.25">
      <c r="A151">
        <v>17</v>
      </c>
      <c r="B151">
        <v>0.1</v>
      </c>
      <c r="F151" s="9">
        <f t="shared" si="4"/>
        <v>42244</v>
      </c>
      <c r="G151">
        <f>Tab_Dane_RAW_POGODA[[#This Row],[temperatura_srednia]]</f>
        <v>17</v>
      </c>
      <c r="H151">
        <f>Tab_Dane_RAW_POGODA[[#This Row],[opady]]</f>
        <v>0.1</v>
      </c>
    </row>
    <row r="152" spans="1:8" x14ac:dyDescent="0.25">
      <c r="A152">
        <v>16</v>
      </c>
      <c r="B152">
        <v>14</v>
      </c>
      <c r="F152" s="9">
        <f t="shared" si="4"/>
        <v>42245</v>
      </c>
      <c r="G152">
        <f>Tab_Dane_RAW_POGODA[[#This Row],[temperatura_srednia]]</f>
        <v>16</v>
      </c>
      <c r="H152">
        <f>Tab_Dane_RAW_POGODA[[#This Row],[opady]]</f>
        <v>14</v>
      </c>
    </row>
    <row r="153" spans="1:8" x14ac:dyDescent="0.25">
      <c r="A153">
        <v>22</v>
      </c>
      <c r="B153">
        <v>0</v>
      </c>
      <c r="F153" s="9">
        <f t="shared" si="4"/>
        <v>42246</v>
      </c>
      <c r="G153">
        <f>Tab_Dane_RAW_POGODA[[#This Row],[temperatura_srednia]]</f>
        <v>22</v>
      </c>
      <c r="H153">
        <f>Tab_Dane_RAW_POGODA[[#This Row],[opady]]</f>
        <v>0</v>
      </c>
    </row>
    <row r="154" spans="1:8" x14ac:dyDescent="0.25">
      <c r="A154">
        <v>26</v>
      </c>
      <c r="B154">
        <v>0</v>
      </c>
      <c r="F154" s="9">
        <f t="shared" si="4"/>
        <v>42247</v>
      </c>
      <c r="G154">
        <f>Tab_Dane_RAW_POGODA[[#This Row],[temperatura_srednia]]</f>
        <v>26</v>
      </c>
      <c r="H154">
        <f>Tab_Dane_RAW_POGODA[[#This Row],[opady]]</f>
        <v>0</v>
      </c>
    </row>
    <row r="155" spans="1:8" x14ac:dyDescent="0.25">
      <c r="A155">
        <v>27</v>
      </c>
      <c r="B155">
        <v>2</v>
      </c>
      <c r="F155" s="9">
        <f t="shared" si="4"/>
        <v>42248</v>
      </c>
      <c r="G155">
        <f>Tab_Dane_RAW_POGODA[[#This Row],[temperatura_srednia]]</f>
        <v>27</v>
      </c>
      <c r="H155">
        <f>Tab_Dane_RAW_POGODA[[#This Row],[opady]]</f>
        <v>2</v>
      </c>
    </row>
    <row r="156" spans="1:8" x14ac:dyDescent="0.25">
      <c r="A156">
        <v>18</v>
      </c>
      <c r="B156">
        <v>0</v>
      </c>
      <c r="F156" s="9">
        <f t="shared" si="4"/>
        <v>42249</v>
      </c>
      <c r="G156">
        <f>Tab_Dane_RAW_POGODA[[#This Row],[temperatura_srednia]]</f>
        <v>18</v>
      </c>
      <c r="H156">
        <f>Tab_Dane_RAW_POGODA[[#This Row],[opady]]</f>
        <v>0</v>
      </c>
    </row>
    <row r="157" spans="1:8" x14ac:dyDescent="0.25">
      <c r="A157">
        <v>17</v>
      </c>
      <c r="B157">
        <v>0</v>
      </c>
      <c r="F157" s="9">
        <f t="shared" si="4"/>
        <v>42250</v>
      </c>
      <c r="G157">
        <f>Tab_Dane_RAW_POGODA[[#This Row],[temperatura_srednia]]</f>
        <v>17</v>
      </c>
      <c r="H157">
        <f>Tab_Dane_RAW_POGODA[[#This Row],[opady]]</f>
        <v>0</v>
      </c>
    </row>
    <row r="158" spans="1:8" x14ac:dyDescent="0.25">
      <c r="A158">
        <v>16</v>
      </c>
      <c r="B158">
        <v>0.1</v>
      </c>
      <c r="F158" s="9">
        <f t="shared" si="4"/>
        <v>42251</v>
      </c>
      <c r="G158">
        <f>Tab_Dane_RAW_POGODA[[#This Row],[temperatura_srednia]]</f>
        <v>16</v>
      </c>
      <c r="H158">
        <f>Tab_Dane_RAW_POGODA[[#This Row],[opady]]</f>
        <v>0.1</v>
      </c>
    </row>
    <row r="159" spans="1:8" x14ac:dyDescent="0.25">
      <c r="A159">
        <v>15</v>
      </c>
      <c r="B159">
        <v>0</v>
      </c>
      <c r="F159" s="9">
        <f t="shared" si="4"/>
        <v>42252</v>
      </c>
      <c r="G159">
        <f>Tab_Dane_RAW_POGODA[[#This Row],[temperatura_srednia]]</f>
        <v>15</v>
      </c>
      <c r="H159">
        <f>Tab_Dane_RAW_POGODA[[#This Row],[opady]]</f>
        <v>0</v>
      </c>
    </row>
    <row r="160" spans="1:8" x14ac:dyDescent="0.25">
      <c r="A160">
        <v>12</v>
      </c>
      <c r="B160">
        <v>4</v>
      </c>
      <c r="F160" s="9">
        <f t="shared" si="4"/>
        <v>42253</v>
      </c>
      <c r="G160">
        <f>Tab_Dane_RAW_POGODA[[#This Row],[temperatura_srednia]]</f>
        <v>12</v>
      </c>
      <c r="H160">
        <f>Tab_Dane_RAW_POGODA[[#This Row],[opady]]</f>
        <v>4</v>
      </c>
    </row>
    <row r="161" spans="1:8" x14ac:dyDescent="0.25">
      <c r="A161">
        <v>13</v>
      </c>
      <c r="B161">
        <v>0</v>
      </c>
      <c r="F161" s="9">
        <f t="shared" si="4"/>
        <v>42254</v>
      </c>
      <c r="G161">
        <f>Tab_Dane_RAW_POGODA[[#This Row],[temperatura_srednia]]</f>
        <v>13</v>
      </c>
      <c r="H161">
        <f>Tab_Dane_RAW_POGODA[[#This Row],[opady]]</f>
        <v>0</v>
      </c>
    </row>
    <row r="162" spans="1:8" x14ac:dyDescent="0.25">
      <c r="A162">
        <v>11</v>
      </c>
      <c r="B162">
        <v>4</v>
      </c>
      <c r="F162" s="9">
        <f t="shared" ref="F162:F184" si="5">F161+1</f>
        <v>42255</v>
      </c>
      <c r="G162">
        <f>Tab_Dane_RAW_POGODA[[#This Row],[temperatura_srednia]]</f>
        <v>11</v>
      </c>
      <c r="H162">
        <f>Tab_Dane_RAW_POGODA[[#This Row],[opady]]</f>
        <v>4</v>
      </c>
    </row>
    <row r="163" spans="1:8" x14ac:dyDescent="0.25">
      <c r="A163">
        <v>11</v>
      </c>
      <c r="B163">
        <v>0</v>
      </c>
      <c r="F163" s="9">
        <f t="shared" si="5"/>
        <v>42256</v>
      </c>
      <c r="G163">
        <f>Tab_Dane_RAW_POGODA[[#This Row],[temperatura_srednia]]</f>
        <v>11</v>
      </c>
      <c r="H163">
        <f>Tab_Dane_RAW_POGODA[[#This Row],[opady]]</f>
        <v>0</v>
      </c>
    </row>
    <row r="164" spans="1:8" x14ac:dyDescent="0.25">
      <c r="A164">
        <v>12</v>
      </c>
      <c r="B164">
        <v>0</v>
      </c>
      <c r="F164" s="9">
        <f t="shared" si="5"/>
        <v>42257</v>
      </c>
      <c r="G164">
        <f>Tab_Dane_RAW_POGODA[[#This Row],[temperatura_srednia]]</f>
        <v>12</v>
      </c>
      <c r="H164">
        <f>Tab_Dane_RAW_POGODA[[#This Row],[opady]]</f>
        <v>0</v>
      </c>
    </row>
    <row r="165" spans="1:8" x14ac:dyDescent="0.25">
      <c r="A165">
        <v>16</v>
      </c>
      <c r="B165">
        <v>0.1</v>
      </c>
      <c r="F165" s="9">
        <f t="shared" si="5"/>
        <v>42258</v>
      </c>
      <c r="G165">
        <f>Tab_Dane_RAW_POGODA[[#This Row],[temperatura_srednia]]</f>
        <v>16</v>
      </c>
      <c r="H165">
        <f>Tab_Dane_RAW_POGODA[[#This Row],[opady]]</f>
        <v>0.1</v>
      </c>
    </row>
    <row r="166" spans="1:8" x14ac:dyDescent="0.25">
      <c r="A166">
        <v>18</v>
      </c>
      <c r="B166">
        <v>0</v>
      </c>
      <c r="F166" s="9">
        <f t="shared" si="5"/>
        <v>42259</v>
      </c>
      <c r="G166">
        <f>Tab_Dane_RAW_POGODA[[#This Row],[temperatura_srednia]]</f>
        <v>18</v>
      </c>
      <c r="H166">
        <f>Tab_Dane_RAW_POGODA[[#This Row],[opady]]</f>
        <v>0</v>
      </c>
    </row>
    <row r="167" spans="1:8" x14ac:dyDescent="0.25">
      <c r="A167">
        <v>18</v>
      </c>
      <c r="B167">
        <v>0</v>
      </c>
      <c r="F167" s="9">
        <f t="shared" si="5"/>
        <v>42260</v>
      </c>
      <c r="G167">
        <f>Tab_Dane_RAW_POGODA[[#This Row],[temperatura_srednia]]</f>
        <v>18</v>
      </c>
      <c r="H167">
        <f>Tab_Dane_RAW_POGODA[[#This Row],[opady]]</f>
        <v>0</v>
      </c>
    </row>
    <row r="168" spans="1:8" x14ac:dyDescent="0.25">
      <c r="A168">
        <v>19</v>
      </c>
      <c r="B168">
        <v>3</v>
      </c>
      <c r="F168" s="9">
        <f t="shared" si="5"/>
        <v>42261</v>
      </c>
      <c r="G168">
        <f>Tab_Dane_RAW_POGODA[[#This Row],[temperatura_srednia]]</f>
        <v>19</v>
      </c>
      <c r="H168">
        <f>Tab_Dane_RAW_POGODA[[#This Row],[opady]]</f>
        <v>3</v>
      </c>
    </row>
    <row r="169" spans="1:8" x14ac:dyDescent="0.25">
      <c r="A169">
        <v>16</v>
      </c>
      <c r="B169">
        <v>0.1</v>
      </c>
      <c r="F169" s="9">
        <f t="shared" si="5"/>
        <v>42262</v>
      </c>
      <c r="G169">
        <f>Tab_Dane_RAW_POGODA[[#This Row],[temperatura_srednia]]</f>
        <v>16</v>
      </c>
      <c r="H169">
        <f>Tab_Dane_RAW_POGODA[[#This Row],[opady]]</f>
        <v>0.1</v>
      </c>
    </row>
    <row r="170" spans="1:8" x14ac:dyDescent="0.25">
      <c r="A170">
        <v>18</v>
      </c>
      <c r="B170">
        <v>0</v>
      </c>
      <c r="F170" s="9">
        <f t="shared" si="5"/>
        <v>42263</v>
      </c>
      <c r="G170">
        <f>Tab_Dane_RAW_POGODA[[#This Row],[temperatura_srednia]]</f>
        <v>18</v>
      </c>
      <c r="H170">
        <f>Tab_Dane_RAW_POGODA[[#This Row],[opady]]</f>
        <v>0</v>
      </c>
    </row>
    <row r="171" spans="1:8" x14ac:dyDescent="0.25">
      <c r="A171">
        <v>22</v>
      </c>
      <c r="B171">
        <v>0.5</v>
      </c>
      <c r="F171" s="9">
        <f t="shared" si="5"/>
        <v>42264</v>
      </c>
      <c r="G171">
        <f>Tab_Dane_RAW_POGODA[[#This Row],[temperatura_srednia]]</f>
        <v>22</v>
      </c>
      <c r="H171">
        <f>Tab_Dane_RAW_POGODA[[#This Row],[opady]]</f>
        <v>0.5</v>
      </c>
    </row>
    <row r="172" spans="1:8" x14ac:dyDescent="0.25">
      <c r="A172">
        <v>16</v>
      </c>
      <c r="B172">
        <v>0</v>
      </c>
      <c r="F172" s="9">
        <f t="shared" si="5"/>
        <v>42265</v>
      </c>
      <c r="G172">
        <f>Tab_Dane_RAW_POGODA[[#This Row],[temperatura_srednia]]</f>
        <v>16</v>
      </c>
      <c r="H172">
        <f>Tab_Dane_RAW_POGODA[[#This Row],[opady]]</f>
        <v>0</v>
      </c>
    </row>
    <row r="173" spans="1:8" x14ac:dyDescent="0.25">
      <c r="A173">
        <v>15</v>
      </c>
      <c r="B173">
        <v>0</v>
      </c>
      <c r="F173" s="9">
        <f t="shared" si="5"/>
        <v>42266</v>
      </c>
      <c r="G173">
        <f>Tab_Dane_RAW_POGODA[[#This Row],[temperatura_srednia]]</f>
        <v>15</v>
      </c>
      <c r="H173">
        <f>Tab_Dane_RAW_POGODA[[#This Row],[opady]]</f>
        <v>0</v>
      </c>
    </row>
    <row r="174" spans="1:8" x14ac:dyDescent="0.25">
      <c r="A174">
        <v>14</v>
      </c>
      <c r="B174">
        <v>2</v>
      </c>
      <c r="F174" s="9">
        <f t="shared" si="5"/>
        <v>42267</v>
      </c>
      <c r="G174">
        <f>Tab_Dane_RAW_POGODA[[#This Row],[temperatura_srednia]]</f>
        <v>14</v>
      </c>
      <c r="H174">
        <f>Tab_Dane_RAW_POGODA[[#This Row],[opady]]</f>
        <v>2</v>
      </c>
    </row>
    <row r="175" spans="1:8" x14ac:dyDescent="0.25">
      <c r="A175">
        <v>12</v>
      </c>
      <c r="B175">
        <v>0</v>
      </c>
      <c r="F175" s="9">
        <f t="shared" si="5"/>
        <v>42268</v>
      </c>
      <c r="G175">
        <f>Tab_Dane_RAW_POGODA[[#This Row],[temperatura_srednia]]</f>
        <v>12</v>
      </c>
      <c r="H175">
        <f>Tab_Dane_RAW_POGODA[[#This Row],[opady]]</f>
        <v>0</v>
      </c>
    </row>
    <row r="176" spans="1:8" x14ac:dyDescent="0.25">
      <c r="A176">
        <v>13</v>
      </c>
      <c r="B176">
        <v>0</v>
      </c>
      <c r="F176" s="9">
        <f t="shared" si="5"/>
        <v>42269</v>
      </c>
      <c r="G176">
        <f>Tab_Dane_RAW_POGODA[[#This Row],[temperatura_srednia]]</f>
        <v>13</v>
      </c>
      <c r="H176">
        <f>Tab_Dane_RAW_POGODA[[#This Row],[opady]]</f>
        <v>0</v>
      </c>
    </row>
    <row r="177" spans="1:8" x14ac:dyDescent="0.25">
      <c r="A177">
        <v>15</v>
      </c>
      <c r="B177">
        <v>0</v>
      </c>
      <c r="F177" s="9">
        <f t="shared" si="5"/>
        <v>42270</v>
      </c>
      <c r="G177">
        <f>Tab_Dane_RAW_POGODA[[#This Row],[temperatura_srednia]]</f>
        <v>15</v>
      </c>
      <c r="H177">
        <f>Tab_Dane_RAW_POGODA[[#This Row],[opady]]</f>
        <v>0</v>
      </c>
    </row>
    <row r="178" spans="1:8" x14ac:dyDescent="0.25">
      <c r="A178">
        <v>15</v>
      </c>
      <c r="B178">
        <v>0</v>
      </c>
      <c r="F178" s="9">
        <f t="shared" si="5"/>
        <v>42271</v>
      </c>
      <c r="G178">
        <f>Tab_Dane_RAW_POGODA[[#This Row],[temperatura_srednia]]</f>
        <v>15</v>
      </c>
      <c r="H178">
        <f>Tab_Dane_RAW_POGODA[[#This Row],[opady]]</f>
        <v>0</v>
      </c>
    </row>
    <row r="179" spans="1:8" x14ac:dyDescent="0.25">
      <c r="A179">
        <v>14</v>
      </c>
      <c r="B179">
        <v>0</v>
      </c>
      <c r="F179" s="9">
        <f t="shared" si="5"/>
        <v>42272</v>
      </c>
      <c r="G179">
        <f>Tab_Dane_RAW_POGODA[[#This Row],[temperatura_srednia]]</f>
        <v>14</v>
      </c>
      <c r="H179">
        <f>Tab_Dane_RAW_POGODA[[#This Row],[opady]]</f>
        <v>0</v>
      </c>
    </row>
    <row r="180" spans="1:8" x14ac:dyDescent="0.25">
      <c r="A180">
        <v>12</v>
      </c>
      <c r="B180">
        <v>0</v>
      </c>
      <c r="F180" s="9">
        <f t="shared" si="5"/>
        <v>42273</v>
      </c>
      <c r="G180">
        <f>Tab_Dane_RAW_POGODA[[#This Row],[temperatura_srednia]]</f>
        <v>12</v>
      </c>
      <c r="H180">
        <f>Tab_Dane_RAW_POGODA[[#This Row],[opady]]</f>
        <v>0</v>
      </c>
    </row>
    <row r="181" spans="1:8" x14ac:dyDescent="0.25">
      <c r="A181">
        <v>11</v>
      </c>
      <c r="B181">
        <v>0</v>
      </c>
      <c r="F181" s="9">
        <f t="shared" si="5"/>
        <v>42274</v>
      </c>
      <c r="G181">
        <f>Tab_Dane_RAW_POGODA[[#This Row],[temperatura_srednia]]</f>
        <v>11</v>
      </c>
      <c r="H181">
        <f>Tab_Dane_RAW_POGODA[[#This Row],[opady]]</f>
        <v>0</v>
      </c>
    </row>
    <row r="182" spans="1:8" x14ac:dyDescent="0.25">
      <c r="A182">
        <v>10</v>
      </c>
      <c r="B182">
        <v>0</v>
      </c>
      <c r="F182" s="9">
        <f t="shared" si="5"/>
        <v>42275</v>
      </c>
      <c r="G182">
        <f>Tab_Dane_RAW_POGODA[[#This Row],[temperatura_srednia]]</f>
        <v>10</v>
      </c>
      <c r="H182">
        <f>Tab_Dane_RAW_POGODA[[#This Row],[opady]]</f>
        <v>0</v>
      </c>
    </row>
    <row r="183" spans="1:8" x14ac:dyDescent="0.25">
      <c r="A183">
        <v>10</v>
      </c>
      <c r="B183">
        <v>0</v>
      </c>
      <c r="F183" s="9">
        <f t="shared" si="5"/>
        <v>42276</v>
      </c>
      <c r="G183">
        <f>Tab_Dane_RAW_POGODA[[#This Row],[temperatura_srednia]]</f>
        <v>10</v>
      </c>
      <c r="H183">
        <f>Tab_Dane_RAW_POGODA[[#This Row],[opady]]</f>
        <v>0</v>
      </c>
    </row>
    <row r="184" spans="1:8" x14ac:dyDescent="0.25">
      <c r="A184">
        <v>10</v>
      </c>
      <c r="B184">
        <v>0</v>
      </c>
      <c r="F184" s="9">
        <f t="shared" si="5"/>
        <v>42277</v>
      </c>
      <c r="G184">
        <f>Tab_Dane_RAW_POGODA[[#This Row],[temperatura_srednia]]</f>
        <v>10</v>
      </c>
      <c r="H184">
        <f>Tab_Dane_RAW_POGODA[[#This Row],[opady]]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3770-4FC1-47E6-B323-9F2F6331A9AF}">
  <dimension ref="A1:G184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8.28515625" bestFit="1" customWidth="1"/>
    <col min="4" max="4" width="23.28515625" customWidth="1"/>
    <col min="5" max="5" width="27.85546875" customWidth="1"/>
    <col min="6" max="6" width="39.7109375" customWidth="1"/>
    <col min="7" max="7" width="26.7109375" customWidth="1"/>
  </cols>
  <sheetData>
    <row r="1" spans="1:7" x14ac:dyDescent="0.25">
      <c r="A1" t="s">
        <v>0</v>
      </c>
      <c r="B1" t="s">
        <v>1</v>
      </c>
      <c r="D1" s="2"/>
      <c r="E1" s="2" t="s">
        <v>3</v>
      </c>
      <c r="F1" s="2" t="s">
        <v>5</v>
      </c>
      <c r="G1" s="2" t="s">
        <v>4</v>
      </c>
    </row>
    <row r="2" spans="1:7" x14ac:dyDescent="0.25">
      <c r="A2">
        <v>4</v>
      </c>
      <c r="B2">
        <v>2</v>
      </c>
      <c r="D2" s="2" t="s">
        <v>2</v>
      </c>
      <c r="E2" s="1">
        <f>COUNTIF(A:A,"&lt;=15")</f>
        <v>88</v>
      </c>
      <c r="F2" s="1">
        <f>COUNTIFS(A:A,"&gt;15",B:B,"&lt;=0,6")</f>
        <v>73</v>
      </c>
      <c r="G2" s="1">
        <f>COUNTIFS(A:A,"&gt;15",B:B,"&gt;0,6")</f>
        <v>22</v>
      </c>
    </row>
    <row r="3" spans="1:7" x14ac:dyDescent="0.25">
      <c r="A3">
        <v>2</v>
      </c>
      <c r="B3">
        <v>6</v>
      </c>
    </row>
    <row r="4" spans="1:7" x14ac:dyDescent="0.25">
      <c r="A4">
        <v>4</v>
      </c>
      <c r="B4">
        <v>1</v>
      </c>
    </row>
    <row r="5" spans="1:7" x14ac:dyDescent="0.25">
      <c r="A5">
        <v>4</v>
      </c>
      <c r="B5">
        <v>0.8</v>
      </c>
    </row>
    <row r="6" spans="1:7" x14ac:dyDescent="0.25">
      <c r="A6">
        <v>3</v>
      </c>
      <c r="B6">
        <v>0</v>
      </c>
    </row>
    <row r="7" spans="1:7" x14ac:dyDescent="0.25">
      <c r="A7">
        <v>4</v>
      </c>
      <c r="B7">
        <v>0</v>
      </c>
    </row>
    <row r="8" spans="1:7" x14ac:dyDescent="0.25">
      <c r="A8">
        <v>4</v>
      </c>
      <c r="B8">
        <v>1</v>
      </c>
    </row>
    <row r="9" spans="1:7" x14ac:dyDescent="0.25">
      <c r="A9">
        <v>8</v>
      </c>
      <c r="B9">
        <v>1</v>
      </c>
    </row>
    <row r="10" spans="1:7" x14ac:dyDescent="0.25">
      <c r="A10">
        <v>6</v>
      </c>
      <c r="B10">
        <v>2</v>
      </c>
    </row>
    <row r="11" spans="1:7" x14ac:dyDescent="0.25">
      <c r="A11">
        <v>9</v>
      </c>
      <c r="B11">
        <v>2</v>
      </c>
    </row>
    <row r="12" spans="1:7" x14ac:dyDescent="0.25">
      <c r="A12">
        <v>12</v>
      </c>
      <c r="B12">
        <v>3</v>
      </c>
    </row>
    <row r="13" spans="1:7" x14ac:dyDescent="0.25">
      <c r="A13">
        <v>10</v>
      </c>
      <c r="B13">
        <v>2</v>
      </c>
    </row>
    <row r="14" spans="1:7" x14ac:dyDescent="0.25">
      <c r="A14">
        <v>8</v>
      </c>
      <c r="B14">
        <v>1</v>
      </c>
    </row>
    <row r="15" spans="1:7" x14ac:dyDescent="0.25">
      <c r="A15">
        <v>6</v>
      </c>
      <c r="B15">
        <v>0</v>
      </c>
    </row>
    <row r="16" spans="1:7" x14ac:dyDescent="0.25">
      <c r="A16">
        <v>14</v>
      </c>
      <c r="B16">
        <v>0</v>
      </c>
    </row>
    <row r="17" spans="1:2" x14ac:dyDescent="0.25">
      <c r="A17">
        <v>10</v>
      </c>
      <c r="B17">
        <v>0</v>
      </c>
    </row>
    <row r="18" spans="1:2" x14ac:dyDescent="0.25">
      <c r="A18">
        <v>6</v>
      </c>
      <c r="B18">
        <v>0</v>
      </c>
    </row>
    <row r="19" spans="1:2" x14ac:dyDescent="0.25">
      <c r="A19">
        <v>4</v>
      </c>
      <c r="B19">
        <v>0</v>
      </c>
    </row>
    <row r="20" spans="1:2" x14ac:dyDescent="0.25">
      <c r="A20">
        <v>7</v>
      </c>
      <c r="B20">
        <v>0</v>
      </c>
    </row>
    <row r="21" spans="1:2" x14ac:dyDescent="0.25">
      <c r="A21">
        <v>10</v>
      </c>
      <c r="B21">
        <v>1</v>
      </c>
    </row>
    <row r="22" spans="1:2" x14ac:dyDescent="0.25">
      <c r="A22">
        <v>11</v>
      </c>
      <c r="B22">
        <v>3.2</v>
      </c>
    </row>
    <row r="23" spans="1:2" x14ac:dyDescent="0.25">
      <c r="A23">
        <v>8</v>
      </c>
      <c r="B23">
        <v>2.2000000000000002</v>
      </c>
    </row>
    <row r="24" spans="1:2" x14ac:dyDescent="0.25">
      <c r="A24">
        <v>11</v>
      </c>
      <c r="B24">
        <v>1</v>
      </c>
    </row>
    <row r="25" spans="1:2" x14ac:dyDescent="0.25">
      <c r="A25">
        <v>12</v>
      </c>
      <c r="B25">
        <v>1</v>
      </c>
    </row>
    <row r="26" spans="1:2" x14ac:dyDescent="0.25">
      <c r="A26">
        <v>14</v>
      </c>
      <c r="B26">
        <v>1</v>
      </c>
    </row>
    <row r="27" spans="1:2" x14ac:dyDescent="0.25">
      <c r="A27">
        <v>16</v>
      </c>
      <c r="B27">
        <v>0</v>
      </c>
    </row>
    <row r="28" spans="1:2" x14ac:dyDescent="0.25">
      <c r="A28">
        <v>16</v>
      </c>
      <c r="B28">
        <v>1</v>
      </c>
    </row>
    <row r="29" spans="1:2" x14ac:dyDescent="0.25">
      <c r="A29">
        <v>6</v>
      </c>
      <c r="B29">
        <v>2</v>
      </c>
    </row>
    <row r="30" spans="1:2" x14ac:dyDescent="0.25">
      <c r="A30">
        <v>7</v>
      </c>
      <c r="B30">
        <v>0</v>
      </c>
    </row>
    <row r="31" spans="1:2" x14ac:dyDescent="0.25">
      <c r="A31">
        <v>10</v>
      </c>
      <c r="B31">
        <v>0</v>
      </c>
    </row>
    <row r="32" spans="1:2" x14ac:dyDescent="0.25">
      <c r="A32">
        <v>10</v>
      </c>
      <c r="B32">
        <v>4</v>
      </c>
    </row>
    <row r="33" spans="1:2" x14ac:dyDescent="0.25">
      <c r="A33">
        <v>7</v>
      </c>
      <c r="B33">
        <v>5</v>
      </c>
    </row>
    <row r="34" spans="1:2" x14ac:dyDescent="0.25">
      <c r="A34">
        <v>9</v>
      </c>
      <c r="B34">
        <v>4</v>
      </c>
    </row>
    <row r="35" spans="1:2" x14ac:dyDescent="0.25">
      <c r="A35">
        <v>15</v>
      </c>
      <c r="B35">
        <v>0.4</v>
      </c>
    </row>
    <row r="36" spans="1:2" x14ac:dyDescent="0.25">
      <c r="A36">
        <v>18</v>
      </c>
      <c r="B36">
        <v>0.4</v>
      </c>
    </row>
    <row r="37" spans="1:2" x14ac:dyDescent="0.25">
      <c r="A37">
        <v>16</v>
      </c>
      <c r="B37">
        <v>0</v>
      </c>
    </row>
    <row r="38" spans="1:2" x14ac:dyDescent="0.25">
      <c r="A38">
        <v>14</v>
      </c>
      <c r="B38">
        <v>0</v>
      </c>
    </row>
    <row r="39" spans="1:2" x14ac:dyDescent="0.25">
      <c r="A39">
        <v>10</v>
      </c>
      <c r="B39">
        <v>0</v>
      </c>
    </row>
    <row r="40" spans="1:2" x14ac:dyDescent="0.25">
      <c r="A40">
        <v>14</v>
      </c>
      <c r="B40">
        <v>0.3</v>
      </c>
    </row>
    <row r="41" spans="1:2" x14ac:dyDescent="0.25">
      <c r="A41">
        <v>12</v>
      </c>
      <c r="B41">
        <v>0.1</v>
      </c>
    </row>
    <row r="42" spans="1:2" x14ac:dyDescent="0.25">
      <c r="A42">
        <v>11</v>
      </c>
      <c r="B42">
        <v>0</v>
      </c>
    </row>
    <row r="43" spans="1:2" x14ac:dyDescent="0.25">
      <c r="A43">
        <v>16</v>
      </c>
      <c r="B43">
        <v>3</v>
      </c>
    </row>
    <row r="44" spans="1:2" x14ac:dyDescent="0.25">
      <c r="A44">
        <v>12</v>
      </c>
      <c r="B44">
        <v>0</v>
      </c>
    </row>
    <row r="45" spans="1:2" x14ac:dyDescent="0.25">
      <c r="A45">
        <v>10</v>
      </c>
      <c r="B45">
        <v>0</v>
      </c>
    </row>
    <row r="46" spans="1:2" x14ac:dyDescent="0.25">
      <c r="A46">
        <v>12</v>
      </c>
      <c r="B46">
        <v>0</v>
      </c>
    </row>
    <row r="47" spans="1:2" x14ac:dyDescent="0.25">
      <c r="A47">
        <v>10</v>
      </c>
      <c r="B47">
        <v>1.8</v>
      </c>
    </row>
    <row r="48" spans="1:2" x14ac:dyDescent="0.25">
      <c r="A48">
        <v>11</v>
      </c>
      <c r="B48">
        <v>2.8</v>
      </c>
    </row>
    <row r="49" spans="1:2" x14ac:dyDescent="0.25">
      <c r="A49">
        <v>12</v>
      </c>
      <c r="B49">
        <v>1.9</v>
      </c>
    </row>
    <row r="50" spans="1:2" x14ac:dyDescent="0.25">
      <c r="A50">
        <v>16</v>
      </c>
      <c r="B50">
        <v>2.2000000000000002</v>
      </c>
    </row>
    <row r="51" spans="1:2" x14ac:dyDescent="0.25">
      <c r="A51">
        <v>13</v>
      </c>
      <c r="B51">
        <v>2.2999999999999998</v>
      </c>
    </row>
    <row r="52" spans="1:2" x14ac:dyDescent="0.25">
      <c r="A52">
        <v>11</v>
      </c>
      <c r="B52">
        <v>5.4</v>
      </c>
    </row>
    <row r="53" spans="1:2" x14ac:dyDescent="0.25">
      <c r="A53">
        <v>12</v>
      </c>
      <c r="B53">
        <v>5.5</v>
      </c>
    </row>
    <row r="54" spans="1:2" x14ac:dyDescent="0.25">
      <c r="A54">
        <v>12</v>
      </c>
      <c r="B54">
        <v>5.2</v>
      </c>
    </row>
    <row r="55" spans="1:2" x14ac:dyDescent="0.25">
      <c r="A55">
        <v>14</v>
      </c>
      <c r="B55">
        <v>3</v>
      </c>
    </row>
    <row r="56" spans="1:2" x14ac:dyDescent="0.25">
      <c r="A56">
        <v>15</v>
      </c>
      <c r="B56">
        <v>0</v>
      </c>
    </row>
    <row r="57" spans="1:2" x14ac:dyDescent="0.25">
      <c r="A57">
        <v>14</v>
      </c>
      <c r="B57">
        <v>0</v>
      </c>
    </row>
    <row r="58" spans="1:2" x14ac:dyDescent="0.25">
      <c r="A58">
        <v>10</v>
      </c>
      <c r="B58">
        <v>0</v>
      </c>
    </row>
    <row r="59" spans="1:2" x14ac:dyDescent="0.25">
      <c r="A59">
        <v>12</v>
      </c>
      <c r="B59">
        <v>0.1</v>
      </c>
    </row>
    <row r="60" spans="1:2" x14ac:dyDescent="0.25">
      <c r="A60">
        <v>14</v>
      </c>
      <c r="B60">
        <v>0</v>
      </c>
    </row>
    <row r="61" spans="1:2" x14ac:dyDescent="0.25">
      <c r="A61">
        <v>13</v>
      </c>
      <c r="B61">
        <v>0</v>
      </c>
    </row>
    <row r="62" spans="1:2" x14ac:dyDescent="0.25">
      <c r="A62">
        <v>12</v>
      </c>
      <c r="B62">
        <v>0</v>
      </c>
    </row>
    <row r="63" spans="1:2" x14ac:dyDescent="0.25">
      <c r="A63">
        <v>18</v>
      </c>
      <c r="B63">
        <v>4</v>
      </c>
    </row>
    <row r="64" spans="1:2" x14ac:dyDescent="0.25">
      <c r="A64">
        <v>18</v>
      </c>
      <c r="B64">
        <v>3</v>
      </c>
    </row>
    <row r="65" spans="1:2" x14ac:dyDescent="0.25">
      <c r="A65">
        <v>22</v>
      </c>
      <c r="B65">
        <v>0</v>
      </c>
    </row>
    <row r="66" spans="1:2" x14ac:dyDescent="0.25">
      <c r="A66">
        <v>15</v>
      </c>
      <c r="B66">
        <v>0</v>
      </c>
    </row>
    <row r="67" spans="1:2" x14ac:dyDescent="0.25">
      <c r="A67">
        <v>18</v>
      </c>
      <c r="B67">
        <v>0</v>
      </c>
    </row>
    <row r="68" spans="1:2" x14ac:dyDescent="0.25">
      <c r="A68">
        <v>22</v>
      </c>
      <c r="B68">
        <v>0</v>
      </c>
    </row>
    <row r="69" spans="1:2" x14ac:dyDescent="0.25">
      <c r="A69">
        <v>14</v>
      </c>
      <c r="B69">
        <v>8</v>
      </c>
    </row>
    <row r="70" spans="1:2" x14ac:dyDescent="0.25">
      <c r="A70">
        <v>14</v>
      </c>
      <c r="B70">
        <v>5.9</v>
      </c>
    </row>
    <row r="71" spans="1:2" x14ac:dyDescent="0.25">
      <c r="A71">
        <v>12</v>
      </c>
      <c r="B71">
        <v>5</v>
      </c>
    </row>
    <row r="72" spans="1:2" x14ac:dyDescent="0.25">
      <c r="A72">
        <v>16</v>
      </c>
      <c r="B72">
        <v>0</v>
      </c>
    </row>
    <row r="73" spans="1:2" x14ac:dyDescent="0.25">
      <c r="A73">
        <v>16</v>
      </c>
      <c r="B73">
        <v>0</v>
      </c>
    </row>
    <row r="74" spans="1:2" x14ac:dyDescent="0.25">
      <c r="A74">
        <v>18</v>
      </c>
      <c r="B74">
        <v>5</v>
      </c>
    </row>
    <row r="75" spans="1:2" x14ac:dyDescent="0.25">
      <c r="A75">
        <v>19</v>
      </c>
      <c r="B75">
        <v>1</v>
      </c>
    </row>
    <row r="76" spans="1:2" x14ac:dyDescent="0.25">
      <c r="A76">
        <v>22</v>
      </c>
      <c r="B76">
        <v>0</v>
      </c>
    </row>
    <row r="77" spans="1:2" x14ac:dyDescent="0.25">
      <c r="A77">
        <v>16</v>
      </c>
      <c r="B77">
        <v>0</v>
      </c>
    </row>
    <row r="78" spans="1:2" x14ac:dyDescent="0.25">
      <c r="A78">
        <v>12</v>
      </c>
      <c r="B78">
        <v>0</v>
      </c>
    </row>
    <row r="79" spans="1:2" x14ac:dyDescent="0.25">
      <c r="A79">
        <v>14</v>
      </c>
      <c r="B79">
        <v>0</v>
      </c>
    </row>
    <row r="80" spans="1:2" x14ac:dyDescent="0.25">
      <c r="A80">
        <v>16</v>
      </c>
      <c r="B80">
        <v>0.3</v>
      </c>
    </row>
    <row r="81" spans="1:2" x14ac:dyDescent="0.25">
      <c r="A81">
        <v>12</v>
      </c>
      <c r="B81">
        <v>3</v>
      </c>
    </row>
    <row r="82" spans="1:2" x14ac:dyDescent="0.25">
      <c r="A82">
        <v>13</v>
      </c>
      <c r="B82">
        <v>2</v>
      </c>
    </row>
    <row r="83" spans="1:2" x14ac:dyDescent="0.25">
      <c r="A83">
        <v>12</v>
      </c>
      <c r="B83">
        <v>0</v>
      </c>
    </row>
    <row r="84" spans="1:2" x14ac:dyDescent="0.25">
      <c r="A84">
        <v>12</v>
      </c>
      <c r="B84">
        <v>3</v>
      </c>
    </row>
    <row r="85" spans="1:2" x14ac:dyDescent="0.25">
      <c r="A85">
        <v>13</v>
      </c>
      <c r="B85">
        <v>3</v>
      </c>
    </row>
    <row r="86" spans="1:2" x14ac:dyDescent="0.25">
      <c r="A86">
        <v>12</v>
      </c>
      <c r="B86">
        <v>0</v>
      </c>
    </row>
    <row r="87" spans="1:2" x14ac:dyDescent="0.25">
      <c r="A87">
        <v>16</v>
      </c>
      <c r="B87">
        <v>0</v>
      </c>
    </row>
    <row r="88" spans="1:2" x14ac:dyDescent="0.25">
      <c r="A88">
        <v>16</v>
      </c>
      <c r="B88">
        <v>7</v>
      </c>
    </row>
    <row r="89" spans="1:2" x14ac:dyDescent="0.25">
      <c r="A89">
        <v>18</v>
      </c>
      <c r="B89">
        <v>6</v>
      </c>
    </row>
    <row r="90" spans="1:2" x14ac:dyDescent="0.25">
      <c r="A90">
        <v>16</v>
      </c>
      <c r="B90">
        <v>0</v>
      </c>
    </row>
    <row r="91" spans="1:2" x14ac:dyDescent="0.25">
      <c r="A91">
        <v>16</v>
      </c>
      <c r="B91">
        <v>0</v>
      </c>
    </row>
    <row r="92" spans="1:2" x14ac:dyDescent="0.25">
      <c r="A92">
        <v>19</v>
      </c>
      <c r="B92">
        <v>0</v>
      </c>
    </row>
    <row r="93" spans="1:2" x14ac:dyDescent="0.25">
      <c r="A93">
        <v>18</v>
      </c>
      <c r="B93">
        <v>0</v>
      </c>
    </row>
    <row r="94" spans="1:2" x14ac:dyDescent="0.25">
      <c r="A94">
        <v>20</v>
      </c>
      <c r="B94">
        <v>0</v>
      </c>
    </row>
    <row r="95" spans="1:2" x14ac:dyDescent="0.25">
      <c r="A95">
        <v>22</v>
      </c>
      <c r="B95">
        <v>0</v>
      </c>
    </row>
    <row r="96" spans="1:2" x14ac:dyDescent="0.25">
      <c r="A96">
        <v>25</v>
      </c>
      <c r="B96">
        <v>0</v>
      </c>
    </row>
    <row r="97" spans="1:2" x14ac:dyDescent="0.25">
      <c r="A97">
        <v>26</v>
      </c>
      <c r="B97">
        <v>0</v>
      </c>
    </row>
    <row r="98" spans="1:2" x14ac:dyDescent="0.25">
      <c r="A98">
        <v>22</v>
      </c>
      <c r="B98">
        <v>0</v>
      </c>
    </row>
    <row r="99" spans="1:2" x14ac:dyDescent="0.25">
      <c r="A99">
        <v>22</v>
      </c>
      <c r="B99">
        <v>18</v>
      </c>
    </row>
    <row r="100" spans="1:2" x14ac:dyDescent="0.25">
      <c r="A100">
        <v>20</v>
      </c>
      <c r="B100">
        <v>3</v>
      </c>
    </row>
    <row r="101" spans="1:2" x14ac:dyDescent="0.25">
      <c r="A101">
        <v>16</v>
      </c>
      <c r="B101">
        <v>0.2</v>
      </c>
    </row>
    <row r="102" spans="1:2" x14ac:dyDescent="0.25">
      <c r="A102">
        <v>13</v>
      </c>
      <c r="B102">
        <v>12.2</v>
      </c>
    </row>
    <row r="103" spans="1:2" x14ac:dyDescent="0.25">
      <c r="A103">
        <v>16</v>
      </c>
      <c r="B103">
        <v>0</v>
      </c>
    </row>
    <row r="104" spans="1:2" x14ac:dyDescent="0.25">
      <c r="A104">
        <v>18</v>
      </c>
      <c r="B104">
        <v>2</v>
      </c>
    </row>
    <row r="105" spans="1:2" x14ac:dyDescent="0.25">
      <c r="A105">
        <v>18</v>
      </c>
      <c r="B105">
        <v>12</v>
      </c>
    </row>
    <row r="106" spans="1:2" x14ac:dyDescent="0.25">
      <c r="A106">
        <v>18</v>
      </c>
      <c r="B106">
        <v>0</v>
      </c>
    </row>
    <row r="107" spans="1:2" x14ac:dyDescent="0.25">
      <c r="A107">
        <v>18</v>
      </c>
      <c r="B107">
        <v>0</v>
      </c>
    </row>
    <row r="108" spans="1:2" x14ac:dyDescent="0.25">
      <c r="A108">
        <v>16</v>
      </c>
      <c r="B108">
        <v>0</v>
      </c>
    </row>
    <row r="109" spans="1:2" x14ac:dyDescent="0.25">
      <c r="A109">
        <v>21</v>
      </c>
      <c r="B109">
        <v>0</v>
      </c>
    </row>
    <row r="110" spans="1:2" x14ac:dyDescent="0.25">
      <c r="A110">
        <v>26</v>
      </c>
      <c r="B110">
        <v>0</v>
      </c>
    </row>
    <row r="111" spans="1:2" x14ac:dyDescent="0.25">
      <c r="A111">
        <v>23</v>
      </c>
      <c r="B111">
        <v>18</v>
      </c>
    </row>
    <row r="112" spans="1:2" x14ac:dyDescent="0.25">
      <c r="A112">
        <v>19</v>
      </c>
      <c r="B112">
        <v>0</v>
      </c>
    </row>
    <row r="113" spans="1:2" x14ac:dyDescent="0.25">
      <c r="A113">
        <v>20</v>
      </c>
      <c r="B113">
        <v>6</v>
      </c>
    </row>
    <row r="114" spans="1:2" x14ac:dyDescent="0.25">
      <c r="A114">
        <v>22</v>
      </c>
      <c r="B114">
        <v>0</v>
      </c>
    </row>
    <row r="115" spans="1:2" x14ac:dyDescent="0.25">
      <c r="A115">
        <v>20</v>
      </c>
      <c r="B115">
        <v>0</v>
      </c>
    </row>
    <row r="116" spans="1:2" x14ac:dyDescent="0.25">
      <c r="A116">
        <v>20</v>
      </c>
      <c r="B116">
        <v>0</v>
      </c>
    </row>
    <row r="117" spans="1:2" x14ac:dyDescent="0.25">
      <c r="A117">
        <v>23</v>
      </c>
      <c r="B117">
        <v>0.1</v>
      </c>
    </row>
    <row r="118" spans="1:2" x14ac:dyDescent="0.25">
      <c r="A118">
        <v>16</v>
      </c>
      <c r="B118">
        <v>0</v>
      </c>
    </row>
    <row r="119" spans="1:2" x14ac:dyDescent="0.25">
      <c r="A119">
        <v>16</v>
      </c>
      <c r="B119">
        <v>0.1</v>
      </c>
    </row>
    <row r="120" spans="1:2" x14ac:dyDescent="0.25">
      <c r="A120">
        <v>18</v>
      </c>
      <c r="B120">
        <v>0.3</v>
      </c>
    </row>
    <row r="121" spans="1:2" x14ac:dyDescent="0.25">
      <c r="A121">
        <v>18</v>
      </c>
      <c r="B121">
        <v>0</v>
      </c>
    </row>
    <row r="122" spans="1:2" x14ac:dyDescent="0.25">
      <c r="A122">
        <v>14</v>
      </c>
      <c r="B122">
        <v>0</v>
      </c>
    </row>
    <row r="123" spans="1:2" x14ac:dyDescent="0.25">
      <c r="A123">
        <v>14</v>
      </c>
      <c r="B123">
        <v>0</v>
      </c>
    </row>
    <row r="124" spans="1:2" x14ac:dyDescent="0.25">
      <c r="A124">
        <v>16</v>
      </c>
      <c r="B124">
        <v>0</v>
      </c>
    </row>
    <row r="125" spans="1:2" x14ac:dyDescent="0.25">
      <c r="A125">
        <v>22</v>
      </c>
      <c r="B125">
        <v>0</v>
      </c>
    </row>
    <row r="126" spans="1:2" x14ac:dyDescent="0.25">
      <c r="A126">
        <v>22</v>
      </c>
      <c r="B126">
        <v>0</v>
      </c>
    </row>
    <row r="127" spans="1:2" x14ac:dyDescent="0.25">
      <c r="A127">
        <v>25</v>
      </c>
      <c r="B127">
        <v>0</v>
      </c>
    </row>
    <row r="128" spans="1:2" x14ac:dyDescent="0.25">
      <c r="A128">
        <v>24</v>
      </c>
      <c r="B128">
        <v>0</v>
      </c>
    </row>
    <row r="129" spans="1:2" x14ac:dyDescent="0.25">
      <c r="A129">
        <v>24</v>
      </c>
      <c r="B129">
        <v>0</v>
      </c>
    </row>
    <row r="130" spans="1:2" x14ac:dyDescent="0.25">
      <c r="A130">
        <v>28</v>
      </c>
      <c r="B130">
        <v>0</v>
      </c>
    </row>
    <row r="131" spans="1:2" x14ac:dyDescent="0.25">
      <c r="A131">
        <v>28</v>
      </c>
      <c r="B131">
        <v>0</v>
      </c>
    </row>
    <row r="132" spans="1:2" x14ac:dyDescent="0.25">
      <c r="A132">
        <v>24</v>
      </c>
      <c r="B132">
        <v>0</v>
      </c>
    </row>
    <row r="133" spans="1:2" x14ac:dyDescent="0.25">
      <c r="A133">
        <v>24</v>
      </c>
      <c r="B133">
        <v>0</v>
      </c>
    </row>
    <row r="134" spans="1:2" x14ac:dyDescent="0.25">
      <c r="A134">
        <v>26</v>
      </c>
      <c r="B134">
        <v>0</v>
      </c>
    </row>
    <row r="135" spans="1:2" x14ac:dyDescent="0.25">
      <c r="A135">
        <v>32</v>
      </c>
      <c r="B135">
        <v>0.6</v>
      </c>
    </row>
    <row r="136" spans="1:2" x14ac:dyDescent="0.25">
      <c r="A136">
        <v>31</v>
      </c>
      <c r="B136">
        <v>0.1</v>
      </c>
    </row>
    <row r="137" spans="1:2" x14ac:dyDescent="0.25">
      <c r="A137">
        <v>33</v>
      </c>
      <c r="B137">
        <v>0</v>
      </c>
    </row>
    <row r="138" spans="1:2" x14ac:dyDescent="0.25">
      <c r="A138">
        <v>31</v>
      </c>
      <c r="B138">
        <v>12</v>
      </c>
    </row>
    <row r="139" spans="1:2" x14ac:dyDescent="0.25">
      <c r="A139">
        <v>22</v>
      </c>
      <c r="B139">
        <v>0</v>
      </c>
    </row>
    <row r="140" spans="1:2" x14ac:dyDescent="0.25">
      <c r="A140">
        <v>24</v>
      </c>
      <c r="B140">
        <v>0.2</v>
      </c>
    </row>
    <row r="141" spans="1:2" x14ac:dyDescent="0.25">
      <c r="A141">
        <v>22</v>
      </c>
      <c r="B141">
        <v>0</v>
      </c>
    </row>
    <row r="142" spans="1:2" x14ac:dyDescent="0.25">
      <c r="A142">
        <v>19</v>
      </c>
      <c r="B142">
        <v>0</v>
      </c>
    </row>
    <row r="143" spans="1:2" x14ac:dyDescent="0.25">
      <c r="A143">
        <v>18</v>
      </c>
      <c r="B143">
        <v>0</v>
      </c>
    </row>
    <row r="144" spans="1:2" x14ac:dyDescent="0.25">
      <c r="A144">
        <v>18</v>
      </c>
      <c r="B144">
        <v>0</v>
      </c>
    </row>
    <row r="145" spans="1:2" x14ac:dyDescent="0.25">
      <c r="A145">
        <v>18</v>
      </c>
      <c r="B145">
        <v>0</v>
      </c>
    </row>
    <row r="146" spans="1:2" x14ac:dyDescent="0.25">
      <c r="A146">
        <v>19</v>
      </c>
      <c r="B146">
        <v>0</v>
      </c>
    </row>
    <row r="147" spans="1:2" x14ac:dyDescent="0.25">
      <c r="A147">
        <v>21</v>
      </c>
      <c r="B147">
        <v>5.5</v>
      </c>
    </row>
    <row r="148" spans="1:2" x14ac:dyDescent="0.25">
      <c r="A148">
        <v>18</v>
      </c>
      <c r="B148">
        <v>18</v>
      </c>
    </row>
    <row r="149" spans="1:2" x14ac:dyDescent="0.25">
      <c r="A149">
        <v>19</v>
      </c>
      <c r="B149">
        <v>12</v>
      </c>
    </row>
    <row r="150" spans="1:2" x14ac:dyDescent="0.25">
      <c r="A150">
        <v>23</v>
      </c>
      <c r="B150">
        <v>0</v>
      </c>
    </row>
    <row r="151" spans="1:2" x14ac:dyDescent="0.25">
      <c r="A151">
        <v>17</v>
      </c>
      <c r="B151">
        <v>0.1</v>
      </c>
    </row>
    <row r="152" spans="1:2" x14ac:dyDescent="0.25">
      <c r="A152">
        <v>16</v>
      </c>
      <c r="B152">
        <v>14</v>
      </c>
    </row>
    <row r="153" spans="1:2" x14ac:dyDescent="0.25">
      <c r="A153">
        <v>22</v>
      </c>
      <c r="B153">
        <v>0</v>
      </c>
    </row>
    <row r="154" spans="1:2" x14ac:dyDescent="0.25">
      <c r="A154">
        <v>26</v>
      </c>
      <c r="B154">
        <v>0</v>
      </c>
    </row>
    <row r="155" spans="1:2" x14ac:dyDescent="0.25">
      <c r="A155">
        <v>27</v>
      </c>
      <c r="B155">
        <v>2</v>
      </c>
    </row>
    <row r="156" spans="1:2" x14ac:dyDescent="0.25">
      <c r="A156">
        <v>18</v>
      </c>
      <c r="B156">
        <v>0</v>
      </c>
    </row>
    <row r="157" spans="1:2" x14ac:dyDescent="0.25">
      <c r="A157">
        <v>17</v>
      </c>
      <c r="B157">
        <v>0</v>
      </c>
    </row>
    <row r="158" spans="1:2" x14ac:dyDescent="0.25">
      <c r="A158">
        <v>16</v>
      </c>
      <c r="B158">
        <v>0.1</v>
      </c>
    </row>
    <row r="159" spans="1:2" x14ac:dyDescent="0.25">
      <c r="A159">
        <v>15</v>
      </c>
      <c r="B159">
        <v>0</v>
      </c>
    </row>
    <row r="160" spans="1:2" x14ac:dyDescent="0.25">
      <c r="A160">
        <v>12</v>
      </c>
      <c r="B160">
        <v>4</v>
      </c>
    </row>
    <row r="161" spans="1:2" x14ac:dyDescent="0.25">
      <c r="A161">
        <v>13</v>
      </c>
      <c r="B161">
        <v>0</v>
      </c>
    </row>
    <row r="162" spans="1:2" x14ac:dyDescent="0.25">
      <c r="A162">
        <v>11</v>
      </c>
      <c r="B162">
        <v>4</v>
      </c>
    </row>
    <row r="163" spans="1:2" x14ac:dyDescent="0.25">
      <c r="A163">
        <v>11</v>
      </c>
      <c r="B163">
        <v>0</v>
      </c>
    </row>
    <row r="164" spans="1:2" x14ac:dyDescent="0.25">
      <c r="A164">
        <v>12</v>
      </c>
      <c r="B164">
        <v>0</v>
      </c>
    </row>
    <row r="165" spans="1:2" x14ac:dyDescent="0.25">
      <c r="A165">
        <v>16</v>
      </c>
      <c r="B165">
        <v>0.1</v>
      </c>
    </row>
    <row r="166" spans="1:2" x14ac:dyDescent="0.25">
      <c r="A166">
        <v>18</v>
      </c>
      <c r="B166">
        <v>0</v>
      </c>
    </row>
    <row r="167" spans="1:2" x14ac:dyDescent="0.25">
      <c r="A167">
        <v>18</v>
      </c>
      <c r="B167">
        <v>0</v>
      </c>
    </row>
    <row r="168" spans="1:2" x14ac:dyDescent="0.25">
      <c r="A168">
        <v>19</v>
      </c>
      <c r="B168">
        <v>3</v>
      </c>
    </row>
    <row r="169" spans="1:2" x14ac:dyDescent="0.25">
      <c r="A169">
        <v>16</v>
      </c>
      <c r="B169">
        <v>0.1</v>
      </c>
    </row>
    <row r="170" spans="1:2" x14ac:dyDescent="0.25">
      <c r="A170">
        <v>18</v>
      </c>
      <c r="B170">
        <v>0</v>
      </c>
    </row>
    <row r="171" spans="1:2" x14ac:dyDescent="0.25">
      <c r="A171">
        <v>22</v>
      </c>
      <c r="B171">
        <v>0.5</v>
      </c>
    </row>
    <row r="172" spans="1:2" x14ac:dyDescent="0.25">
      <c r="A172">
        <v>16</v>
      </c>
      <c r="B172">
        <v>0</v>
      </c>
    </row>
    <row r="173" spans="1:2" x14ac:dyDescent="0.25">
      <c r="A173">
        <v>15</v>
      </c>
      <c r="B173">
        <v>0</v>
      </c>
    </row>
    <row r="174" spans="1:2" x14ac:dyDescent="0.25">
      <c r="A174">
        <v>14</v>
      </c>
      <c r="B174">
        <v>2</v>
      </c>
    </row>
    <row r="175" spans="1:2" x14ac:dyDescent="0.25">
      <c r="A175">
        <v>12</v>
      </c>
      <c r="B175">
        <v>0</v>
      </c>
    </row>
    <row r="176" spans="1:2" x14ac:dyDescent="0.25">
      <c r="A176">
        <v>13</v>
      </c>
      <c r="B176">
        <v>0</v>
      </c>
    </row>
    <row r="177" spans="1:2" x14ac:dyDescent="0.25">
      <c r="A177">
        <v>15</v>
      </c>
      <c r="B177">
        <v>0</v>
      </c>
    </row>
    <row r="178" spans="1:2" x14ac:dyDescent="0.25">
      <c r="A178">
        <v>15</v>
      </c>
      <c r="B178">
        <v>0</v>
      </c>
    </row>
    <row r="179" spans="1:2" x14ac:dyDescent="0.25">
      <c r="A179">
        <v>14</v>
      </c>
      <c r="B179">
        <v>0</v>
      </c>
    </row>
    <row r="180" spans="1:2" x14ac:dyDescent="0.25">
      <c r="A180">
        <v>12</v>
      </c>
      <c r="B180">
        <v>0</v>
      </c>
    </row>
    <row r="181" spans="1:2" x14ac:dyDescent="0.25">
      <c r="A181">
        <v>11</v>
      </c>
      <c r="B181">
        <v>0</v>
      </c>
    </row>
    <row r="182" spans="1:2" x14ac:dyDescent="0.25">
      <c r="A182">
        <v>10</v>
      </c>
      <c r="B182">
        <v>0</v>
      </c>
    </row>
    <row r="183" spans="1:2" x14ac:dyDescent="0.25">
      <c r="A183">
        <v>10</v>
      </c>
      <c r="B183">
        <v>0</v>
      </c>
    </row>
    <row r="184" spans="1:2" x14ac:dyDescent="0.25">
      <c r="A184">
        <v>10</v>
      </c>
      <c r="B18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1BA2-B61F-4D47-8412-93E5C7D1F203}">
  <sheetPr>
    <tabColor rgb="FFFFFF00"/>
  </sheetPr>
  <dimension ref="A1:M184"/>
  <sheetViews>
    <sheetView workbookViewId="0">
      <pane ySplit="1" topLeftCell="A2" activePane="bottomLeft" state="frozen"/>
      <selection pane="bottomLeft" activeCell="L6" sqref="L6"/>
    </sheetView>
  </sheetViews>
  <sheetFormatPr defaultRowHeight="15" x14ac:dyDescent="0.25"/>
  <cols>
    <col min="1" max="1" width="13.140625" customWidth="1"/>
    <col min="2" max="2" width="11.5703125" customWidth="1"/>
    <col min="3" max="3" width="12.140625" style="13" customWidth="1"/>
    <col min="4" max="4" width="14.42578125" style="13" customWidth="1"/>
    <col min="5" max="5" width="14.85546875" style="13" customWidth="1"/>
    <col min="6" max="6" width="13.42578125" customWidth="1"/>
    <col min="7" max="7" width="12.5703125" customWidth="1"/>
    <col min="8" max="8" width="18" customWidth="1"/>
  </cols>
  <sheetData>
    <row r="1" spans="1:13" s="10" customFormat="1" ht="45" x14ac:dyDescent="0.25">
      <c r="A1" s="10" t="s">
        <v>0</v>
      </c>
      <c r="B1" s="10" t="s">
        <v>1</v>
      </c>
      <c r="C1" s="12" t="s">
        <v>6</v>
      </c>
      <c r="D1" s="12" t="s">
        <v>7</v>
      </c>
      <c r="E1" s="12" t="s">
        <v>8</v>
      </c>
      <c r="F1" s="10" t="s">
        <v>29</v>
      </c>
      <c r="G1" s="10" t="s">
        <v>28</v>
      </c>
      <c r="H1" s="10" t="s">
        <v>30</v>
      </c>
    </row>
    <row r="2" spans="1:13" x14ac:dyDescent="0.25">
      <c r="A2">
        <v>4</v>
      </c>
      <c r="B2">
        <v>2</v>
      </c>
      <c r="C2" s="15">
        <v>42095</v>
      </c>
      <c r="D2" s="13" t="str">
        <f>IF(pogoda5[[#This Row],[temperatura_srednia]]&gt;15,IF(pogoda5[[#This Row],[opady]]&lt;0.6,"TAK","NIE"),"NIE")</f>
        <v>NIE</v>
      </c>
      <c r="E2" s="20">
        <f>IF(D2="NIE",0,IF(A2&gt;30,24000,12000))</f>
        <v>0</v>
      </c>
      <c r="F2" s="11">
        <f>700*B2</f>
        <v>1400</v>
      </c>
      <c r="G2" s="17">
        <f>IF(B2&lt;=0,0.0003*A2^1.5*25000,0)</f>
        <v>0</v>
      </c>
      <c r="H2" s="17">
        <f>IF(M2-E2-G2+F2&gt;25000,25000,M2-E2-G2+F2)</f>
        <v>25000</v>
      </c>
      <c r="M2">
        <v>25000</v>
      </c>
    </row>
    <row r="3" spans="1:13" x14ac:dyDescent="0.25">
      <c r="A3">
        <v>2</v>
      </c>
      <c r="B3">
        <v>6</v>
      </c>
      <c r="C3" s="15">
        <v>42096</v>
      </c>
      <c r="D3" s="13" t="str">
        <f>IF(pogoda5[[#This Row],[temperatura_srednia]]&gt;15,IF(pogoda5[[#This Row],[opady]]&lt;0.6,"TAK","NIE"),"NIE")</f>
        <v>NIE</v>
      </c>
      <c r="E3" s="20">
        <f t="shared" ref="E3:E33" si="0">IF(D3="NIE",0,IF(A3&gt;30,24000,12000))</f>
        <v>0</v>
      </c>
      <c r="F3" s="11">
        <f t="shared" ref="F3:F33" si="1">700*B3</f>
        <v>4200</v>
      </c>
      <c r="G3" s="17">
        <f>IF(B3&lt;=0,0.0003*A3^1.5*H2,0)</f>
        <v>0</v>
      </c>
      <c r="H3" s="17">
        <f>IF(H2-E3-G3+F3&gt;25000,25000,H2-E3-G3+F3)</f>
        <v>25000</v>
      </c>
    </row>
    <row r="4" spans="1:13" x14ac:dyDescent="0.25">
      <c r="A4">
        <v>4</v>
      </c>
      <c r="B4">
        <v>1</v>
      </c>
      <c r="C4" s="15">
        <v>42097</v>
      </c>
      <c r="D4" s="13" t="str">
        <f>IF(pogoda5[[#This Row],[temperatura_srednia]]&gt;15,IF(pogoda5[[#This Row],[opady]]&lt;0.6,"TAK","NIE"),"NIE")</f>
        <v>NIE</v>
      </c>
      <c r="E4" s="20">
        <f t="shared" si="0"/>
        <v>0</v>
      </c>
      <c r="F4" s="11">
        <f t="shared" si="1"/>
        <v>700</v>
      </c>
      <c r="G4" s="17">
        <f t="shared" ref="G4:G67" si="2">IF(B4&lt;=0,0.0003*A4^1.5*H3,0)</f>
        <v>0</v>
      </c>
      <c r="H4" s="17">
        <f t="shared" ref="H4:H67" si="3">IF(H3-E4-G4+F4&gt;25000,25000,H3-E4-G4+F4)</f>
        <v>25000</v>
      </c>
    </row>
    <row r="5" spans="1:13" x14ac:dyDescent="0.25">
      <c r="A5">
        <v>4</v>
      </c>
      <c r="B5">
        <v>0.8</v>
      </c>
      <c r="C5" s="15">
        <v>42098</v>
      </c>
      <c r="D5" s="13" t="str">
        <f>IF(pogoda5[[#This Row],[temperatura_srednia]]&gt;15,IF(pogoda5[[#This Row],[opady]]&lt;0.6,"TAK","NIE"),"NIE")</f>
        <v>NIE</v>
      </c>
      <c r="E5" s="20">
        <f t="shared" si="0"/>
        <v>0</v>
      </c>
      <c r="F5" s="11">
        <f t="shared" si="1"/>
        <v>560</v>
      </c>
      <c r="G5" s="17">
        <f t="shared" si="2"/>
        <v>0</v>
      </c>
      <c r="H5" s="17">
        <f t="shared" si="3"/>
        <v>25000</v>
      </c>
    </row>
    <row r="6" spans="1:13" x14ac:dyDescent="0.25">
      <c r="A6">
        <v>3</v>
      </c>
      <c r="B6">
        <v>0</v>
      </c>
      <c r="C6" s="15">
        <v>42099</v>
      </c>
      <c r="D6" s="13" t="str">
        <f>IF(pogoda5[[#This Row],[temperatura_srednia]]&gt;15,IF(pogoda5[[#This Row],[opady]]&lt;0.6,"TAK","NIE"),"NIE")</f>
        <v>NIE</v>
      </c>
      <c r="E6" s="20">
        <f t="shared" si="0"/>
        <v>0</v>
      </c>
      <c r="F6" s="11">
        <f t="shared" si="1"/>
        <v>0</v>
      </c>
      <c r="G6" s="17">
        <f t="shared" si="2"/>
        <v>38.971143170299733</v>
      </c>
      <c r="H6" s="17">
        <f>IF(H5-E6-G6+F6&gt;25000,25000,H5-E6-G6+F6)</f>
        <v>24961.0288568297</v>
      </c>
    </row>
    <row r="7" spans="1:13" x14ac:dyDescent="0.25">
      <c r="A7">
        <v>4</v>
      </c>
      <c r="B7">
        <v>0</v>
      </c>
      <c r="C7" s="15">
        <v>42100</v>
      </c>
      <c r="D7" s="13" t="str">
        <f>IF(pogoda5[[#This Row],[temperatura_srednia]]&gt;15,IF(pogoda5[[#This Row],[opady]]&lt;0.6,"TAK","NIE"),"NIE")</f>
        <v>NIE</v>
      </c>
      <c r="E7" s="20">
        <f t="shared" si="0"/>
        <v>0</v>
      </c>
      <c r="F7" s="11">
        <f t="shared" si="1"/>
        <v>0</v>
      </c>
      <c r="G7" s="17">
        <f t="shared" si="2"/>
        <v>59.906469256391262</v>
      </c>
      <c r="H7" s="17">
        <f>IF(H6-E7-G7+F7&gt;25000,25000,H6-E7-G7+F7)</f>
        <v>24901.122387573309</v>
      </c>
    </row>
    <row r="8" spans="1:13" x14ac:dyDescent="0.25">
      <c r="A8">
        <v>4</v>
      </c>
      <c r="B8">
        <v>1</v>
      </c>
      <c r="C8" s="15">
        <v>42101</v>
      </c>
      <c r="D8" s="13" t="str">
        <f>IF(pogoda5[[#This Row],[temperatura_srednia]]&gt;15,IF(pogoda5[[#This Row],[opady]]&lt;0.6,"TAK","NIE"),"NIE")</f>
        <v>NIE</v>
      </c>
      <c r="E8" s="20">
        <f t="shared" si="0"/>
        <v>0</v>
      </c>
      <c r="F8" s="11">
        <f t="shared" si="1"/>
        <v>700</v>
      </c>
      <c r="G8" s="17">
        <f t="shared" si="2"/>
        <v>0</v>
      </c>
      <c r="H8" s="17">
        <f>IF(H7-E8-G8+F8&gt;25000,25000,H7-E8-G8+F8)</f>
        <v>25000</v>
      </c>
    </row>
    <row r="9" spans="1:13" x14ac:dyDescent="0.25">
      <c r="A9">
        <v>8</v>
      </c>
      <c r="B9">
        <v>1</v>
      </c>
      <c r="C9" s="15">
        <v>42102</v>
      </c>
      <c r="D9" s="13" t="str">
        <f>IF(pogoda5[[#This Row],[temperatura_srednia]]&gt;15,IF(pogoda5[[#This Row],[opady]]&lt;0.6,"TAK","NIE"),"NIE")</f>
        <v>NIE</v>
      </c>
      <c r="E9" s="20">
        <f t="shared" si="0"/>
        <v>0</v>
      </c>
      <c r="F9" s="11">
        <f t="shared" si="1"/>
        <v>700</v>
      </c>
      <c r="G9" s="17">
        <f t="shared" si="2"/>
        <v>0</v>
      </c>
      <c r="H9" s="17">
        <f t="shared" si="3"/>
        <v>25000</v>
      </c>
    </row>
    <row r="10" spans="1:13" x14ac:dyDescent="0.25">
      <c r="A10">
        <v>6</v>
      </c>
      <c r="B10">
        <v>2</v>
      </c>
      <c r="C10" s="15">
        <v>42103</v>
      </c>
      <c r="D10" s="13" t="str">
        <f>IF(pogoda5[[#This Row],[temperatura_srednia]]&gt;15,IF(pogoda5[[#This Row],[opady]]&lt;0.6,"TAK","NIE"),"NIE")</f>
        <v>NIE</v>
      </c>
      <c r="E10" s="20">
        <f t="shared" si="0"/>
        <v>0</v>
      </c>
      <c r="F10" s="11">
        <f t="shared" si="1"/>
        <v>1400</v>
      </c>
      <c r="G10" s="17">
        <f t="shared" si="2"/>
        <v>0</v>
      </c>
      <c r="H10" s="17">
        <f t="shared" si="3"/>
        <v>25000</v>
      </c>
    </row>
    <row r="11" spans="1:13" x14ac:dyDescent="0.25">
      <c r="A11">
        <v>9</v>
      </c>
      <c r="B11">
        <v>2</v>
      </c>
      <c r="C11" s="15">
        <v>42104</v>
      </c>
      <c r="D11" s="13" t="str">
        <f>IF(pogoda5[[#This Row],[temperatura_srednia]]&gt;15,IF(pogoda5[[#This Row],[opady]]&lt;0.6,"TAK","NIE"),"NIE")</f>
        <v>NIE</v>
      </c>
      <c r="E11" s="20">
        <f t="shared" si="0"/>
        <v>0</v>
      </c>
      <c r="F11" s="11">
        <f t="shared" si="1"/>
        <v>1400</v>
      </c>
      <c r="G11" s="17">
        <f t="shared" si="2"/>
        <v>0</v>
      </c>
      <c r="H11" s="17">
        <f t="shared" si="3"/>
        <v>25000</v>
      </c>
    </row>
    <row r="12" spans="1:13" x14ac:dyDescent="0.25">
      <c r="A12">
        <v>12</v>
      </c>
      <c r="B12">
        <v>3</v>
      </c>
      <c r="C12" s="15">
        <v>42105</v>
      </c>
      <c r="D12" s="13" t="str">
        <f>IF(pogoda5[[#This Row],[temperatura_srednia]]&gt;15,IF(pogoda5[[#This Row],[opady]]&lt;0.6,"TAK","NIE"),"NIE")</f>
        <v>NIE</v>
      </c>
      <c r="E12" s="20">
        <f t="shared" si="0"/>
        <v>0</v>
      </c>
      <c r="F12" s="11">
        <f t="shared" si="1"/>
        <v>2100</v>
      </c>
      <c r="G12" s="17">
        <f t="shared" si="2"/>
        <v>0</v>
      </c>
      <c r="H12" s="17">
        <f t="shared" si="3"/>
        <v>25000</v>
      </c>
    </row>
    <row r="13" spans="1:13" x14ac:dyDescent="0.25">
      <c r="A13">
        <v>10</v>
      </c>
      <c r="B13">
        <v>2</v>
      </c>
      <c r="C13" s="15">
        <v>42106</v>
      </c>
      <c r="D13" s="13" t="str">
        <f>IF(pogoda5[[#This Row],[temperatura_srednia]]&gt;15,IF(pogoda5[[#This Row],[opady]]&lt;0.6,"TAK","NIE"),"NIE")</f>
        <v>NIE</v>
      </c>
      <c r="E13" s="20">
        <f t="shared" si="0"/>
        <v>0</v>
      </c>
      <c r="F13" s="11">
        <f t="shared" si="1"/>
        <v>1400</v>
      </c>
      <c r="G13" s="17">
        <f t="shared" si="2"/>
        <v>0</v>
      </c>
      <c r="H13" s="17">
        <f t="shared" si="3"/>
        <v>25000</v>
      </c>
    </row>
    <row r="14" spans="1:13" x14ac:dyDescent="0.25">
      <c r="A14">
        <v>8</v>
      </c>
      <c r="B14">
        <v>1</v>
      </c>
      <c r="C14" s="15">
        <v>42107</v>
      </c>
      <c r="D14" s="13" t="str">
        <f>IF(pogoda5[[#This Row],[temperatura_srednia]]&gt;15,IF(pogoda5[[#This Row],[opady]]&lt;0.6,"TAK","NIE"),"NIE")</f>
        <v>NIE</v>
      </c>
      <c r="E14" s="20">
        <f t="shared" si="0"/>
        <v>0</v>
      </c>
      <c r="F14" s="11">
        <f t="shared" si="1"/>
        <v>700</v>
      </c>
      <c r="G14" s="17">
        <f t="shared" si="2"/>
        <v>0</v>
      </c>
      <c r="H14" s="17">
        <f t="shared" si="3"/>
        <v>25000</v>
      </c>
    </row>
    <row r="15" spans="1:13" x14ac:dyDescent="0.25">
      <c r="A15">
        <v>6</v>
      </c>
      <c r="B15">
        <v>0</v>
      </c>
      <c r="C15" s="15">
        <v>42108</v>
      </c>
      <c r="D15" s="13" t="str">
        <f>IF(pogoda5[[#This Row],[temperatura_srednia]]&gt;15,IF(pogoda5[[#This Row],[opady]]&lt;0.6,"TAK","NIE"),"NIE")</f>
        <v>NIE</v>
      </c>
      <c r="E15" s="20">
        <f t="shared" si="0"/>
        <v>0</v>
      </c>
      <c r="F15" s="11">
        <f t="shared" si="1"/>
        <v>0</v>
      </c>
      <c r="G15" s="17">
        <f t="shared" si="2"/>
        <v>110.22703842524302</v>
      </c>
      <c r="H15" s="17">
        <f t="shared" si="3"/>
        <v>24889.772961574756</v>
      </c>
    </row>
    <row r="16" spans="1:13" x14ac:dyDescent="0.25">
      <c r="A16">
        <v>14</v>
      </c>
      <c r="B16">
        <v>0</v>
      </c>
      <c r="C16" s="15">
        <v>42109</v>
      </c>
      <c r="D16" s="13" t="str">
        <f>IF(pogoda5[[#This Row],[temperatura_srednia]]&gt;15,IF(pogoda5[[#This Row],[opady]]&lt;0.6,"TAK","NIE"),"NIE")</f>
        <v>NIE</v>
      </c>
      <c r="E16" s="20">
        <f t="shared" si="0"/>
        <v>0</v>
      </c>
      <c r="F16" s="11">
        <f t="shared" si="1"/>
        <v>0</v>
      </c>
      <c r="G16" s="17">
        <f t="shared" si="2"/>
        <v>391.14181199857029</v>
      </c>
      <c r="H16" s="17">
        <f t="shared" si="3"/>
        <v>24498.631149576184</v>
      </c>
    </row>
    <row r="17" spans="1:8" x14ac:dyDescent="0.25">
      <c r="A17">
        <v>10</v>
      </c>
      <c r="B17">
        <v>0</v>
      </c>
      <c r="C17" s="15">
        <v>42110</v>
      </c>
      <c r="D17" s="13" t="str">
        <f>IF(pogoda5[[#This Row],[temperatura_srednia]]&gt;15,IF(pogoda5[[#This Row],[opady]]&lt;0.6,"TAK","NIE"),"NIE")</f>
        <v>NIE</v>
      </c>
      <c r="E17" s="20">
        <f t="shared" si="0"/>
        <v>0</v>
      </c>
      <c r="F17" s="11">
        <f t="shared" si="1"/>
        <v>0</v>
      </c>
      <c r="G17" s="17">
        <f t="shared" si="2"/>
        <v>232.41442196702988</v>
      </c>
      <c r="H17" s="17">
        <f t="shared" si="3"/>
        <v>24266.216727609153</v>
      </c>
    </row>
    <row r="18" spans="1:8" x14ac:dyDescent="0.25">
      <c r="A18">
        <v>6</v>
      </c>
      <c r="B18">
        <v>0</v>
      </c>
      <c r="C18" s="15">
        <v>42111</v>
      </c>
      <c r="D18" s="13" t="str">
        <f>IF(pogoda5[[#This Row],[temperatura_srednia]]&gt;15,IF(pogoda5[[#This Row],[opady]]&lt;0.6,"TAK","NIE"),"NIE")</f>
        <v>NIE</v>
      </c>
      <c r="E18" s="20">
        <f t="shared" si="0"/>
        <v>0</v>
      </c>
      <c r="F18" s="11">
        <f t="shared" si="1"/>
        <v>0</v>
      </c>
      <c r="G18" s="17">
        <f t="shared" si="2"/>
        <v>106.99172814677797</v>
      </c>
      <c r="H18" s="17">
        <f t="shared" si="3"/>
        <v>24159.224999462374</v>
      </c>
    </row>
    <row r="19" spans="1:8" x14ac:dyDescent="0.25">
      <c r="A19">
        <v>4</v>
      </c>
      <c r="B19">
        <v>0</v>
      </c>
      <c r="C19" s="15">
        <v>42112</v>
      </c>
      <c r="D19" s="13" t="str">
        <f>IF(pogoda5[[#This Row],[temperatura_srednia]]&gt;15,IF(pogoda5[[#This Row],[opady]]&lt;0.6,"TAK","NIE"),"NIE")</f>
        <v>NIE</v>
      </c>
      <c r="E19" s="20">
        <f t="shared" si="0"/>
        <v>0</v>
      </c>
      <c r="F19" s="11">
        <f t="shared" si="1"/>
        <v>0</v>
      </c>
      <c r="G19" s="17">
        <f t="shared" si="2"/>
        <v>57.982139998709684</v>
      </c>
      <c r="H19" s="17">
        <f t="shared" si="3"/>
        <v>24101.242859463666</v>
      </c>
    </row>
    <row r="20" spans="1:8" x14ac:dyDescent="0.25">
      <c r="A20">
        <v>7</v>
      </c>
      <c r="B20">
        <v>0</v>
      </c>
      <c r="C20" s="15">
        <v>42113</v>
      </c>
      <c r="D20" s="13" t="str">
        <f>IF(pogoda5[[#This Row],[temperatura_srednia]]&gt;15,IF(pogoda5[[#This Row],[opady]]&lt;0.6,"TAK","NIE"),"NIE")</f>
        <v>NIE</v>
      </c>
      <c r="E20" s="20">
        <f t="shared" si="0"/>
        <v>0</v>
      </c>
      <c r="F20" s="11">
        <f t="shared" si="1"/>
        <v>0</v>
      </c>
      <c r="G20" s="17">
        <f t="shared" si="2"/>
        <v>133.90837927679536</v>
      </c>
      <c r="H20" s="17">
        <f t="shared" si="3"/>
        <v>23967.33448018687</v>
      </c>
    </row>
    <row r="21" spans="1:8" x14ac:dyDescent="0.25">
      <c r="A21">
        <v>10</v>
      </c>
      <c r="B21">
        <v>1</v>
      </c>
      <c r="C21" s="15">
        <v>42114</v>
      </c>
      <c r="D21" s="13" t="str">
        <f>IF(pogoda5[[#This Row],[temperatura_srednia]]&gt;15,IF(pogoda5[[#This Row],[opady]]&lt;0.6,"TAK","NIE"),"NIE")</f>
        <v>NIE</v>
      </c>
      <c r="E21" s="20">
        <f t="shared" si="0"/>
        <v>0</v>
      </c>
      <c r="F21" s="11">
        <f t="shared" si="1"/>
        <v>700</v>
      </c>
      <c r="G21" s="17">
        <f t="shared" si="2"/>
        <v>0</v>
      </c>
      <c r="H21" s="17">
        <f t="shared" si="3"/>
        <v>24667.33448018687</v>
      </c>
    </row>
    <row r="22" spans="1:8" x14ac:dyDescent="0.25">
      <c r="A22">
        <v>11</v>
      </c>
      <c r="B22">
        <v>3.2</v>
      </c>
      <c r="C22" s="15">
        <v>42115</v>
      </c>
      <c r="D22" s="13" t="str">
        <f>IF(pogoda5[[#This Row],[temperatura_srednia]]&gt;15,IF(pogoda5[[#This Row],[opady]]&lt;0.6,"TAK","NIE"),"NIE")</f>
        <v>NIE</v>
      </c>
      <c r="E22" s="20">
        <f t="shared" si="0"/>
        <v>0</v>
      </c>
      <c r="F22" s="11">
        <f t="shared" si="1"/>
        <v>2240</v>
      </c>
      <c r="G22" s="17">
        <f t="shared" si="2"/>
        <v>0</v>
      </c>
      <c r="H22" s="17">
        <f t="shared" si="3"/>
        <v>25000</v>
      </c>
    </row>
    <row r="23" spans="1:8" x14ac:dyDescent="0.25">
      <c r="A23">
        <v>8</v>
      </c>
      <c r="B23">
        <v>2.2000000000000002</v>
      </c>
      <c r="C23" s="15">
        <v>42116</v>
      </c>
      <c r="D23" s="13" t="str">
        <f>IF(pogoda5[[#This Row],[temperatura_srednia]]&gt;15,IF(pogoda5[[#This Row],[opady]]&lt;0.6,"TAK","NIE"),"NIE")</f>
        <v>NIE</v>
      </c>
      <c r="E23" s="20">
        <f t="shared" si="0"/>
        <v>0</v>
      </c>
      <c r="F23" s="11">
        <f t="shared" si="1"/>
        <v>1540.0000000000002</v>
      </c>
      <c r="G23" s="17">
        <f t="shared" si="2"/>
        <v>0</v>
      </c>
      <c r="H23" s="17">
        <f t="shared" si="3"/>
        <v>25000</v>
      </c>
    </row>
    <row r="24" spans="1:8" x14ac:dyDescent="0.25">
      <c r="A24">
        <v>11</v>
      </c>
      <c r="B24">
        <v>1</v>
      </c>
      <c r="C24" s="15">
        <v>42117</v>
      </c>
      <c r="D24" s="13" t="str">
        <f>IF(pogoda5[[#This Row],[temperatura_srednia]]&gt;15,IF(pogoda5[[#This Row],[opady]]&lt;0.6,"TAK","NIE"),"NIE")</f>
        <v>NIE</v>
      </c>
      <c r="E24" s="20">
        <f t="shared" si="0"/>
        <v>0</v>
      </c>
      <c r="F24" s="11">
        <f t="shared" si="1"/>
        <v>700</v>
      </c>
      <c r="G24" s="17">
        <f t="shared" si="2"/>
        <v>0</v>
      </c>
      <c r="H24" s="17">
        <f t="shared" si="3"/>
        <v>25000</v>
      </c>
    </row>
    <row r="25" spans="1:8" x14ac:dyDescent="0.25">
      <c r="A25">
        <v>12</v>
      </c>
      <c r="B25">
        <v>1</v>
      </c>
      <c r="C25" s="15">
        <v>42118</v>
      </c>
      <c r="D25" s="13" t="str">
        <f>IF(pogoda5[[#This Row],[temperatura_srednia]]&gt;15,IF(pogoda5[[#This Row],[opady]]&lt;0.6,"TAK","NIE"),"NIE")</f>
        <v>NIE</v>
      </c>
      <c r="E25" s="20">
        <f t="shared" si="0"/>
        <v>0</v>
      </c>
      <c r="F25" s="11">
        <f t="shared" si="1"/>
        <v>700</v>
      </c>
      <c r="G25" s="17">
        <f t="shared" si="2"/>
        <v>0</v>
      </c>
      <c r="H25" s="17">
        <f t="shared" si="3"/>
        <v>25000</v>
      </c>
    </row>
    <row r="26" spans="1:8" x14ac:dyDescent="0.25">
      <c r="A26">
        <v>14</v>
      </c>
      <c r="B26">
        <v>1</v>
      </c>
      <c r="C26" s="15">
        <v>42119</v>
      </c>
      <c r="D26" s="13" t="str">
        <f>IF(pogoda5[[#This Row],[temperatura_srednia]]&gt;15,IF(pogoda5[[#This Row],[opady]]&lt;0.6,"TAK","NIE"),"NIE")</f>
        <v>NIE</v>
      </c>
      <c r="E26" s="20">
        <f t="shared" si="0"/>
        <v>0</v>
      </c>
      <c r="F26" s="11">
        <f t="shared" si="1"/>
        <v>700</v>
      </c>
      <c r="G26" s="17">
        <f t="shared" si="2"/>
        <v>0</v>
      </c>
      <c r="H26" s="17">
        <f t="shared" si="3"/>
        <v>25000</v>
      </c>
    </row>
    <row r="27" spans="1:8" x14ac:dyDescent="0.25">
      <c r="A27">
        <v>16</v>
      </c>
      <c r="B27">
        <v>0</v>
      </c>
      <c r="C27" s="15">
        <v>42120</v>
      </c>
      <c r="D27" s="13" t="str">
        <f>IF(pogoda5[[#This Row],[temperatura_srednia]]&gt;15,IF(pogoda5[[#This Row],[opady]]&lt;0.6,"TAK","NIE"),"NIE")</f>
        <v>TAK</v>
      </c>
      <c r="E27" s="20">
        <f t="shared" si="0"/>
        <v>12000</v>
      </c>
      <c r="F27" s="11">
        <f t="shared" si="1"/>
        <v>0</v>
      </c>
      <c r="G27" s="17">
        <f t="shared" si="2"/>
        <v>479.99999999999977</v>
      </c>
      <c r="H27" s="17">
        <f t="shared" si="3"/>
        <v>12520</v>
      </c>
    </row>
    <row r="28" spans="1:8" x14ac:dyDescent="0.25">
      <c r="A28">
        <v>16</v>
      </c>
      <c r="B28">
        <v>1</v>
      </c>
      <c r="C28" s="15">
        <v>42121</v>
      </c>
      <c r="D28" s="13" t="str">
        <f>IF(pogoda5[[#This Row],[temperatura_srednia]]&gt;15,IF(pogoda5[[#This Row],[opady]]&lt;0.6,"TAK","NIE"),"NIE")</f>
        <v>NIE</v>
      </c>
      <c r="E28" s="20">
        <f t="shared" si="0"/>
        <v>0</v>
      </c>
      <c r="F28" s="11">
        <f>700*B28</f>
        <v>700</v>
      </c>
      <c r="G28" s="17">
        <f t="shared" si="2"/>
        <v>0</v>
      </c>
      <c r="H28" s="17">
        <f t="shared" si="3"/>
        <v>13220</v>
      </c>
    </row>
    <row r="29" spans="1:8" x14ac:dyDescent="0.25">
      <c r="A29">
        <v>6</v>
      </c>
      <c r="B29">
        <v>2</v>
      </c>
      <c r="C29" s="15">
        <v>42122</v>
      </c>
      <c r="D29" s="13" t="str">
        <f>IF(pogoda5[[#This Row],[temperatura_srednia]]&gt;15,IF(pogoda5[[#This Row],[opady]]&lt;0.6,"TAK","NIE"),"NIE")</f>
        <v>NIE</v>
      </c>
      <c r="E29" s="20">
        <f t="shared" si="0"/>
        <v>0</v>
      </c>
      <c r="F29" s="11">
        <f t="shared" si="1"/>
        <v>1400</v>
      </c>
      <c r="G29" s="17">
        <f t="shared" si="2"/>
        <v>0</v>
      </c>
      <c r="H29" s="17">
        <f t="shared" si="3"/>
        <v>14620</v>
      </c>
    </row>
    <row r="30" spans="1:8" x14ac:dyDescent="0.25">
      <c r="A30">
        <v>7</v>
      </c>
      <c r="B30">
        <v>0</v>
      </c>
      <c r="C30" s="15">
        <v>42123</v>
      </c>
      <c r="D30" s="13" t="str">
        <f>IF(pogoda5[[#This Row],[temperatura_srednia]]&gt;15,IF(pogoda5[[#This Row],[opady]]&lt;0.6,"TAK","NIE"),"NIE")</f>
        <v>NIE</v>
      </c>
      <c r="E30" s="20">
        <f t="shared" si="0"/>
        <v>0</v>
      </c>
      <c r="F30" s="11">
        <f t="shared" si="1"/>
        <v>0</v>
      </c>
      <c r="G30" s="17">
        <f t="shared" si="2"/>
        <v>81.229856752305039</v>
      </c>
      <c r="H30" s="17">
        <f t="shared" si="3"/>
        <v>14538.770143247695</v>
      </c>
    </row>
    <row r="31" spans="1:8" x14ac:dyDescent="0.25">
      <c r="A31">
        <v>10</v>
      </c>
      <c r="B31">
        <v>0</v>
      </c>
      <c r="C31" s="15">
        <v>42124</v>
      </c>
      <c r="D31" s="13" t="str">
        <f>IF(pogoda5[[#This Row],[temperatura_srednia]]&gt;15,IF(pogoda5[[#This Row],[opady]]&lt;0.6,"TAK","NIE"),"NIE")</f>
        <v>NIE</v>
      </c>
      <c r="E31" s="20">
        <f t="shared" si="0"/>
        <v>0</v>
      </c>
      <c r="F31" s="11">
        <f t="shared" si="1"/>
        <v>0</v>
      </c>
      <c r="G31" s="17">
        <f t="shared" si="2"/>
        <v>137.92688409094566</v>
      </c>
      <c r="H31" s="17">
        <f t="shared" si="3"/>
        <v>14400.843259156749</v>
      </c>
    </row>
    <row r="32" spans="1:8" x14ac:dyDescent="0.25">
      <c r="A32">
        <v>10</v>
      </c>
      <c r="B32">
        <v>4</v>
      </c>
      <c r="C32" s="15">
        <v>42125</v>
      </c>
      <c r="D32" s="13" t="str">
        <f>IF(pogoda5[[#This Row],[temperatura_srednia]]&gt;15,IF(pogoda5[[#This Row],[opady]]&lt;0.6,"TAK","NIE"),"NIE")</f>
        <v>NIE</v>
      </c>
      <c r="E32" s="20">
        <f t="shared" si="0"/>
        <v>0</v>
      </c>
      <c r="F32" s="11">
        <f t="shared" si="1"/>
        <v>2800</v>
      </c>
      <c r="G32" s="17">
        <f t="shared" si="2"/>
        <v>0</v>
      </c>
      <c r="H32" s="17">
        <f t="shared" si="3"/>
        <v>17200.843259156747</v>
      </c>
    </row>
    <row r="33" spans="1:8" x14ac:dyDescent="0.25">
      <c r="A33">
        <v>7</v>
      </c>
      <c r="B33">
        <v>5</v>
      </c>
      <c r="C33" s="15">
        <v>42126</v>
      </c>
      <c r="D33" s="13" t="str">
        <f>IF(pogoda5[[#This Row],[temperatura_srednia]]&gt;15,IF(pogoda5[[#This Row],[opady]]&lt;0.6,"TAK","NIE"),"NIE")</f>
        <v>NIE</v>
      </c>
      <c r="E33" s="20">
        <f t="shared" si="0"/>
        <v>0</v>
      </c>
      <c r="F33" s="11">
        <f t="shared" si="1"/>
        <v>3500</v>
      </c>
      <c r="G33" s="17">
        <f t="shared" si="2"/>
        <v>0</v>
      </c>
      <c r="H33" s="17">
        <f t="shared" si="3"/>
        <v>20700.843259156747</v>
      </c>
    </row>
    <row r="34" spans="1:8" x14ac:dyDescent="0.25">
      <c r="A34">
        <v>9</v>
      </c>
      <c r="B34">
        <v>4</v>
      </c>
      <c r="C34" s="15">
        <v>42127</v>
      </c>
      <c r="D34" s="13" t="str">
        <f>IF(pogoda5[[#This Row],[temperatura_srednia]]&gt;15,IF(pogoda5[[#This Row],[opady]]&lt;0.6,"TAK","NIE"),"NIE")</f>
        <v>NIE</v>
      </c>
      <c r="E34" s="20">
        <f t="shared" ref="E34:E65" si="4">IF(D34="NIE",0,IF(A34&gt;30,24000,12000))</f>
        <v>0</v>
      </c>
      <c r="F34" s="11">
        <f t="shared" ref="F34:F65" si="5">700*B34</f>
        <v>2800</v>
      </c>
      <c r="G34" s="17">
        <f t="shared" si="2"/>
        <v>0</v>
      </c>
      <c r="H34" s="17">
        <f t="shared" si="3"/>
        <v>23500.843259156747</v>
      </c>
    </row>
    <row r="35" spans="1:8" x14ac:dyDescent="0.25">
      <c r="A35">
        <v>15</v>
      </c>
      <c r="B35">
        <v>0.4</v>
      </c>
      <c r="C35" s="15">
        <v>42128</v>
      </c>
      <c r="D35" s="13" t="str">
        <f>IF(pogoda5[[#This Row],[temperatura_srednia]]&gt;15,IF(pogoda5[[#This Row],[opady]]&lt;0.6,"TAK","NIE"),"NIE")</f>
        <v>NIE</v>
      </c>
      <c r="E35" s="20">
        <f t="shared" si="4"/>
        <v>0</v>
      </c>
      <c r="F35" s="11">
        <f t="shared" si="5"/>
        <v>280</v>
      </c>
      <c r="G35" s="17">
        <f t="shared" si="2"/>
        <v>0</v>
      </c>
      <c r="H35" s="17">
        <f t="shared" si="3"/>
        <v>23780.843259156747</v>
      </c>
    </row>
    <row r="36" spans="1:8" x14ac:dyDescent="0.25">
      <c r="A36">
        <v>18</v>
      </c>
      <c r="B36">
        <v>0.4</v>
      </c>
      <c r="C36" s="15">
        <v>42129</v>
      </c>
      <c r="D36" s="13" t="str">
        <f>IF(pogoda5[[#This Row],[temperatura_srednia]]&gt;15,IF(pogoda5[[#This Row],[opady]]&lt;0.6,"TAK","NIE"),"NIE")</f>
        <v>TAK</v>
      </c>
      <c r="E36" s="20">
        <f t="shared" si="4"/>
        <v>12000</v>
      </c>
      <c r="F36" s="11">
        <f t="shared" si="5"/>
        <v>280</v>
      </c>
      <c r="G36" s="17">
        <f t="shared" si="2"/>
        <v>0</v>
      </c>
      <c r="H36" s="17">
        <f>IF(H35-E36-G36+F36&gt;25000,25000,H35-E36-G36+F36)</f>
        <v>12060.843259156747</v>
      </c>
    </row>
    <row r="37" spans="1:8" x14ac:dyDescent="0.25">
      <c r="A37" s="5">
        <v>16</v>
      </c>
      <c r="B37" s="5">
        <v>0</v>
      </c>
      <c r="C37" s="16">
        <v>42130</v>
      </c>
      <c r="D37" s="14" t="str">
        <f>IF(pogoda5[[#This Row],[temperatura_srednia]]&gt;15,IF(pogoda5[[#This Row],[opady]]&lt;0.6,"TAK","NIE"),"NIE")</f>
        <v>TAK</v>
      </c>
      <c r="E37" s="21">
        <f t="shared" si="4"/>
        <v>12000</v>
      </c>
      <c r="F37" s="22">
        <f t="shared" si="5"/>
        <v>0</v>
      </c>
      <c r="G37" s="17">
        <f t="shared" si="2"/>
        <v>231.56819057580944</v>
      </c>
      <c r="H37" s="18">
        <f t="shared" si="3"/>
        <v>-170.72493141906236</v>
      </c>
    </row>
    <row r="38" spans="1:8" x14ac:dyDescent="0.25">
      <c r="A38">
        <v>14</v>
      </c>
      <c r="B38">
        <v>0</v>
      </c>
      <c r="C38" s="15">
        <v>42131</v>
      </c>
      <c r="D38" s="13" t="str">
        <f>IF(pogoda5[[#This Row],[temperatura_srednia]]&gt;15,IF(pogoda5[[#This Row],[opady]]&lt;0.6,"TAK","NIE"),"NIE")</f>
        <v>NIE</v>
      </c>
      <c r="E38" s="20">
        <f t="shared" si="4"/>
        <v>0</v>
      </c>
      <c r="F38" s="11">
        <f t="shared" si="5"/>
        <v>0</v>
      </c>
      <c r="G38" s="17">
        <f t="shared" si="2"/>
        <v>-2.6829356431525571</v>
      </c>
      <c r="H38" s="17">
        <f t="shared" si="3"/>
        <v>-168.04199577590981</v>
      </c>
    </row>
    <row r="39" spans="1:8" x14ac:dyDescent="0.25">
      <c r="A39">
        <v>10</v>
      </c>
      <c r="B39">
        <v>0</v>
      </c>
      <c r="C39" s="15">
        <v>42132</v>
      </c>
      <c r="D39" s="13" t="str">
        <f>IF(pogoda5[[#This Row],[temperatura_srednia]]&gt;15,IF(pogoda5[[#This Row],[opady]]&lt;0.6,"TAK","NIE"),"NIE")</f>
        <v>NIE</v>
      </c>
      <c r="E39" s="20">
        <f t="shared" si="4"/>
        <v>0</v>
      </c>
      <c r="F39" s="11">
        <f t="shared" si="5"/>
        <v>0</v>
      </c>
      <c r="G39" s="17">
        <f t="shared" si="2"/>
        <v>-1.5941863476368066</v>
      </c>
      <c r="H39" s="17">
        <f t="shared" si="3"/>
        <v>-166.44780942827302</v>
      </c>
    </row>
    <row r="40" spans="1:8" x14ac:dyDescent="0.25">
      <c r="A40">
        <v>14</v>
      </c>
      <c r="B40">
        <v>0.3</v>
      </c>
      <c r="C40" s="15">
        <v>42133</v>
      </c>
      <c r="D40" s="13" t="str">
        <f>IF(pogoda5[[#This Row],[temperatura_srednia]]&gt;15,IF(pogoda5[[#This Row],[opady]]&lt;0.6,"TAK","NIE"),"NIE")</f>
        <v>NIE</v>
      </c>
      <c r="E40" s="20">
        <f t="shared" si="4"/>
        <v>0</v>
      </c>
      <c r="F40" s="11">
        <f t="shared" si="5"/>
        <v>210</v>
      </c>
      <c r="G40" s="17">
        <f t="shared" si="2"/>
        <v>0</v>
      </c>
      <c r="H40" s="17">
        <f t="shared" si="3"/>
        <v>43.552190571726982</v>
      </c>
    </row>
    <row r="41" spans="1:8" x14ac:dyDescent="0.25">
      <c r="A41">
        <v>12</v>
      </c>
      <c r="B41">
        <v>0.1</v>
      </c>
      <c r="C41" s="15">
        <v>42134</v>
      </c>
      <c r="D41" s="13" t="str">
        <f>IF(pogoda5[[#This Row],[temperatura_srednia]]&gt;15,IF(pogoda5[[#This Row],[opady]]&lt;0.6,"TAK","NIE"),"NIE")</f>
        <v>NIE</v>
      </c>
      <c r="E41" s="20">
        <f t="shared" si="4"/>
        <v>0</v>
      </c>
      <c r="F41" s="11">
        <f t="shared" si="5"/>
        <v>70</v>
      </c>
      <c r="G41" s="17">
        <f t="shared" si="2"/>
        <v>0</v>
      </c>
      <c r="H41" s="17">
        <f t="shared" si="3"/>
        <v>113.55219057172698</v>
      </c>
    </row>
    <row r="42" spans="1:8" x14ac:dyDescent="0.25">
      <c r="A42">
        <v>11</v>
      </c>
      <c r="B42">
        <v>0</v>
      </c>
      <c r="C42" s="15">
        <v>42135</v>
      </c>
      <c r="D42" s="13" t="str">
        <f>IF(pogoda5[[#This Row],[temperatura_srednia]]&gt;15,IF(pogoda5[[#This Row],[opady]]&lt;0.6,"TAK","NIE"),"NIE")</f>
        <v>NIE</v>
      </c>
      <c r="E42" s="20">
        <f t="shared" si="4"/>
        <v>0</v>
      </c>
      <c r="F42" s="11">
        <f t="shared" si="5"/>
        <v>0</v>
      </c>
      <c r="G42" s="17">
        <f t="shared" si="2"/>
        <v>1.2428130338228565</v>
      </c>
      <c r="H42" s="17">
        <f t="shared" si="3"/>
        <v>112.30937753790413</v>
      </c>
    </row>
    <row r="43" spans="1:8" x14ac:dyDescent="0.25">
      <c r="A43">
        <v>16</v>
      </c>
      <c r="B43">
        <v>3</v>
      </c>
      <c r="C43" s="15">
        <v>42136</v>
      </c>
      <c r="D43" s="13" t="str">
        <f>IF(pogoda5[[#This Row],[temperatura_srednia]]&gt;15,IF(pogoda5[[#This Row],[opady]]&lt;0.6,"TAK","NIE"),"NIE")</f>
        <v>NIE</v>
      </c>
      <c r="E43" s="20">
        <f t="shared" si="4"/>
        <v>0</v>
      </c>
      <c r="F43" s="11">
        <f t="shared" si="5"/>
        <v>2100</v>
      </c>
      <c r="G43" s="17">
        <f t="shared" si="2"/>
        <v>0</v>
      </c>
      <c r="H43" s="17">
        <f t="shared" si="3"/>
        <v>2212.3093775379043</v>
      </c>
    </row>
    <row r="44" spans="1:8" x14ac:dyDescent="0.25">
      <c r="A44">
        <v>12</v>
      </c>
      <c r="B44">
        <v>0</v>
      </c>
      <c r="C44" s="15">
        <v>42137</v>
      </c>
      <c r="D44" s="13" t="str">
        <f>IF(pogoda5[[#This Row],[temperatura_srednia]]&gt;15,IF(pogoda5[[#This Row],[opady]]&lt;0.6,"TAK","NIE"),"NIE")</f>
        <v>NIE</v>
      </c>
      <c r="E44" s="20">
        <f t="shared" si="4"/>
        <v>0</v>
      </c>
      <c r="F44" s="11">
        <f t="shared" si="5"/>
        <v>0</v>
      </c>
      <c r="G44" s="17">
        <f t="shared" si="2"/>
        <v>27.589192156488444</v>
      </c>
      <c r="H44" s="17">
        <f t="shared" si="3"/>
        <v>2184.7201853814158</v>
      </c>
    </row>
    <row r="45" spans="1:8" x14ac:dyDescent="0.25">
      <c r="A45">
        <v>10</v>
      </c>
      <c r="B45">
        <v>0</v>
      </c>
      <c r="C45" s="15">
        <v>42138</v>
      </c>
      <c r="D45" s="13" t="str">
        <f>IF(pogoda5[[#This Row],[temperatura_srednia]]&gt;15,IF(pogoda5[[#This Row],[opady]]&lt;0.6,"TAK","NIE"),"NIE")</f>
        <v>NIE</v>
      </c>
      <c r="E45" s="20">
        <f t="shared" si="4"/>
        <v>0</v>
      </c>
      <c r="F45" s="11">
        <f t="shared" si="5"/>
        <v>0</v>
      </c>
      <c r="G45" s="17">
        <f t="shared" si="2"/>
        <v>20.726075507851718</v>
      </c>
      <c r="H45" s="17">
        <f t="shared" si="3"/>
        <v>2163.994109873564</v>
      </c>
    </row>
    <row r="46" spans="1:8" x14ac:dyDescent="0.25">
      <c r="A46">
        <v>12</v>
      </c>
      <c r="B46">
        <v>0</v>
      </c>
      <c r="C46" s="15">
        <v>42139</v>
      </c>
      <c r="D46" s="13" t="str">
        <f>IF(pogoda5[[#This Row],[temperatura_srednia]]&gt;15,IF(pogoda5[[#This Row],[opady]]&lt;0.6,"TAK","NIE"),"NIE")</f>
        <v>NIE</v>
      </c>
      <c r="E46" s="20">
        <f t="shared" si="4"/>
        <v>0</v>
      </c>
      <c r="F46" s="11">
        <f t="shared" si="5"/>
        <v>0</v>
      </c>
      <c r="G46" s="17">
        <f t="shared" si="2"/>
        <v>26.986663768181771</v>
      </c>
      <c r="H46" s="17">
        <f t="shared" si="3"/>
        <v>2137.0074461053823</v>
      </c>
    </row>
    <row r="47" spans="1:8" x14ac:dyDescent="0.25">
      <c r="A47">
        <v>10</v>
      </c>
      <c r="B47">
        <v>1.8</v>
      </c>
      <c r="C47" s="15">
        <v>42140</v>
      </c>
      <c r="D47" s="13" t="str">
        <f>IF(pogoda5[[#This Row],[temperatura_srednia]]&gt;15,IF(pogoda5[[#This Row],[opady]]&lt;0.6,"TAK","NIE"),"NIE")</f>
        <v>NIE</v>
      </c>
      <c r="E47" s="20">
        <f t="shared" si="4"/>
        <v>0</v>
      </c>
      <c r="F47" s="11">
        <f t="shared" si="5"/>
        <v>1260</v>
      </c>
      <c r="G47" s="17">
        <f t="shared" si="2"/>
        <v>0</v>
      </c>
      <c r="H47" s="17">
        <f t="shared" si="3"/>
        <v>3397.0074461053823</v>
      </c>
    </row>
    <row r="48" spans="1:8" x14ac:dyDescent="0.25">
      <c r="A48">
        <v>11</v>
      </c>
      <c r="B48">
        <v>2.8</v>
      </c>
      <c r="C48" s="15">
        <v>42141</v>
      </c>
      <c r="D48" s="13" t="str">
        <f>IF(pogoda5[[#This Row],[temperatura_srednia]]&gt;15,IF(pogoda5[[#This Row],[opady]]&lt;0.6,"TAK","NIE"),"NIE")</f>
        <v>NIE</v>
      </c>
      <c r="E48" s="20">
        <f t="shared" si="4"/>
        <v>0</v>
      </c>
      <c r="F48" s="11">
        <f t="shared" si="5"/>
        <v>1959.9999999999998</v>
      </c>
      <c r="G48" s="17">
        <f t="shared" si="2"/>
        <v>0</v>
      </c>
      <c r="H48" s="17">
        <f t="shared" si="3"/>
        <v>5357.0074461053819</v>
      </c>
    </row>
    <row r="49" spans="1:8" x14ac:dyDescent="0.25">
      <c r="A49">
        <v>12</v>
      </c>
      <c r="B49">
        <v>1.9</v>
      </c>
      <c r="C49" s="15">
        <v>42142</v>
      </c>
      <c r="D49" s="13" t="str">
        <f>IF(pogoda5[[#This Row],[temperatura_srednia]]&gt;15,IF(pogoda5[[#This Row],[opady]]&lt;0.6,"TAK","NIE"),"NIE")</f>
        <v>NIE</v>
      </c>
      <c r="E49" s="20">
        <f t="shared" si="4"/>
        <v>0</v>
      </c>
      <c r="F49" s="11">
        <f t="shared" si="5"/>
        <v>1330</v>
      </c>
      <c r="G49" s="17">
        <f t="shared" si="2"/>
        <v>0</v>
      </c>
      <c r="H49" s="17">
        <f t="shared" si="3"/>
        <v>6687.0074461053819</v>
      </c>
    </row>
    <row r="50" spans="1:8" x14ac:dyDescent="0.25">
      <c r="A50">
        <v>16</v>
      </c>
      <c r="B50">
        <v>2.2000000000000002</v>
      </c>
      <c r="C50" s="15">
        <v>42143</v>
      </c>
      <c r="D50" s="13" t="str">
        <f>IF(pogoda5[[#This Row],[temperatura_srednia]]&gt;15,IF(pogoda5[[#This Row],[opady]]&lt;0.6,"TAK","NIE"),"NIE")</f>
        <v>NIE</v>
      </c>
      <c r="E50" s="20">
        <f t="shared" si="4"/>
        <v>0</v>
      </c>
      <c r="F50" s="11">
        <f t="shared" si="5"/>
        <v>1540.0000000000002</v>
      </c>
      <c r="G50" s="17">
        <f t="shared" si="2"/>
        <v>0</v>
      </c>
      <c r="H50" s="17">
        <f t="shared" si="3"/>
        <v>8227.0074461053828</v>
      </c>
    </row>
    <row r="51" spans="1:8" x14ac:dyDescent="0.25">
      <c r="A51">
        <v>13</v>
      </c>
      <c r="B51">
        <v>2.2999999999999998</v>
      </c>
      <c r="C51" s="15">
        <v>42144</v>
      </c>
      <c r="D51" s="13" t="str">
        <f>IF(pogoda5[[#This Row],[temperatura_srednia]]&gt;15,IF(pogoda5[[#This Row],[opady]]&lt;0.6,"TAK","NIE"),"NIE")</f>
        <v>NIE</v>
      </c>
      <c r="E51" s="20">
        <f t="shared" si="4"/>
        <v>0</v>
      </c>
      <c r="F51" s="11">
        <f t="shared" si="5"/>
        <v>1609.9999999999998</v>
      </c>
      <c r="G51" s="17">
        <f t="shared" si="2"/>
        <v>0</v>
      </c>
      <c r="H51" s="17">
        <f t="shared" si="3"/>
        <v>9837.0074461053828</v>
      </c>
    </row>
    <row r="52" spans="1:8" x14ac:dyDescent="0.25">
      <c r="A52">
        <v>11</v>
      </c>
      <c r="B52">
        <v>5.4</v>
      </c>
      <c r="C52" s="15">
        <v>42145</v>
      </c>
      <c r="D52" s="13" t="str">
        <f>IF(pogoda5[[#This Row],[temperatura_srednia]]&gt;15,IF(pogoda5[[#This Row],[opady]]&lt;0.6,"TAK","NIE"),"NIE")</f>
        <v>NIE</v>
      </c>
      <c r="E52" s="20">
        <f t="shared" si="4"/>
        <v>0</v>
      </c>
      <c r="F52" s="11">
        <f t="shared" si="5"/>
        <v>3780.0000000000005</v>
      </c>
      <c r="G52" s="17">
        <f t="shared" si="2"/>
        <v>0</v>
      </c>
      <c r="H52" s="17">
        <f t="shared" si="3"/>
        <v>13617.007446105383</v>
      </c>
    </row>
    <row r="53" spans="1:8" x14ac:dyDescent="0.25">
      <c r="A53">
        <v>12</v>
      </c>
      <c r="B53">
        <v>5.5</v>
      </c>
      <c r="C53" s="15">
        <v>42146</v>
      </c>
      <c r="D53" s="13" t="str">
        <f>IF(pogoda5[[#This Row],[temperatura_srednia]]&gt;15,IF(pogoda5[[#This Row],[opady]]&lt;0.6,"TAK","NIE"),"NIE")</f>
        <v>NIE</v>
      </c>
      <c r="E53" s="20">
        <f t="shared" si="4"/>
        <v>0</v>
      </c>
      <c r="F53" s="11">
        <f t="shared" si="5"/>
        <v>3850</v>
      </c>
      <c r="G53" s="17">
        <f t="shared" si="2"/>
        <v>0</v>
      </c>
      <c r="H53" s="17">
        <f t="shared" si="3"/>
        <v>17467.007446105381</v>
      </c>
    </row>
    <row r="54" spans="1:8" x14ac:dyDescent="0.25">
      <c r="A54">
        <v>12</v>
      </c>
      <c r="B54">
        <v>5.2</v>
      </c>
      <c r="C54" s="15">
        <v>42147</v>
      </c>
      <c r="D54" s="13" t="str">
        <f>IF(pogoda5[[#This Row],[temperatura_srednia]]&gt;15,IF(pogoda5[[#This Row],[opady]]&lt;0.6,"TAK","NIE"),"NIE")</f>
        <v>NIE</v>
      </c>
      <c r="E54" s="20">
        <f t="shared" si="4"/>
        <v>0</v>
      </c>
      <c r="F54" s="11">
        <f t="shared" si="5"/>
        <v>3640</v>
      </c>
      <c r="G54" s="17">
        <f t="shared" si="2"/>
        <v>0</v>
      </c>
      <c r="H54" s="17">
        <f t="shared" si="3"/>
        <v>21107.007446105381</v>
      </c>
    </row>
    <row r="55" spans="1:8" x14ac:dyDescent="0.25">
      <c r="A55">
        <v>14</v>
      </c>
      <c r="B55">
        <v>3</v>
      </c>
      <c r="C55" s="15">
        <v>42148</v>
      </c>
      <c r="D55" s="13" t="str">
        <f>IF(pogoda5[[#This Row],[temperatura_srednia]]&gt;15,IF(pogoda5[[#This Row],[opady]]&lt;0.6,"TAK","NIE"),"NIE")</f>
        <v>NIE</v>
      </c>
      <c r="E55" s="20">
        <f t="shared" si="4"/>
        <v>0</v>
      </c>
      <c r="F55" s="11">
        <f t="shared" si="5"/>
        <v>2100</v>
      </c>
      <c r="G55" s="17">
        <f t="shared" si="2"/>
        <v>0</v>
      </c>
      <c r="H55" s="17">
        <f t="shared" si="3"/>
        <v>23207.007446105381</v>
      </c>
    </row>
    <row r="56" spans="1:8" x14ac:dyDescent="0.25">
      <c r="A56">
        <v>15</v>
      </c>
      <c r="B56">
        <v>0</v>
      </c>
      <c r="C56" s="15">
        <v>42149</v>
      </c>
      <c r="D56" s="13" t="str">
        <f>IF(pogoda5[[#This Row],[temperatura_srednia]]&gt;15,IF(pogoda5[[#This Row],[opady]]&lt;0.6,"TAK","NIE"),"NIE")</f>
        <v>NIE</v>
      </c>
      <c r="E56" s="20">
        <f t="shared" si="4"/>
        <v>0</v>
      </c>
      <c r="F56" s="11">
        <f t="shared" si="5"/>
        <v>0</v>
      </c>
      <c r="G56" s="17">
        <f t="shared" si="2"/>
        <v>404.46159009334934</v>
      </c>
      <c r="H56" s="17">
        <f t="shared" si="3"/>
        <v>22802.545856012031</v>
      </c>
    </row>
    <row r="57" spans="1:8" x14ac:dyDescent="0.25">
      <c r="A57">
        <v>14</v>
      </c>
      <c r="B57">
        <v>0</v>
      </c>
      <c r="C57" s="15">
        <v>42150</v>
      </c>
      <c r="D57" s="13" t="str">
        <f>IF(pogoda5[[#This Row],[temperatura_srednia]]&gt;15,IF(pogoda5[[#This Row],[opady]]&lt;0.6,"TAK","NIE"),"NIE")</f>
        <v>NIE</v>
      </c>
      <c r="E57" s="20">
        <f t="shared" si="4"/>
        <v>0</v>
      </c>
      <c r="F57" s="11">
        <f t="shared" si="5"/>
        <v>0</v>
      </c>
      <c r="G57" s="17">
        <f t="shared" si="2"/>
        <v>358.34111938547539</v>
      </c>
      <c r="H57" s="17">
        <f t="shared" si="3"/>
        <v>22444.204736626554</v>
      </c>
    </row>
    <row r="58" spans="1:8" x14ac:dyDescent="0.25">
      <c r="A58">
        <v>10</v>
      </c>
      <c r="B58">
        <v>0</v>
      </c>
      <c r="C58" s="15">
        <v>42151</v>
      </c>
      <c r="D58" s="13" t="str">
        <f>IF(pogoda5[[#This Row],[temperatura_srednia]]&gt;15,IF(pogoda5[[#This Row],[opady]]&lt;0.6,"TAK","NIE"),"NIE")</f>
        <v>NIE</v>
      </c>
      <c r="E58" s="20">
        <f t="shared" si="4"/>
        <v>0</v>
      </c>
      <c r="F58" s="11">
        <f t="shared" si="5"/>
        <v>0</v>
      </c>
      <c r="G58" s="17">
        <f t="shared" si="2"/>
        <v>212.92442171663845</v>
      </c>
      <c r="H58" s="17">
        <f t="shared" si="3"/>
        <v>22231.280314909916</v>
      </c>
    </row>
    <row r="59" spans="1:8" x14ac:dyDescent="0.25">
      <c r="A59">
        <v>12</v>
      </c>
      <c r="B59">
        <v>0.1</v>
      </c>
      <c r="C59" s="15">
        <v>42152</v>
      </c>
      <c r="D59" s="13" t="str">
        <f>IF(pogoda5[[#This Row],[temperatura_srednia]]&gt;15,IF(pogoda5[[#This Row],[opady]]&lt;0.6,"TAK","NIE"),"NIE")</f>
        <v>NIE</v>
      </c>
      <c r="E59" s="20">
        <f t="shared" si="4"/>
        <v>0</v>
      </c>
      <c r="F59" s="11">
        <f t="shared" si="5"/>
        <v>70</v>
      </c>
      <c r="G59" s="17">
        <f t="shared" si="2"/>
        <v>0</v>
      </c>
      <c r="H59" s="17">
        <f t="shared" si="3"/>
        <v>22301.280314909916</v>
      </c>
    </row>
    <row r="60" spans="1:8" x14ac:dyDescent="0.25">
      <c r="A60">
        <v>14</v>
      </c>
      <c r="B60">
        <v>0</v>
      </c>
      <c r="C60" s="15">
        <v>42153</v>
      </c>
      <c r="D60" s="13" t="str">
        <f>IF(pogoda5[[#This Row],[temperatura_srednia]]&gt;15,IF(pogoda5[[#This Row],[opady]]&lt;0.6,"TAK","NIE"),"NIE")</f>
        <v>NIE</v>
      </c>
      <c r="E60" s="20">
        <f t="shared" si="4"/>
        <v>0</v>
      </c>
      <c r="F60" s="11">
        <f t="shared" si="5"/>
        <v>0</v>
      </c>
      <c r="G60" s="17">
        <f t="shared" si="2"/>
        <v>350.46375094415549</v>
      </c>
      <c r="H60" s="17">
        <f t="shared" si="3"/>
        <v>21950.81656396576</v>
      </c>
    </row>
    <row r="61" spans="1:8" x14ac:dyDescent="0.25">
      <c r="A61">
        <v>13</v>
      </c>
      <c r="B61">
        <v>0</v>
      </c>
      <c r="C61" s="15">
        <v>42154</v>
      </c>
      <c r="D61" s="13" t="str">
        <f>IF(pogoda5[[#This Row],[temperatura_srednia]]&gt;15,IF(pogoda5[[#This Row],[opady]]&lt;0.6,"TAK","NIE"),"NIE")</f>
        <v>NIE</v>
      </c>
      <c r="E61" s="20">
        <f t="shared" si="4"/>
        <v>0</v>
      </c>
      <c r="F61" s="11">
        <f t="shared" si="5"/>
        <v>0</v>
      </c>
      <c r="G61" s="17">
        <f t="shared" si="2"/>
        <v>308.66469917276299</v>
      </c>
      <c r="H61" s="17">
        <f t="shared" si="3"/>
        <v>21642.151864792999</v>
      </c>
    </row>
    <row r="62" spans="1:8" x14ac:dyDescent="0.25">
      <c r="A62">
        <v>12</v>
      </c>
      <c r="B62">
        <v>0</v>
      </c>
      <c r="C62" s="15">
        <v>42155</v>
      </c>
      <c r="D62" s="13" t="str">
        <f>IF(pogoda5[[#This Row],[temperatura_srednia]]&gt;15,IF(pogoda5[[#This Row],[opady]]&lt;0.6,"TAK","NIE"),"NIE")</f>
        <v>NIE</v>
      </c>
      <c r="E62" s="20">
        <f t="shared" si="4"/>
        <v>0</v>
      </c>
      <c r="F62" s="11">
        <f t="shared" si="5"/>
        <v>0</v>
      </c>
      <c r="G62" s="17">
        <f t="shared" si="2"/>
        <v>269.89420762758965</v>
      </c>
      <c r="H62" s="17">
        <f t="shared" si="3"/>
        <v>21372.25765716541</v>
      </c>
    </row>
    <row r="63" spans="1:8" x14ac:dyDescent="0.25">
      <c r="A63">
        <v>18</v>
      </c>
      <c r="B63">
        <v>4</v>
      </c>
      <c r="C63" s="15">
        <v>42156</v>
      </c>
      <c r="D63" s="13" t="str">
        <f>IF(pogoda5[[#This Row],[temperatura_srednia]]&gt;15,IF(pogoda5[[#This Row],[opady]]&lt;0.6,"TAK","NIE"),"NIE")</f>
        <v>NIE</v>
      </c>
      <c r="E63" s="20">
        <f t="shared" si="4"/>
        <v>0</v>
      </c>
      <c r="F63" s="11">
        <f t="shared" si="5"/>
        <v>2800</v>
      </c>
      <c r="G63" s="17">
        <f t="shared" si="2"/>
        <v>0</v>
      </c>
      <c r="H63" s="17">
        <f t="shared" si="3"/>
        <v>24172.25765716541</v>
      </c>
    </row>
    <row r="64" spans="1:8" x14ac:dyDescent="0.25">
      <c r="A64">
        <v>18</v>
      </c>
      <c r="B64">
        <v>3</v>
      </c>
      <c r="C64" s="15">
        <v>42157</v>
      </c>
      <c r="D64" s="13" t="str">
        <f>IF(pogoda5[[#This Row],[temperatura_srednia]]&gt;15,IF(pogoda5[[#This Row],[opady]]&lt;0.6,"TAK","NIE"),"NIE")</f>
        <v>NIE</v>
      </c>
      <c r="E64" s="20">
        <f t="shared" si="4"/>
        <v>0</v>
      </c>
      <c r="F64" s="11">
        <f t="shared" si="5"/>
        <v>2100</v>
      </c>
      <c r="G64" s="17">
        <f t="shared" si="2"/>
        <v>0</v>
      </c>
      <c r="H64" s="17">
        <f t="shared" si="3"/>
        <v>25000</v>
      </c>
    </row>
    <row r="65" spans="1:8" x14ac:dyDescent="0.25">
      <c r="A65">
        <v>22</v>
      </c>
      <c r="B65">
        <v>0</v>
      </c>
      <c r="C65" s="15">
        <v>42158</v>
      </c>
      <c r="D65" s="13" t="str">
        <f>IF(pogoda5[[#This Row],[temperatura_srednia]]&gt;15,IF(pogoda5[[#This Row],[opady]]&lt;0.6,"TAK","NIE"),"NIE")</f>
        <v>TAK</v>
      </c>
      <c r="E65" s="20">
        <f t="shared" si="4"/>
        <v>12000</v>
      </c>
      <c r="F65" s="11">
        <f t="shared" si="5"/>
        <v>0</v>
      </c>
      <c r="G65" s="17">
        <f t="shared" si="2"/>
        <v>773.9186003708661</v>
      </c>
      <c r="H65" s="17">
        <f t="shared" si="3"/>
        <v>12226.081399629134</v>
      </c>
    </row>
    <row r="66" spans="1:8" x14ac:dyDescent="0.25">
      <c r="A66">
        <v>15</v>
      </c>
      <c r="B66">
        <v>0</v>
      </c>
      <c r="C66" s="15">
        <v>42159</v>
      </c>
      <c r="D66" s="13" t="str">
        <f>IF(pogoda5[[#This Row],[temperatura_srednia]]&gt;15,IF(pogoda5[[#This Row],[opady]]&lt;0.6,"TAK","NIE"),"NIE")</f>
        <v>NIE</v>
      </c>
      <c r="E66" s="20">
        <f t="shared" ref="E66:E97" si="6">IF(D66="NIE",0,IF(A66&gt;30,24000,12000))</f>
        <v>0</v>
      </c>
      <c r="F66" s="11">
        <f t="shared" ref="F66:F97" si="7">700*B66</f>
        <v>0</v>
      </c>
      <c r="G66" s="17">
        <f t="shared" si="2"/>
        <v>213.08134342562951</v>
      </c>
      <c r="H66" s="17">
        <f t="shared" si="3"/>
        <v>12013.000056203506</v>
      </c>
    </row>
    <row r="67" spans="1:8" x14ac:dyDescent="0.25">
      <c r="A67">
        <v>18</v>
      </c>
      <c r="B67">
        <v>0</v>
      </c>
      <c r="C67" s="15">
        <v>42160</v>
      </c>
      <c r="D67" s="13" t="str">
        <f>IF(pogoda5[[#This Row],[temperatura_srednia]]&gt;15,IF(pogoda5[[#This Row],[opady]]&lt;0.6,"TAK","NIE"),"NIE")</f>
        <v>TAK</v>
      </c>
      <c r="E67" s="20">
        <f t="shared" si="6"/>
        <v>12000</v>
      </c>
      <c r="F67" s="11">
        <f t="shared" si="7"/>
        <v>0</v>
      </c>
      <c r="G67" s="17">
        <f t="shared" si="2"/>
        <v>275.22095118920214</v>
      </c>
      <c r="H67" s="17">
        <f t="shared" si="3"/>
        <v>-262.22089498569648</v>
      </c>
    </row>
    <row r="68" spans="1:8" x14ac:dyDescent="0.25">
      <c r="A68">
        <v>22</v>
      </c>
      <c r="B68">
        <v>0</v>
      </c>
      <c r="C68" s="15">
        <v>42161</v>
      </c>
      <c r="D68" s="13" t="str">
        <f>IF(pogoda5[[#This Row],[temperatura_srednia]]&gt;15,IF(pogoda5[[#This Row],[opady]]&lt;0.6,"TAK","NIE"),"NIE")</f>
        <v>TAK</v>
      </c>
      <c r="E68" s="20">
        <f t="shared" si="6"/>
        <v>12000</v>
      </c>
      <c r="F68" s="11">
        <f t="shared" si="7"/>
        <v>0</v>
      </c>
      <c r="G68" s="17">
        <f t="shared" ref="G68:G131" si="8">IF(B68&lt;=0,0.0003*A68^1.5*H67,0)</f>
        <v>-8.1175051214130427</v>
      </c>
      <c r="H68" s="17">
        <f t="shared" ref="H68:H131" si="9">IF(H67-E68-G68+F68&gt;25000,25000,H67-E68-G68+F68)</f>
        <v>-12254.103389864284</v>
      </c>
    </row>
    <row r="69" spans="1:8" x14ac:dyDescent="0.25">
      <c r="A69">
        <v>14</v>
      </c>
      <c r="B69">
        <v>8</v>
      </c>
      <c r="C69" s="15">
        <v>42162</v>
      </c>
      <c r="D69" s="13" t="str">
        <f>IF(pogoda5[[#This Row],[temperatura_srednia]]&gt;15,IF(pogoda5[[#This Row],[opady]]&lt;0.6,"TAK","NIE"),"NIE")</f>
        <v>NIE</v>
      </c>
      <c r="E69" s="20">
        <f t="shared" si="6"/>
        <v>0</v>
      </c>
      <c r="F69" s="11">
        <f t="shared" si="7"/>
        <v>5600</v>
      </c>
      <c r="G69" s="17">
        <f t="shared" si="8"/>
        <v>0</v>
      </c>
      <c r="H69" s="17">
        <f t="shared" si="9"/>
        <v>-6654.1033898642836</v>
      </c>
    </row>
    <row r="70" spans="1:8" x14ac:dyDescent="0.25">
      <c r="A70">
        <v>14</v>
      </c>
      <c r="B70">
        <v>5.9</v>
      </c>
      <c r="C70" s="15">
        <v>42163</v>
      </c>
      <c r="D70" s="13" t="str">
        <f>IF(pogoda5[[#This Row],[temperatura_srednia]]&gt;15,IF(pogoda5[[#This Row],[opady]]&lt;0.6,"TAK","NIE"),"NIE")</f>
        <v>NIE</v>
      </c>
      <c r="E70" s="20">
        <f t="shared" si="6"/>
        <v>0</v>
      </c>
      <c r="F70" s="11">
        <f t="shared" si="7"/>
        <v>4130</v>
      </c>
      <c r="G70" s="17">
        <f t="shared" si="8"/>
        <v>0</v>
      </c>
      <c r="H70" s="17">
        <f t="shared" si="9"/>
        <v>-2524.1033898642836</v>
      </c>
    </row>
    <row r="71" spans="1:8" x14ac:dyDescent="0.25">
      <c r="A71">
        <v>12</v>
      </c>
      <c r="B71">
        <v>5</v>
      </c>
      <c r="C71" s="15">
        <v>42164</v>
      </c>
      <c r="D71" s="13" t="str">
        <f>IF(pogoda5[[#This Row],[temperatura_srednia]]&gt;15,IF(pogoda5[[#This Row],[opady]]&lt;0.6,"TAK","NIE"),"NIE")</f>
        <v>NIE</v>
      </c>
      <c r="E71" s="20">
        <f t="shared" si="6"/>
        <v>0</v>
      </c>
      <c r="F71" s="11">
        <f t="shared" si="7"/>
        <v>3500</v>
      </c>
      <c r="G71" s="17">
        <f t="shared" si="8"/>
        <v>0</v>
      </c>
      <c r="H71" s="17">
        <f t="shared" si="9"/>
        <v>975.8966101357164</v>
      </c>
    </row>
    <row r="72" spans="1:8" x14ac:dyDescent="0.25">
      <c r="A72">
        <v>16</v>
      </c>
      <c r="B72">
        <v>0</v>
      </c>
      <c r="C72" s="15">
        <v>42165</v>
      </c>
      <c r="D72" s="13" t="str">
        <f>IF(pogoda5[[#This Row],[temperatura_srednia]]&gt;15,IF(pogoda5[[#This Row],[opady]]&lt;0.6,"TAK","NIE"),"NIE")</f>
        <v>TAK</v>
      </c>
      <c r="E72" s="20">
        <f t="shared" si="6"/>
        <v>12000</v>
      </c>
      <c r="F72" s="11">
        <f t="shared" si="7"/>
        <v>0</v>
      </c>
      <c r="G72" s="17">
        <f t="shared" si="8"/>
        <v>18.737214914605747</v>
      </c>
      <c r="H72" s="17">
        <f t="shared" si="9"/>
        <v>-11042.840604778889</v>
      </c>
    </row>
    <row r="73" spans="1:8" x14ac:dyDescent="0.25">
      <c r="A73">
        <v>16</v>
      </c>
      <c r="B73">
        <v>0</v>
      </c>
      <c r="C73" s="15">
        <v>42166</v>
      </c>
      <c r="D73" s="13" t="str">
        <f>IF(pogoda5[[#This Row],[temperatura_srednia]]&gt;15,IF(pogoda5[[#This Row],[opady]]&lt;0.6,"TAK","NIE"),"NIE")</f>
        <v>TAK</v>
      </c>
      <c r="E73" s="20">
        <f t="shared" si="6"/>
        <v>12000</v>
      </c>
      <c r="F73" s="11">
        <f t="shared" si="7"/>
        <v>0</v>
      </c>
      <c r="G73" s="17">
        <f t="shared" si="8"/>
        <v>-212.02253961175455</v>
      </c>
      <c r="H73" s="17">
        <f t="shared" si="9"/>
        <v>-22830.818065167136</v>
      </c>
    </row>
    <row r="74" spans="1:8" x14ac:dyDescent="0.25">
      <c r="A74">
        <v>18</v>
      </c>
      <c r="B74">
        <v>5</v>
      </c>
      <c r="C74" s="15">
        <v>42167</v>
      </c>
      <c r="D74" s="13" t="str">
        <f>IF(pogoda5[[#This Row],[temperatura_srednia]]&gt;15,IF(pogoda5[[#This Row],[opady]]&lt;0.6,"TAK","NIE"),"NIE")</f>
        <v>NIE</v>
      </c>
      <c r="E74" s="20">
        <f t="shared" si="6"/>
        <v>0</v>
      </c>
      <c r="F74" s="11">
        <f t="shared" si="7"/>
        <v>3500</v>
      </c>
      <c r="G74" s="17">
        <f t="shared" si="8"/>
        <v>0</v>
      </c>
      <c r="H74" s="17">
        <f t="shared" si="9"/>
        <v>-19330.818065167136</v>
      </c>
    </row>
    <row r="75" spans="1:8" x14ac:dyDescent="0.25">
      <c r="A75">
        <v>19</v>
      </c>
      <c r="B75">
        <v>1</v>
      </c>
      <c r="C75" s="15">
        <v>42168</v>
      </c>
      <c r="D75" s="13" t="str">
        <f>IF(pogoda5[[#This Row],[temperatura_srednia]]&gt;15,IF(pogoda5[[#This Row],[opady]]&lt;0.6,"TAK","NIE"),"NIE")</f>
        <v>NIE</v>
      </c>
      <c r="E75" s="20">
        <f t="shared" si="6"/>
        <v>0</v>
      </c>
      <c r="F75" s="11">
        <f t="shared" si="7"/>
        <v>700</v>
      </c>
      <c r="G75" s="17">
        <f t="shared" si="8"/>
        <v>0</v>
      </c>
      <c r="H75" s="17">
        <f t="shared" si="9"/>
        <v>-18630.818065167136</v>
      </c>
    </row>
    <row r="76" spans="1:8" x14ac:dyDescent="0.25">
      <c r="A76">
        <v>22</v>
      </c>
      <c r="B76">
        <v>0</v>
      </c>
      <c r="C76" s="15">
        <v>42169</v>
      </c>
      <c r="D76" s="13" t="str">
        <f>IF(pogoda5[[#This Row],[temperatura_srednia]]&gt;15,IF(pogoda5[[#This Row],[opady]]&lt;0.6,"TAK","NIE"),"NIE")</f>
        <v>TAK</v>
      </c>
      <c r="E76" s="20">
        <f t="shared" si="6"/>
        <v>12000</v>
      </c>
      <c r="F76" s="11">
        <f t="shared" si="7"/>
        <v>0</v>
      </c>
      <c r="G76" s="17">
        <f t="shared" si="8"/>
        <v>-576.74946563033586</v>
      </c>
      <c r="H76" s="17">
        <f t="shared" si="9"/>
        <v>-30054.0685995368</v>
      </c>
    </row>
    <row r="77" spans="1:8" x14ac:dyDescent="0.25">
      <c r="A77">
        <v>16</v>
      </c>
      <c r="B77">
        <v>0</v>
      </c>
      <c r="C77" s="15">
        <v>42170</v>
      </c>
      <c r="D77" s="13" t="str">
        <f>IF(pogoda5[[#This Row],[temperatura_srednia]]&gt;15,IF(pogoda5[[#This Row],[opady]]&lt;0.6,"TAK","NIE"),"NIE")</f>
        <v>TAK</v>
      </c>
      <c r="E77" s="20">
        <f t="shared" si="6"/>
        <v>12000</v>
      </c>
      <c r="F77" s="11">
        <f t="shared" si="7"/>
        <v>0</v>
      </c>
      <c r="G77" s="17">
        <f t="shared" si="8"/>
        <v>-577.03811711110632</v>
      </c>
      <c r="H77" s="17">
        <f t="shared" si="9"/>
        <v>-41477.030482425689</v>
      </c>
    </row>
    <row r="78" spans="1:8" x14ac:dyDescent="0.25">
      <c r="A78">
        <v>12</v>
      </c>
      <c r="B78">
        <v>0</v>
      </c>
      <c r="C78" s="15">
        <v>42171</v>
      </c>
      <c r="D78" s="13" t="str">
        <f>IF(pogoda5[[#This Row],[temperatura_srednia]]&gt;15,IF(pogoda5[[#This Row],[opady]]&lt;0.6,"TAK","NIE"),"NIE")</f>
        <v>NIE</v>
      </c>
      <c r="E78" s="20">
        <f t="shared" si="6"/>
        <v>0</v>
      </c>
      <c r="F78" s="11">
        <f t="shared" si="7"/>
        <v>0</v>
      </c>
      <c r="G78" s="17">
        <f t="shared" si="8"/>
        <v>-517.25033382703953</v>
      </c>
      <c r="H78" s="17">
        <f t="shared" si="9"/>
        <v>-40959.780148598649</v>
      </c>
    </row>
    <row r="79" spans="1:8" x14ac:dyDescent="0.25">
      <c r="A79">
        <v>14</v>
      </c>
      <c r="B79">
        <v>0</v>
      </c>
      <c r="C79" s="15">
        <v>42172</v>
      </c>
      <c r="D79" s="13" t="str">
        <f>IF(pogoda5[[#This Row],[temperatura_srednia]]&gt;15,IF(pogoda5[[#This Row],[opady]]&lt;0.6,"TAK","NIE"),"NIE")</f>
        <v>NIE</v>
      </c>
      <c r="E79" s="20">
        <f t="shared" si="6"/>
        <v>0</v>
      </c>
      <c r="F79" s="11">
        <f t="shared" si="7"/>
        <v>0</v>
      </c>
      <c r="G79" s="17">
        <f t="shared" si="8"/>
        <v>-643.68134860529096</v>
      </c>
      <c r="H79" s="17">
        <f t="shared" si="9"/>
        <v>-40316.098799993357</v>
      </c>
    </row>
    <row r="80" spans="1:8" x14ac:dyDescent="0.25">
      <c r="A80">
        <v>16</v>
      </c>
      <c r="B80">
        <v>0.3</v>
      </c>
      <c r="C80" s="15">
        <v>42173</v>
      </c>
      <c r="D80" s="13" t="str">
        <f>IF(pogoda5[[#This Row],[temperatura_srednia]]&gt;15,IF(pogoda5[[#This Row],[opady]]&lt;0.6,"TAK","NIE"),"NIE")</f>
        <v>TAK</v>
      </c>
      <c r="E80" s="20">
        <f t="shared" si="6"/>
        <v>12000</v>
      </c>
      <c r="F80" s="11">
        <f t="shared" si="7"/>
        <v>210</v>
      </c>
      <c r="G80" s="17">
        <f t="shared" si="8"/>
        <v>0</v>
      </c>
      <c r="H80" s="17">
        <f t="shared" si="9"/>
        <v>-52106.098799993357</v>
      </c>
    </row>
    <row r="81" spans="1:8" x14ac:dyDescent="0.25">
      <c r="A81">
        <v>12</v>
      </c>
      <c r="B81">
        <v>3</v>
      </c>
      <c r="C81" s="15">
        <v>42174</v>
      </c>
      <c r="D81" s="13" t="str">
        <f>IF(pogoda5[[#This Row],[temperatura_srednia]]&gt;15,IF(pogoda5[[#This Row],[opady]]&lt;0.6,"TAK","NIE"),"NIE")</f>
        <v>NIE</v>
      </c>
      <c r="E81" s="20">
        <f t="shared" si="6"/>
        <v>0</v>
      </c>
      <c r="F81" s="11">
        <f t="shared" si="7"/>
        <v>2100</v>
      </c>
      <c r="G81" s="17">
        <f t="shared" si="8"/>
        <v>0</v>
      </c>
      <c r="H81" s="17">
        <f t="shared" si="9"/>
        <v>-50006.098799993357</v>
      </c>
    </row>
    <row r="82" spans="1:8" x14ac:dyDescent="0.25">
      <c r="A82">
        <v>13</v>
      </c>
      <c r="B82">
        <v>2</v>
      </c>
      <c r="C82" s="15">
        <v>42175</v>
      </c>
      <c r="D82" s="13" t="str">
        <f>IF(pogoda5[[#This Row],[temperatura_srednia]]&gt;15,IF(pogoda5[[#This Row],[opady]]&lt;0.6,"TAK","NIE"),"NIE")</f>
        <v>NIE</v>
      </c>
      <c r="E82" s="20">
        <f t="shared" si="6"/>
        <v>0</v>
      </c>
      <c r="F82" s="11">
        <f t="shared" si="7"/>
        <v>1400</v>
      </c>
      <c r="G82" s="17">
        <f t="shared" si="8"/>
        <v>0</v>
      </c>
      <c r="H82" s="17">
        <f t="shared" si="9"/>
        <v>-48606.098799993357</v>
      </c>
    </row>
    <row r="83" spans="1:8" x14ac:dyDescent="0.25">
      <c r="A83">
        <v>12</v>
      </c>
      <c r="B83">
        <v>0</v>
      </c>
      <c r="C83" s="15">
        <v>42176</v>
      </c>
      <c r="D83" s="13" t="str">
        <f>IF(pogoda5[[#This Row],[temperatura_srednia]]&gt;15,IF(pogoda5[[#This Row],[opady]]&lt;0.6,"TAK","NIE"),"NIE")</f>
        <v>NIE</v>
      </c>
      <c r="E83" s="20">
        <f t="shared" si="6"/>
        <v>0</v>
      </c>
      <c r="F83" s="11">
        <f t="shared" si="7"/>
        <v>0</v>
      </c>
      <c r="G83" s="17">
        <f t="shared" si="8"/>
        <v>-606.15527529096835</v>
      </c>
      <c r="H83" s="17">
        <f t="shared" si="9"/>
        <v>-47999.943524702387</v>
      </c>
    </row>
    <row r="84" spans="1:8" x14ac:dyDescent="0.25">
      <c r="A84">
        <v>12</v>
      </c>
      <c r="B84">
        <v>3</v>
      </c>
      <c r="C84" s="15">
        <v>42177</v>
      </c>
      <c r="D84" s="13" t="str">
        <f>IF(pogoda5[[#This Row],[temperatura_srednia]]&gt;15,IF(pogoda5[[#This Row],[opady]]&lt;0.6,"TAK","NIE"),"NIE")</f>
        <v>NIE</v>
      </c>
      <c r="E84" s="20">
        <f t="shared" si="6"/>
        <v>0</v>
      </c>
      <c r="F84" s="11">
        <f t="shared" si="7"/>
        <v>2100</v>
      </c>
      <c r="G84" s="17">
        <f t="shared" si="8"/>
        <v>0</v>
      </c>
      <c r="H84" s="17">
        <f t="shared" si="9"/>
        <v>-45899.943524702387</v>
      </c>
    </row>
    <row r="85" spans="1:8" x14ac:dyDescent="0.25">
      <c r="A85">
        <v>13</v>
      </c>
      <c r="B85">
        <v>3</v>
      </c>
      <c r="C85" s="15">
        <v>42178</v>
      </c>
      <c r="D85" s="13" t="str">
        <f>IF(pogoda5[[#This Row],[temperatura_srednia]]&gt;15,IF(pogoda5[[#This Row],[opady]]&lt;0.6,"TAK","NIE"),"NIE")</f>
        <v>NIE</v>
      </c>
      <c r="E85" s="20">
        <f t="shared" si="6"/>
        <v>0</v>
      </c>
      <c r="F85" s="11">
        <f t="shared" si="7"/>
        <v>2100</v>
      </c>
      <c r="G85" s="17">
        <f t="shared" si="8"/>
        <v>0</v>
      </c>
      <c r="H85" s="17">
        <f t="shared" si="9"/>
        <v>-43799.943524702387</v>
      </c>
    </row>
    <row r="86" spans="1:8" x14ac:dyDescent="0.25">
      <c r="A86">
        <v>12</v>
      </c>
      <c r="B86">
        <v>0</v>
      </c>
      <c r="C86" s="15">
        <v>42179</v>
      </c>
      <c r="D86" s="13" t="str">
        <f>IF(pogoda5[[#This Row],[temperatura_srednia]]&gt;15,IF(pogoda5[[#This Row],[opady]]&lt;0.6,"TAK","NIE"),"NIE")</f>
        <v>NIE</v>
      </c>
      <c r="E86" s="20">
        <f t="shared" si="6"/>
        <v>0</v>
      </c>
      <c r="F86" s="11">
        <f t="shared" si="7"/>
        <v>0</v>
      </c>
      <c r="G86" s="17">
        <f t="shared" si="8"/>
        <v>-546.21883838471047</v>
      </c>
      <c r="H86" s="17">
        <f t="shared" si="9"/>
        <v>-43253.724686317677</v>
      </c>
    </row>
    <row r="87" spans="1:8" x14ac:dyDescent="0.25">
      <c r="A87">
        <v>16</v>
      </c>
      <c r="B87">
        <v>0</v>
      </c>
      <c r="C87" s="15">
        <v>42180</v>
      </c>
      <c r="D87" s="13" t="str">
        <f>IF(pogoda5[[#This Row],[temperatura_srednia]]&gt;15,IF(pogoda5[[#This Row],[opady]]&lt;0.6,"TAK","NIE"),"NIE")</f>
        <v>TAK</v>
      </c>
      <c r="E87" s="20">
        <f t="shared" si="6"/>
        <v>12000</v>
      </c>
      <c r="F87" s="11">
        <f t="shared" si="7"/>
        <v>0</v>
      </c>
      <c r="G87" s="17">
        <f t="shared" si="8"/>
        <v>-830.47151397729897</v>
      </c>
      <c r="H87" s="17">
        <f t="shared" si="9"/>
        <v>-54423.253172340381</v>
      </c>
    </row>
    <row r="88" spans="1:8" x14ac:dyDescent="0.25">
      <c r="A88">
        <v>16</v>
      </c>
      <c r="B88">
        <v>7</v>
      </c>
      <c r="C88" s="15">
        <v>42181</v>
      </c>
      <c r="D88" s="13" t="str">
        <f>IF(pogoda5[[#This Row],[temperatura_srednia]]&gt;15,IF(pogoda5[[#This Row],[opady]]&lt;0.6,"TAK","NIE"),"NIE")</f>
        <v>NIE</v>
      </c>
      <c r="E88" s="20">
        <f t="shared" si="6"/>
        <v>0</v>
      </c>
      <c r="F88" s="11">
        <f t="shared" si="7"/>
        <v>4900</v>
      </c>
      <c r="G88" s="17">
        <f t="shared" si="8"/>
        <v>0</v>
      </c>
      <c r="H88" s="17">
        <f t="shared" si="9"/>
        <v>-49523.253172340381</v>
      </c>
    </row>
    <row r="89" spans="1:8" x14ac:dyDescent="0.25">
      <c r="A89">
        <v>18</v>
      </c>
      <c r="B89">
        <v>6</v>
      </c>
      <c r="C89" s="15">
        <v>42182</v>
      </c>
      <c r="D89" s="13" t="str">
        <f>IF(pogoda5[[#This Row],[temperatura_srednia]]&gt;15,IF(pogoda5[[#This Row],[opady]]&lt;0.6,"TAK","NIE"),"NIE")</f>
        <v>NIE</v>
      </c>
      <c r="E89" s="20">
        <f t="shared" si="6"/>
        <v>0</v>
      </c>
      <c r="F89" s="11">
        <f t="shared" si="7"/>
        <v>4200</v>
      </c>
      <c r="G89" s="17">
        <f t="shared" si="8"/>
        <v>0</v>
      </c>
      <c r="H89" s="17">
        <f t="shared" si="9"/>
        <v>-45323.253172340381</v>
      </c>
    </row>
    <row r="90" spans="1:8" x14ac:dyDescent="0.25">
      <c r="A90">
        <v>16</v>
      </c>
      <c r="B90">
        <v>0</v>
      </c>
      <c r="C90" s="15">
        <v>42183</v>
      </c>
      <c r="D90" s="13" t="str">
        <f>IF(pogoda5[[#This Row],[temperatura_srednia]]&gt;15,IF(pogoda5[[#This Row],[opady]]&lt;0.6,"TAK","NIE"),"NIE")</f>
        <v>TAK</v>
      </c>
      <c r="E90" s="20">
        <f t="shared" si="6"/>
        <v>12000</v>
      </c>
      <c r="F90" s="11">
        <f t="shared" si="7"/>
        <v>0</v>
      </c>
      <c r="G90" s="17">
        <f t="shared" si="8"/>
        <v>-870.2064609089349</v>
      </c>
      <c r="H90" s="17">
        <f t="shared" si="9"/>
        <v>-56453.046711431445</v>
      </c>
    </row>
    <row r="91" spans="1:8" x14ac:dyDescent="0.25">
      <c r="A91">
        <v>16</v>
      </c>
      <c r="B91">
        <v>0</v>
      </c>
      <c r="C91" s="15">
        <v>42184</v>
      </c>
      <c r="D91" s="13" t="str">
        <f>IF(pogoda5[[#This Row],[temperatura_srednia]]&gt;15,IF(pogoda5[[#This Row],[opady]]&lt;0.6,"TAK","NIE"),"NIE")</f>
        <v>TAK</v>
      </c>
      <c r="E91" s="20">
        <f t="shared" si="6"/>
        <v>12000</v>
      </c>
      <c r="F91" s="11">
        <f t="shared" si="7"/>
        <v>0</v>
      </c>
      <c r="G91" s="17">
        <f t="shared" si="8"/>
        <v>-1083.8984968594832</v>
      </c>
      <c r="H91" s="17">
        <f t="shared" si="9"/>
        <v>-67369.148214571949</v>
      </c>
    </row>
    <row r="92" spans="1:8" x14ac:dyDescent="0.25">
      <c r="A92">
        <v>19</v>
      </c>
      <c r="B92">
        <v>0</v>
      </c>
      <c r="C92" s="15">
        <v>42185</v>
      </c>
      <c r="D92" s="13" t="str">
        <f>IF(pogoda5[[#This Row],[temperatura_srednia]]&gt;15,IF(pogoda5[[#This Row],[opady]]&lt;0.6,"TAK","NIE"),"NIE")</f>
        <v>TAK</v>
      </c>
      <c r="E92" s="20">
        <f t="shared" si="6"/>
        <v>12000</v>
      </c>
      <c r="F92" s="11">
        <f t="shared" si="7"/>
        <v>0</v>
      </c>
      <c r="G92" s="17">
        <f t="shared" si="8"/>
        <v>-1673.8352611844757</v>
      </c>
      <c r="H92" s="17">
        <f t="shared" si="9"/>
        <v>-77695.312953387474</v>
      </c>
    </row>
    <row r="93" spans="1:8" x14ac:dyDescent="0.25">
      <c r="A93">
        <v>18</v>
      </c>
      <c r="B93">
        <v>0</v>
      </c>
      <c r="C93" s="15">
        <v>42186</v>
      </c>
      <c r="D93" s="13" t="str">
        <f>IF(pogoda5[[#This Row],[temperatura_srednia]]&gt;15,IF(pogoda5[[#This Row],[opady]]&lt;0.6,"TAK","NIE"),"NIE")</f>
        <v>TAK</v>
      </c>
      <c r="E93" s="20">
        <f t="shared" si="6"/>
        <v>12000</v>
      </c>
      <c r="F93" s="11">
        <f t="shared" si="7"/>
        <v>0</v>
      </c>
      <c r="G93" s="17">
        <f t="shared" si="8"/>
        <v>-1780.0197980463404</v>
      </c>
      <c r="H93" s="17">
        <f t="shared" si="9"/>
        <v>-87915.293155341133</v>
      </c>
    </row>
    <row r="94" spans="1:8" x14ac:dyDescent="0.25">
      <c r="A94">
        <v>20</v>
      </c>
      <c r="B94">
        <v>0</v>
      </c>
      <c r="C94" s="15">
        <v>42187</v>
      </c>
      <c r="D94" s="13" t="str">
        <f>IF(pogoda5[[#This Row],[temperatura_srednia]]&gt;15,IF(pogoda5[[#This Row],[opady]]&lt;0.6,"TAK","NIE"),"NIE")</f>
        <v>TAK</v>
      </c>
      <c r="E94" s="20">
        <f t="shared" si="6"/>
        <v>12000</v>
      </c>
      <c r="F94" s="11">
        <f t="shared" si="7"/>
        <v>0</v>
      </c>
      <c r="G94" s="17">
        <f t="shared" si="8"/>
        <v>-2359.0148610859769</v>
      </c>
      <c r="H94" s="17">
        <f t="shared" si="9"/>
        <v>-97556.278294255157</v>
      </c>
    </row>
    <row r="95" spans="1:8" x14ac:dyDescent="0.25">
      <c r="A95">
        <v>22</v>
      </c>
      <c r="B95">
        <v>0</v>
      </c>
      <c r="C95" s="15">
        <v>42188</v>
      </c>
      <c r="D95" s="13" t="str">
        <f>IF(pogoda5[[#This Row],[temperatura_srednia]]&gt;15,IF(pogoda5[[#This Row],[opady]]&lt;0.6,"TAK","NIE"),"NIE")</f>
        <v>TAK</v>
      </c>
      <c r="E95" s="20">
        <f t="shared" si="6"/>
        <v>12000</v>
      </c>
      <c r="F95" s="11">
        <f t="shared" si="7"/>
        <v>0</v>
      </c>
      <c r="G95" s="17">
        <f t="shared" si="8"/>
        <v>-3020.0247341952263</v>
      </c>
      <c r="H95" s="17">
        <f t="shared" si="9"/>
        <v>-106536.25356005994</v>
      </c>
    </row>
    <row r="96" spans="1:8" x14ac:dyDescent="0.25">
      <c r="A96">
        <v>25</v>
      </c>
      <c r="B96">
        <v>0</v>
      </c>
      <c r="C96" s="15">
        <v>42189</v>
      </c>
      <c r="D96" s="13" t="str">
        <f>IF(pogoda5[[#This Row],[temperatura_srednia]]&gt;15,IF(pogoda5[[#This Row],[opady]]&lt;0.6,"TAK","NIE"),"NIE")</f>
        <v>TAK</v>
      </c>
      <c r="E96" s="20">
        <f t="shared" si="6"/>
        <v>12000</v>
      </c>
      <c r="F96" s="11">
        <f t="shared" si="7"/>
        <v>0</v>
      </c>
      <c r="G96" s="17">
        <f t="shared" si="8"/>
        <v>-3995.1095085022453</v>
      </c>
      <c r="H96" s="17">
        <f t="shared" si="9"/>
        <v>-114541.1440515577</v>
      </c>
    </row>
    <row r="97" spans="1:8" x14ac:dyDescent="0.25">
      <c r="A97">
        <v>26</v>
      </c>
      <c r="B97">
        <v>0</v>
      </c>
      <c r="C97" s="15">
        <v>42190</v>
      </c>
      <c r="D97" s="13" t="str">
        <f>IF(pogoda5[[#This Row],[temperatura_srednia]]&gt;15,IF(pogoda5[[#This Row],[opady]]&lt;0.6,"TAK","NIE"),"NIE")</f>
        <v>TAK</v>
      </c>
      <c r="E97" s="20">
        <f t="shared" si="6"/>
        <v>12000</v>
      </c>
      <c r="F97" s="11">
        <f t="shared" si="7"/>
        <v>0</v>
      </c>
      <c r="G97" s="17">
        <f t="shared" si="8"/>
        <v>-4555.5707232994537</v>
      </c>
      <c r="H97" s="17">
        <f t="shared" si="9"/>
        <v>-121985.57332825824</v>
      </c>
    </row>
    <row r="98" spans="1:8" x14ac:dyDescent="0.25">
      <c r="A98">
        <v>22</v>
      </c>
      <c r="B98">
        <v>0</v>
      </c>
      <c r="C98" s="15">
        <v>42191</v>
      </c>
      <c r="D98" s="13" t="str">
        <f>IF(pogoda5[[#This Row],[temperatura_srednia]]&gt;15,IF(pogoda5[[#This Row],[opady]]&lt;0.6,"TAK","NIE"),"NIE")</f>
        <v>TAK</v>
      </c>
      <c r="E98" s="20">
        <f t="shared" ref="E98:E129" si="10">IF(D98="NIE",0,IF(A98&gt;30,24000,12000))</f>
        <v>12000</v>
      </c>
      <c r="F98" s="11">
        <f t="shared" ref="F98:F129" si="11">700*B98</f>
        <v>0</v>
      </c>
      <c r="G98" s="17">
        <f t="shared" si="8"/>
        <v>-3776.276167025731</v>
      </c>
      <c r="H98" s="17">
        <f t="shared" si="9"/>
        <v>-130209.29716123251</v>
      </c>
    </row>
    <row r="99" spans="1:8" x14ac:dyDescent="0.25">
      <c r="A99">
        <v>22</v>
      </c>
      <c r="B99">
        <v>18</v>
      </c>
      <c r="C99" s="15">
        <v>42192</v>
      </c>
      <c r="D99" s="13" t="str">
        <f>IF(pogoda5[[#This Row],[temperatura_srednia]]&gt;15,IF(pogoda5[[#This Row],[opady]]&lt;0.6,"TAK","NIE"),"NIE")</f>
        <v>NIE</v>
      </c>
      <c r="E99" s="20">
        <f t="shared" si="10"/>
        <v>0</v>
      </c>
      <c r="F99" s="11">
        <f t="shared" si="11"/>
        <v>12600</v>
      </c>
      <c r="G99" s="17">
        <f t="shared" si="8"/>
        <v>0</v>
      </c>
      <c r="H99" s="17">
        <f t="shared" si="9"/>
        <v>-117609.29716123251</v>
      </c>
    </row>
    <row r="100" spans="1:8" x14ac:dyDescent="0.25">
      <c r="A100">
        <v>20</v>
      </c>
      <c r="B100">
        <v>3</v>
      </c>
      <c r="C100" s="15">
        <v>42193</v>
      </c>
      <c r="D100" s="13" t="str">
        <f>IF(pogoda5[[#This Row],[temperatura_srednia]]&gt;15,IF(pogoda5[[#This Row],[opady]]&lt;0.6,"TAK","NIE"),"NIE")</f>
        <v>NIE</v>
      </c>
      <c r="E100" s="20">
        <f t="shared" si="10"/>
        <v>0</v>
      </c>
      <c r="F100" s="11">
        <f t="shared" si="11"/>
        <v>2100</v>
      </c>
      <c r="G100" s="17">
        <f t="shared" si="8"/>
        <v>0</v>
      </c>
      <c r="H100" s="17">
        <f t="shared" si="9"/>
        <v>-115509.29716123251</v>
      </c>
    </row>
    <row r="101" spans="1:8" x14ac:dyDescent="0.25">
      <c r="A101">
        <v>16</v>
      </c>
      <c r="B101">
        <v>0.2</v>
      </c>
      <c r="C101" s="15">
        <v>42194</v>
      </c>
      <c r="D101" s="13" t="str">
        <f>IF(pogoda5[[#This Row],[temperatura_srednia]]&gt;15,IF(pogoda5[[#This Row],[opady]]&lt;0.6,"TAK","NIE"),"NIE")</f>
        <v>TAK</v>
      </c>
      <c r="E101" s="20">
        <f t="shared" si="10"/>
        <v>12000</v>
      </c>
      <c r="F101" s="11">
        <f t="shared" si="11"/>
        <v>140</v>
      </c>
      <c r="G101" s="17">
        <f t="shared" si="8"/>
        <v>0</v>
      </c>
      <c r="H101" s="17">
        <f t="shared" si="9"/>
        <v>-127369.29716123251</v>
      </c>
    </row>
    <row r="102" spans="1:8" x14ac:dyDescent="0.25">
      <c r="A102">
        <v>13</v>
      </c>
      <c r="B102">
        <v>12.2</v>
      </c>
      <c r="C102" s="15">
        <v>42195</v>
      </c>
      <c r="D102" s="13" t="str">
        <f>IF(pogoda5[[#This Row],[temperatura_srednia]]&gt;15,IF(pogoda5[[#This Row],[opady]]&lt;0.6,"TAK","NIE"),"NIE")</f>
        <v>NIE</v>
      </c>
      <c r="E102" s="20">
        <f t="shared" si="10"/>
        <v>0</v>
      </c>
      <c r="F102" s="11">
        <f t="shared" si="11"/>
        <v>8540</v>
      </c>
      <c r="G102" s="17">
        <f t="shared" si="8"/>
        <v>0</v>
      </c>
      <c r="H102" s="17">
        <f t="shared" si="9"/>
        <v>-118829.29716123251</v>
      </c>
    </row>
    <row r="103" spans="1:8" x14ac:dyDescent="0.25">
      <c r="A103">
        <v>16</v>
      </c>
      <c r="B103">
        <v>0</v>
      </c>
      <c r="C103" s="15">
        <v>42196</v>
      </c>
      <c r="D103" s="13" t="str">
        <f>IF(pogoda5[[#This Row],[temperatura_srednia]]&gt;15,IF(pogoda5[[#This Row],[opady]]&lt;0.6,"TAK","NIE"),"NIE")</f>
        <v>TAK</v>
      </c>
      <c r="E103" s="20">
        <f t="shared" si="10"/>
        <v>12000</v>
      </c>
      <c r="F103" s="11">
        <f t="shared" si="11"/>
        <v>0</v>
      </c>
      <c r="G103" s="17">
        <f t="shared" si="8"/>
        <v>-2281.5225054956632</v>
      </c>
      <c r="H103" s="17">
        <f t="shared" si="9"/>
        <v>-128547.77465573684</v>
      </c>
    </row>
    <row r="104" spans="1:8" x14ac:dyDescent="0.25">
      <c r="A104">
        <v>18</v>
      </c>
      <c r="B104">
        <v>2</v>
      </c>
      <c r="C104" s="15">
        <v>42197</v>
      </c>
      <c r="D104" s="13" t="str">
        <f>IF(pogoda5[[#This Row],[temperatura_srednia]]&gt;15,IF(pogoda5[[#This Row],[opady]]&lt;0.6,"TAK","NIE"),"NIE")</f>
        <v>NIE</v>
      </c>
      <c r="E104" s="20">
        <f t="shared" si="10"/>
        <v>0</v>
      </c>
      <c r="F104" s="11">
        <f t="shared" si="11"/>
        <v>1400</v>
      </c>
      <c r="G104" s="17">
        <f t="shared" si="8"/>
        <v>0</v>
      </c>
      <c r="H104" s="17">
        <f t="shared" si="9"/>
        <v>-127147.77465573684</v>
      </c>
    </row>
    <row r="105" spans="1:8" x14ac:dyDescent="0.25">
      <c r="A105">
        <v>18</v>
      </c>
      <c r="B105">
        <v>12</v>
      </c>
      <c r="C105" s="15">
        <v>42198</v>
      </c>
      <c r="D105" s="13" t="str">
        <f>IF(pogoda5[[#This Row],[temperatura_srednia]]&gt;15,IF(pogoda5[[#This Row],[opady]]&lt;0.6,"TAK","NIE"),"NIE")</f>
        <v>NIE</v>
      </c>
      <c r="E105" s="20">
        <f t="shared" si="10"/>
        <v>0</v>
      </c>
      <c r="F105" s="11">
        <f t="shared" si="11"/>
        <v>8400</v>
      </c>
      <c r="G105" s="17">
        <f t="shared" si="8"/>
        <v>0</v>
      </c>
      <c r="H105" s="17">
        <f t="shared" si="9"/>
        <v>-118747.77465573684</v>
      </c>
    </row>
    <row r="106" spans="1:8" x14ac:dyDescent="0.25">
      <c r="A106">
        <v>18</v>
      </c>
      <c r="B106">
        <v>0</v>
      </c>
      <c r="C106" s="15">
        <v>42199</v>
      </c>
      <c r="D106" s="13" t="str">
        <f>IF(pogoda5[[#This Row],[temperatura_srednia]]&gt;15,IF(pogoda5[[#This Row],[opady]]&lt;0.6,"TAK","NIE"),"NIE")</f>
        <v>TAK</v>
      </c>
      <c r="E106" s="20">
        <f t="shared" si="10"/>
        <v>12000</v>
      </c>
      <c r="F106" s="11">
        <f t="shared" si="11"/>
        <v>0</v>
      </c>
      <c r="G106" s="17">
        <f t="shared" si="8"/>
        <v>-2720.5423574002252</v>
      </c>
      <c r="H106" s="17">
        <f t="shared" si="9"/>
        <v>-128027.23229833662</v>
      </c>
    </row>
    <row r="107" spans="1:8" x14ac:dyDescent="0.25">
      <c r="A107">
        <v>18</v>
      </c>
      <c r="B107">
        <v>0</v>
      </c>
      <c r="C107" s="15">
        <v>42200</v>
      </c>
      <c r="D107" s="13" t="str">
        <f>IF(pogoda5[[#This Row],[temperatura_srednia]]&gt;15,IF(pogoda5[[#This Row],[opady]]&lt;0.6,"TAK","NIE"),"NIE")</f>
        <v>TAK</v>
      </c>
      <c r="E107" s="20">
        <f t="shared" si="10"/>
        <v>12000</v>
      </c>
      <c r="F107" s="11">
        <f t="shared" si="11"/>
        <v>0</v>
      </c>
      <c r="G107" s="17">
        <f t="shared" si="8"/>
        <v>-2933.1371419642519</v>
      </c>
      <c r="H107" s="17">
        <f t="shared" si="9"/>
        <v>-137094.09515637238</v>
      </c>
    </row>
    <row r="108" spans="1:8" x14ac:dyDescent="0.25">
      <c r="A108">
        <v>16</v>
      </c>
      <c r="B108">
        <v>0</v>
      </c>
      <c r="C108" s="15">
        <v>42201</v>
      </c>
      <c r="D108" s="13" t="str">
        <f>IF(pogoda5[[#This Row],[temperatura_srednia]]&gt;15,IF(pogoda5[[#This Row],[opady]]&lt;0.6,"TAK","NIE"),"NIE")</f>
        <v>TAK</v>
      </c>
      <c r="E108" s="20">
        <f t="shared" si="10"/>
        <v>12000</v>
      </c>
      <c r="F108" s="11">
        <f t="shared" si="11"/>
        <v>0</v>
      </c>
      <c r="G108" s="17">
        <f t="shared" si="8"/>
        <v>-2632.2066270023483</v>
      </c>
      <c r="H108" s="17">
        <f t="shared" si="9"/>
        <v>-146461.88852937004</v>
      </c>
    </row>
    <row r="109" spans="1:8" x14ac:dyDescent="0.25">
      <c r="A109">
        <v>21</v>
      </c>
      <c r="B109">
        <v>0</v>
      </c>
      <c r="C109" s="15">
        <v>42202</v>
      </c>
      <c r="D109" s="13" t="str">
        <f>IF(pogoda5[[#This Row],[temperatura_srednia]]&gt;15,IF(pogoda5[[#This Row],[opady]]&lt;0.6,"TAK","NIE"),"NIE")</f>
        <v>TAK</v>
      </c>
      <c r="E109" s="20">
        <f t="shared" si="10"/>
        <v>12000</v>
      </c>
      <c r="F109" s="11">
        <f t="shared" si="11"/>
        <v>0</v>
      </c>
      <c r="G109" s="17">
        <f t="shared" si="8"/>
        <v>-4228.3879508557438</v>
      </c>
      <c r="H109" s="17">
        <f t="shared" si="9"/>
        <v>-154233.5005785143</v>
      </c>
    </row>
    <row r="110" spans="1:8" x14ac:dyDescent="0.25">
      <c r="A110">
        <v>26</v>
      </c>
      <c r="B110">
        <v>0</v>
      </c>
      <c r="C110" s="15">
        <v>42203</v>
      </c>
      <c r="D110" s="13" t="str">
        <f>IF(pogoda5[[#This Row],[temperatura_srednia]]&gt;15,IF(pogoda5[[#This Row],[opady]]&lt;0.6,"TAK","NIE"),"NIE")</f>
        <v>TAK</v>
      </c>
      <c r="E110" s="20">
        <f t="shared" si="10"/>
        <v>12000</v>
      </c>
      <c r="F110" s="11">
        <f t="shared" si="11"/>
        <v>0</v>
      </c>
      <c r="G110" s="17">
        <f t="shared" si="8"/>
        <v>-6134.2291069766361</v>
      </c>
      <c r="H110" s="17">
        <f t="shared" si="9"/>
        <v>-160099.27147153765</v>
      </c>
    </row>
    <row r="111" spans="1:8" x14ac:dyDescent="0.25">
      <c r="A111">
        <v>23</v>
      </c>
      <c r="B111">
        <v>18</v>
      </c>
      <c r="C111" s="15">
        <v>42204</v>
      </c>
      <c r="D111" s="13" t="str">
        <f>IF(pogoda5[[#This Row],[temperatura_srednia]]&gt;15,IF(pogoda5[[#This Row],[opady]]&lt;0.6,"TAK","NIE"),"NIE")</f>
        <v>NIE</v>
      </c>
      <c r="E111" s="20">
        <f t="shared" si="10"/>
        <v>0</v>
      </c>
      <c r="F111" s="11">
        <f t="shared" si="11"/>
        <v>12600</v>
      </c>
      <c r="G111" s="17">
        <f t="shared" si="8"/>
        <v>0</v>
      </c>
      <c r="H111" s="17">
        <f t="shared" si="9"/>
        <v>-147499.27147153765</v>
      </c>
    </row>
    <row r="112" spans="1:8" x14ac:dyDescent="0.25">
      <c r="A112">
        <v>19</v>
      </c>
      <c r="B112">
        <v>0</v>
      </c>
      <c r="C112" s="15">
        <v>42205</v>
      </c>
      <c r="D112" s="13" t="str">
        <f>IF(pogoda5[[#This Row],[temperatura_srednia]]&gt;15,IF(pogoda5[[#This Row],[opady]]&lt;0.6,"TAK","NIE"),"NIE")</f>
        <v>TAK</v>
      </c>
      <c r="E112" s="20">
        <f t="shared" si="10"/>
        <v>12000</v>
      </c>
      <c r="F112" s="11">
        <f t="shared" si="11"/>
        <v>0</v>
      </c>
      <c r="G112" s="17">
        <f t="shared" si="8"/>
        <v>-3664.7261859647338</v>
      </c>
      <c r="H112" s="17">
        <f t="shared" si="9"/>
        <v>-155834.54528557291</v>
      </c>
    </row>
    <row r="113" spans="1:8" x14ac:dyDescent="0.25">
      <c r="A113">
        <v>20</v>
      </c>
      <c r="B113">
        <v>6</v>
      </c>
      <c r="C113" s="15">
        <v>42206</v>
      </c>
      <c r="D113" s="13" t="str">
        <f>IF(pogoda5[[#This Row],[temperatura_srednia]]&gt;15,IF(pogoda5[[#This Row],[opady]]&lt;0.6,"TAK","NIE"),"NIE")</f>
        <v>NIE</v>
      </c>
      <c r="E113" s="20">
        <f t="shared" si="10"/>
        <v>0</v>
      </c>
      <c r="F113" s="11">
        <f t="shared" si="11"/>
        <v>4200</v>
      </c>
      <c r="G113" s="17">
        <f t="shared" si="8"/>
        <v>0</v>
      </c>
      <c r="H113" s="17">
        <f t="shared" si="9"/>
        <v>-151634.54528557291</v>
      </c>
    </row>
    <row r="114" spans="1:8" x14ac:dyDescent="0.25">
      <c r="A114">
        <v>22</v>
      </c>
      <c r="B114">
        <v>0</v>
      </c>
      <c r="C114" s="15">
        <v>42207</v>
      </c>
      <c r="D114" s="13" t="str">
        <f>IF(pogoda5[[#This Row],[temperatura_srednia]]&gt;15,IF(pogoda5[[#This Row],[opady]]&lt;0.6,"TAK","NIE"),"NIE")</f>
        <v>TAK</v>
      </c>
      <c r="E114" s="20">
        <f t="shared" si="10"/>
        <v>12000</v>
      </c>
      <c r="F114" s="11">
        <f t="shared" si="11"/>
        <v>0</v>
      </c>
      <c r="G114" s="17">
        <f t="shared" si="8"/>
        <v>-4694.1118022113324</v>
      </c>
      <c r="H114" s="17">
        <f t="shared" si="9"/>
        <v>-158940.43348336159</v>
      </c>
    </row>
    <row r="115" spans="1:8" x14ac:dyDescent="0.25">
      <c r="A115">
        <v>20</v>
      </c>
      <c r="B115">
        <v>0</v>
      </c>
      <c r="C115" s="15">
        <v>42208</v>
      </c>
      <c r="D115" s="13" t="str">
        <f>IF(pogoda5[[#This Row],[temperatura_srednia]]&gt;15,IF(pogoda5[[#This Row],[opady]]&lt;0.6,"TAK","NIE"),"NIE")</f>
        <v>TAK</v>
      </c>
      <c r="E115" s="20">
        <f t="shared" si="10"/>
        <v>12000</v>
      </c>
      <c r="F115" s="11">
        <f t="shared" si="11"/>
        <v>0</v>
      </c>
      <c r="G115" s="17">
        <f t="shared" si="8"/>
        <v>-4264.8193637049626</v>
      </c>
      <c r="H115" s="17">
        <f t="shared" si="9"/>
        <v>-166675.61411965662</v>
      </c>
    </row>
    <row r="116" spans="1:8" x14ac:dyDescent="0.25">
      <c r="A116">
        <v>20</v>
      </c>
      <c r="B116">
        <v>0</v>
      </c>
      <c r="C116" s="15">
        <v>42209</v>
      </c>
      <c r="D116" s="13" t="str">
        <f>IF(pogoda5[[#This Row],[temperatura_srednia]]&gt;15,IF(pogoda5[[#This Row],[opady]]&lt;0.6,"TAK","NIE"),"NIE")</f>
        <v>TAK</v>
      </c>
      <c r="E116" s="20">
        <f t="shared" si="10"/>
        <v>12000</v>
      </c>
      <c r="F116" s="11">
        <f t="shared" si="11"/>
        <v>0</v>
      </c>
      <c r="G116" s="17">
        <f t="shared" si="8"/>
        <v>-4472.3760403569113</v>
      </c>
      <c r="H116" s="17">
        <f t="shared" si="9"/>
        <v>-174203.23807929971</v>
      </c>
    </row>
    <row r="117" spans="1:8" x14ac:dyDescent="0.25">
      <c r="A117">
        <v>23</v>
      </c>
      <c r="B117">
        <v>0.1</v>
      </c>
      <c r="C117" s="15">
        <v>42210</v>
      </c>
      <c r="D117" s="13" t="str">
        <f>IF(pogoda5[[#This Row],[temperatura_srednia]]&gt;15,IF(pogoda5[[#This Row],[opady]]&lt;0.6,"TAK","NIE"),"NIE")</f>
        <v>TAK</v>
      </c>
      <c r="E117" s="20">
        <f t="shared" si="10"/>
        <v>12000</v>
      </c>
      <c r="F117" s="11">
        <f t="shared" si="11"/>
        <v>70</v>
      </c>
      <c r="G117" s="17">
        <f t="shared" si="8"/>
        <v>0</v>
      </c>
      <c r="H117" s="17">
        <f t="shared" si="9"/>
        <v>-186133.23807929971</v>
      </c>
    </row>
    <row r="118" spans="1:8" x14ac:dyDescent="0.25">
      <c r="A118">
        <v>16</v>
      </c>
      <c r="B118">
        <v>0</v>
      </c>
      <c r="C118" s="15">
        <v>42211</v>
      </c>
      <c r="D118" s="13" t="str">
        <f>IF(pogoda5[[#This Row],[temperatura_srednia]]&gt;15,IF(pogoda5[[#This Row],[opady]]&lt;0.6,"TAK","NIE"),"NIE")</f>
        <v>TAK</v>
      </c>
      <c r="E118" s="20">
        <f t="shared" si="10"/>
        <v>12000</v>
      </c>
      <c r="F118" s="11">
        <f t="shared" si="11"/>
        <v>0</v>
      </c>
      <c r="G118" s="17">
        <f t="shared" si="8"/>
        <v>-3573.758171122553</v>
      </c>
      <c r="H118" s="17">
        <f t="shared" si="9"/>
        <v>-194559.47990817716</v>
      </c>
    </row>
    <row r="119" spans="1:8" x14ac:dyDescent="0.25">
      <c r="A119">
        <v>16</v>
      </c>
      <c r="B119">
        <v>0.1</v>
      </c>
      <c r="C119" s="15">
        <v>42212</v>
      </c>
      <c r="D119" s="13" t="str">
        <f>IF(pogoda5[[#This Row],[temperatura_srednia]]&gt;15,IF(pogoda5[[#This Row],[opady]]&lt;0.6,"TAK","NIE"),"NIE")</f>
        <v>TAK</v>
      </c>
      <c r="E119" s="20">
        <f t="shared" si="10"/>
        <v>12000</v>
      </c>
      <c r="F119" s="11">
        <f t="shared" si="11"/>
        <v>70</v>
      </c>
      <c r="G119" s="17">
        <f t="shared" si="8"/>
        <v>0</v>
      </c>
      <c r="H119" s="17">
        <f t="shared" si="9"/>
        <v>-206489.47990817716</v>
      </c>
    </row>
    <row r="120" spans="1:8" x14ac:dyDescent="0.25">
      <c r="A120">
        <v>18</v>
      </c>
      <c r="B120">
        <v>0.3</v>
      </c>
      <c r="C120" s="15">
        <v>42213</v>
      </c>
      <c r="D120" s="13" t="str">
        <f>IF(pogoda5[[#This Row],[temperatura_srednia]]&gt;15,IF(pogoda5[[#This Row],[opady]]&lt;0.6,"TAK","NIE"),"NIE")</f>
        <v>TAK</v>
      </c>
      <c r="E120" s="20">
        <f t="shared" si="10"/>
        <v>12000</v>
      </c>
      <c r="F120" s="11">
        <f t="shared" si="11"/>
        <v>210</v>
      </c>
      <c r="G120" s="17">
        <f t="shared" si="8"/>
        <v>0</v>
      </c>
      <c r="H120" s="17">
        <f t="shared" si="9"/>
        <v>-218279.47990817716</v>
      </c>
    </row>
    <row r="121" spans="1:8" x14ac:dyDescent="0.25">
      <c r="A121">
        <v>18</v>
      </c>
      <c r="B121">
        <v>0</v>
      </c>
      <c r="C121" s="15">
        <v>42214</v>
      </c>
      <c r="D121" s="13" t="str">
        <f>IF(pogoda5[[#This Row],[temperatura_srednia]]&gt;15,IF(pogoda5[[#This Row],[opady]]&lt;0.6,"TAK","NIE"),"NIE")</f>
        <v>TAK</v>
      </c>
      <c r="E121" s="20">
        <f t="shared" si="10"/>
        <v>12000</v>
      </c>
      <c r="F121" s="11">
        <f t="shared" si="11"/>
        <v>0</v>
      </c>
      <c r="G121" s="17">
        <f t="shared" si="8"/>
        <v>-5000.8395741570084</v>
      </c>
      <c r="H121" s="17">
        <f t="shared" si="9"/>
        <v>-225278.64033402017</v>
      </c>
    </row>
    <row r="122" spans="1:8" x14ac:dyDescent="0.25">
      <c r="A122">
        <v>14</v>
      </c>
      <c r="B122">
        <v>0</v>
      </c>
      <c r="C122" s="15">
        <v>42215</v>
      </c>
      <c r="D122" s="13" t="str">
        <f>IF(pogoda5[[#This Row],[temperatura_srednia]]&gt;15,IF(pogoda5[[#This Row],[opady]]&lt;0.6,"TAK","NIE"),"NIE")</f>
        <v>NIE</v>
      </c>
      <c r="E122" s="20">
        <f t="shared" si="10"/>
        <v>0</v>
      </c>
      <c r="F122" s="11">
        <f t="shared" si="11"/>
        <v>0</v>
      </c>
      <c r="G122" s="17">
        <f t="shared" si="8"/>
        <v>-3540.2450524903393</v>
      </c>
      <c r="H122" s="17">
        <f t="shared" si="9"/>
        <v>-221738.39528152984</v>
      </c>
    </row>
    <row r="123" spans="1:8" x14ac:dyDescent="0.25">
      <c r="A123">
        <v>14</v>
      </c>
      <c r="B123">
        <v>0</v>
      </c>
      <c r="C123" s="15">
        <v>42216</v>
      </c>
      <c r="D123" s="13" t="str">
        <f>IF(pogoda5[[#This Row],[temperatura_srednia]]&gt;15,IF(pogoda5[[#This Row],[opady]]&lt;0.6,"TAK","NIE"),"NIE")</f>
        <v>NIE</v>
      </c>
      <c r="E123" s="20">
        <f t="shared" si="10"/>
        <v>0</v>
      </c>
      <c r="F123" s="11">
        <f t="shared" si="11"/>
        <v>0</v>
      </c>
      <c r="G123" s="17">
        <f t="shared" si="8"/>
        <v>-3484.6102394734503</v>
      </c>
      <c r="H123" s="17">
        <f t="shared" si="9"/>
        <v>-218253.78504205638</v>
      </c>
    </row>
    <row r="124" spans="1:8" x14ac:dyDescent="0.25">
      <c r="A124">
        <v>16</v>
      </c>
      <c r="B124">
        <v>0</v>
      </c>
      <c r="C124" s="15">
        <v>42217</v>
      </c>
      <c r="D124" s="13" t="str">
        <f>IF(pogoda5[[#This Row],[temperatura_srednia]]&gt;15,IF(pogoda5[[#This Row],[opady]]&lt;0.6,"TAK","NIE"),"NIE")</f>
        <v>TAK</v>
      </c>
      <c r="E124" s="20">
        <f t="shared" si="10"/>
        <v>12000</v>
      </c>
      <c r="F124" s="11">
        <f t="shared" si="11"/>
        <v>0</v>
      </c>
      <c r="G124" s="17">
        <f t="shared" si="8"/>
        <v>-4190.4726728074802</v>
      </c>
      <c r="H124" s="17">
        <f t="shared" si="9"/>
        <v>-226063.31236924889</v>
      </c>
    </row>
    <row r="125" spans="1:8" x14ac:dyDescent="0.25">
      <c r="A125">
        <v>22</v>
      </c>
      <c r="B125">
        <v>0</v>
      </c>
      <c r="C125" s="15">
        <v>42218</v>
      </c>
      <c r="D125" s="13" t="str">
        <f>IF(pogoda5[[#This Row],[temperatura_srednia]]&gt;15,IF(pogoda5[[#This Row],[opady]]&lt;0.6,"TAK","NIE"),"NIE")</f>
        <v>TAK</v>
      </c>
      <c r="E125" s="20">
        <f t="shared" si="10"/>
        <v>12000</v>
      </c>
      <c r="F125" s="11">
        <f t="shared" si="11"/>
        <v>0</v>
      </c>
      <c r="G125" s="17">
        <f t="shared" si="8"/>
        <v>-6998.1840921604407</v>
      </c>
      <c r="H125" s="17">
        <f t="shared" si="9"/>
        <v>-231065.12827708846</v>
      </c>
    </row>
    <row r="126" spans="1:8" x14ac:dyDescent="0.25">
      <c r="A126">
        <v>22</v>
      </c>
      <c r="B126">
        <v>0</v>
      </c>
      <c r="C126" s="15">
        <v>42219</v>
      </c>
      <c r="D126" s="13" t="str">
        <f>IF(pogoda5[[#This Row],[temperatura_srednia]]&gt;15,IF(pogoda5[[#This Row],[opady]]&lt;0.6,"TAK","NIE"),"NIE")</f>
        <v>TAK</v>
      </c>
      <c r="E126" s="20">
        <f t="shared" si="10"/>
        <v>12000</v>
      </c>
      <c r="F126" s="11">
        <f t="shared" si="11"/>
        <v>0</v>
      </c>
      <c r="G126" s="17">
        <f t="shared" si="8"/>
        <v>-7153.024026828758</v>
      </c>
      <c r="H126" s="17">
        <f t="shared" si="9"/>
        <v>-235912.1042502597</v>
      </c>
    </row>
    <row r="127" spans="1:8" x14ac:dyDescent="0.25">
      <c r="A127">
        <v>25</v>
      </c>
      <c r="B127">
        <v>0</v>
      </c>
      <c r="C127" s="15">
        <v>42220</v>
      </c>
      <c r="D127" s="13" t="str">
        <f>IF(pogoda5[[#This Row],[temperatura_srednia]]&gt;15,IF(pogoda5[[#This Row],[opady]]&lt;0.6,"TAK","NIE"),"NIE")</f>
        <v>TAK</v>
      </c>
      <c r="E127" s="20">
        <f t="shared" si="10"/>
        <v>12000</v>
      </c>
      <c r="F127" s="11">
        <f t="shared" si="11"/>
        <v>0</v>
      </c>
      <c r="G127" s="17">
        <f t="shared" si="8"/>
        <v>-8846.7039093847343</v>
      </c>
      <c r="H127" s="17">
        <f t="shared" si="9"/>
        <v>-239065.40034087497</v>
      </c>
    </row>
    <row r="128" spans="1:8" x14ac:dyDescent="0.25">
      <c r="A128">
        <v>24</v>
      </c>
      <c r="B128">
        <v>0</v>
      </c>
      <c r="C128" s="15">
        <v>42221</v>
      </c>
      <c r="D128" s="13" t="str">
        <f>IF(pogoda5[[#This Row],[temperatura_srednia]]&gt;15,IF(pogoda5[[#This Row],[opady]]&lt;0.6,"TAK","NIE"),"NIE")</f>
        <v>TAK</v>
      </c>
      <c r="E128" s="20">
        <f t="shared" si="10"/>
        <v>12000</v>
      </c>
      <c r="F128" s="11">
        <f t="shared" si="11"/>
        <v>0</v>
      </c>
      <c r="G128" s="17">
        <f t="shared" si="8"/>
        <v>-8432.4707422463161</v>
      </c>
      <c r="H128" s="17">
        <f t="shared" si="9"/>
        <v>-242632.92959862866</v>
      </c>
    </row>
    <row r="129" spans="1:8" x14ac:dyDescent="0.25">
      <c r="A129">
        <v>24</v>
      </c>
      <c r="B129">
        <v>0</v>
      </c>
      <c r="C129" s="15">
        <v>42222</v>
      </c>
      <c r="D129" s="13" t="str">
        <f>IF(pogoda5[[#This Row],[temperatura_srednia]]&gt;15,IF(pogoda5[[#This Row],[opady]]&lt;0.6,"TAK","NIE"),"NIE")</f>
        <v>TAK</v>
      </c>
      <c r="E129" s="20">
        <f t="shared" si="10"/>
        <v>12000</v>
      </c>
      <c r="F129" s="11">
        <f t="shared" si="11"/>
        <v>0</v>
      </c>
      <c r="G129" s="17">
        <f t="shared" si="8"/>
        <v>-8558.3069613111456</v>
      </c>
      <c r="H129" s="17">
        <f t="shared" si="9"/>
        <v>-246074.62263731752</v>
      </c>
    </row>
    <row r="130" spans="1:8" x14ac:dyDescent="0.25">
      <c r="A130">
        <v>28</v>
      </c>
      <c r="B130">
        <v>0</v>
      </c>
      <c r="C130" s="15">
        <v>42223</v>
      </c>
      <c r="D130" s="13" t="str">
        <f>IF(pogoda5[[#This Row],[temperatura_srednia]]&gt;15,IF(pogoda5[[#This Row],[opady]]&lt;0.6,"TAK","NIE"),"NIE")</f>
        <v>TAK</v>
      </c>
      <c r="E130" s="20">
        <f t="shared" ref="E130:E161" si="12">IF(D130="NIE",0,IF(A130&gt;30,24000,12000))</f>
        <v>12000</v>
      </c>
      <c r="F130" s="11">
        <f t="shared" ref="F130:F161" si="13">700*B130</f>
        <v>0</v>
      </c>
      <c r="G130" s="17">
        <f t="shared" si="8"/>
        <v>-10937.677891768435</v>
      </c>
      <c r="H130" s="17">
        <f t="shared" si="9"/>
        <v>-247136.94474554909</v>
      </c>
    </row>
    <row r="131" spans="1:8" x14ac:dyDescent="0.25">
      <c r="A131">
        <v>28</v>
      </c>
      <c r="B131">
        <v>0</v>
      </c>
      <c r="C131" s="15">
        <v>42224</v>
      </c>
      <c r="D131" s="13" t="str">
        <f>IF(pogoda5[[#This Row],[temperatura_srednia]]&gt;15,IF(pogoda5[[#This Row],[opady]]&lt;0.6,"TAK","NIE"),"NIE")</f>
        <v>TAK</v>
      </c>
      <c r="E131" s="20">
        <f t="shared" si="12"/>
        <v>12000</v>
      </c>
      <c r="F131" s="11">
        <f t="shared" si="13"/>
        <v>0</v>
      </c>
      <c r="G131" s="17">
        <f t="shared" si="8"/>
        <v>-10984.896645626963</v>
      </c>
      <c r="H131" s="17">
        <f t="shared" si="9"/>
        <v>-248152.04809992213</v>
      </c>
    </row>
    <row r="132" spans="1:8" x14ac:dyDescent="0.25">
      <c r="A132">
        <v>24</v>
      </c>
      <c r="B132">
        <v>0</v>
      </c>
      <c r="C132" s="15">
        <v>42225</v>
      </c>
      <c r="D132" s="13" t="str">
        <f>IF(pogoda5[[#This Row],[temperatura_srednia]]&gt;15,IF(pogoda5[[#This Row],[opady]]&lt;0.6,"TAK","NIE"),"NIE")</f>
        <v>TAK</v>
      </c>
      <c r="E132" s="20">
        <f t="shared" si="12"/>
        <v>12000</v>
      </c>
      <c r="F132" s="11">
        <f t="shared" si="13"/>
        <v>0</v>
      </c>
      <c r="G132" s="17">
        <f t="shared" ref="G132:G184" si="14">IF(B132&lt;=0,0.0003*A132^1.5*H131,0)</f>
        <v>-8752.9809091881216</v>
      </c>
      <c r="H132" s="17">
        <f t="shared" ref="H132:H184" si="15">IF(H131-E132-G132+F132&gt;25000,25000,H131-E132-G132+F132)</f>
        <v>-251399.067190734</v>
      </c>
    </row>
    <row r="133" spans="1:8" x14ac:dyDescent="0.25">
      <c r="A133">
        <v>24</v>
      </c>
      <c r="B133">
        <v>0</v>
      </c>
      <c r="C133" s="15">
        <v>42226</v>
      </c>
      <c r="D133" s="13" t="str">
        <f>IF(pogoda5[[#This Row],[temperatura_srednia]]&gt;15,IF(pogoda5[[#This Row],[opady]]&lt;0.6,"TAK","NIE"),"NIE")</f>
        <v>TAK</v>
      </c>
      <c r="E133" s="20">
        <f t="shared" si="12"/>
        <v>12000</v>
      </c>
      <c r="F133" s="11">
        <f t="shared" si="13"/>
        <v>0</v>
      </c>
      <c r="G133" s="17">
        <f t="shared" si="14"/>
        <v>-8867.5118845770539</v>
      </c>
      <c r="H133" s="17">
        <f t="shared" si="15"/>
        <v>-254531.55530615692</v>
      </c>
    </row>
    <row r="134" spans="1:8" x14ac:dyDescent="0.25">
      <c r="A134">
        <v>26</v>
      </c>
      <c r="B134">
        <v>0</v>
      </c>
      <c r="C134" s="15">
        <v>42227</v>
      </c>
      <c r="D134" s="13" t="str">
        <f>IF(pogoda5[[#This Row],[temperatura_srednia]]&gt;15,IF(pogoda5[[#This Row],[opady]]&lt;0.6,"TAK","NIE"),"NIE")</f>
        <v>TAK</v>
      </c>
      <c r="E134" s="20">
        <f t="shared" si="12"/>
        <v>12000</v>
      </c>
      <c r="F134" s="11">
        <f t="shared" si="13"/>
        <v>0</v>
      </c>
      <c r="G134" s="17">
        <f t="shared" si="14"/>
        <v>-10123.318665183482</v>
      </c>
      <c r="H134" s="17">
        <f t="shared" si="15"/>
        <v>-256408.23664097345</v>
      </c>
    </row>
    <row r="135" spans="1:8" x14ac:dyDescent="0.25">
      <c r="A135">
        <v>32</v>
      </c>
      <c r="B135">
        <v>0.6</v>
      </c>
      <c r="C135" s="15">
        <v>42228</v>
      </c>
      <c r="D135" s="13" t="str">
        <f>IF(pogoda5[[#This Row],[temperatura_srednia]]&gt;15,IF(pogoda5[[#This Row],[opady]]&lt;0.6,"TAK","NIE"),"NIE")</f>
        <v>NIE</v>
      </c>
      <c r="E135" s="20">
        <f t="shared" si="12"/>
        <v>0</v>
      </c>
      <c r="F135" s="11">
        <f t="shared" si="13"/>
        <v>420</v>
      </c>
      <c r="G135" s="17">
        <f t="shared" si="14"/>
        <v>0</v>
      </c>
      <c r="H135" s="17">
        <f t="shared" si="15"/>
        <v>-255988.23664097345</v>
      </c>
    </row>
    <row r="136" spans="1:8" x14ac:dyDescent="0.25">
      <c r="A136">
        <v>31</v>
      </c>
      <c r="B136">
        <v>0.1</v>
      </c>
      <c r="C136" s="15">
        <v>42229</v>
      </c>
      <c r="D136" s="13" t="str">
        <f>IF(pogoda5[[#This Row],[temperatura_srednia]]&gt;15,IF(pogoda5[[#This Row],[opady]]&lt;0.6,"TAK","NIE"),"NIE")</f>
        <v>TAK</v>
      </c>
      <c r="E136" s="20">
        <f t="shared" si="12"/>
        <v>24000</v>
      </c>
      <c r="F136" s="11">
        <f t="shared" si="13"/>
        <v>70</v>
      </c>
      <c r="G136" s="17">
        <f t="shared" si="14"/>
        <v>0</v>
      </c>
      <c r="H136" s="17">
        <f t="shared" si="15"/>
        <v>-279918.23664097348</v>
      </c>
    </row>
    <row r="137" spans="1:8" x14ac:dyDescent="0.25">
      <c r="A137">
        <v>33</v>
      </c>
      <c r="B137">
        <v>0</v>
      </c>
      <c r="C137" s="15">
        <v>42230</v>
      </c>
      <c r="D137" s="13" t="str">
        <f>IF(pogoda5[[#This Row],[temperatura_srednia]]&gt;15,IF(pogoda5[[#This Row],[opady]]&lt;0.6,"TAK","NIE"),"NIE")</f>
        <v>TAK</v>
      </c>
      <c r="E137" s="20">
        <f t="shared" si="12"/>
        <v>24000</v>
      </c>
      <c r="F137" s="11">
        <f t="shared" si="13"/>
        <v>0</v>
      </c>
      <c r="G137" s="17">
        <f t="shared" si="14"/>
        <v>-15919.277678296037</v>
      </c>
      <c r="H137" s="17">
        <f t="shared" si="15"/>
        <v>-287998.95896267745</v>
      </c>
    </row>
    <row r="138" spans="1:8" x14ac:dyDescent="0.25">
      <c r="A138">
        <v>31</v>
      </c>
      <c r="B138">
        <v>12</v>
      </c>
      <c r="C138" s="15">
        <v>42231</v>
      </c>
      <c r="D138" s="13" t="str">
        <f>IF(pogoda5[[#This Row],[temperatura_srednia]]&gt;15,IF(pogoda5[[#This Row],[opady]]&lt;0.6,"TAK","NIE"),"NIE")</f>
        <v>NIE</v>
      </c>
      <c r="E138" s="20">
        <f t="shared" si="12"/>
        <v>0</v>
      </c>
      <c r="F138" s="11">
        <f t="shared" si="13"/>
        <v>8400</v>
      </c>
      <c r="G138" s="17">
        <f t="shared" si="14"/>
        <v>0</v>
      </c>
      <c r="H138" s="17">
        <f t="shared" si="15"/>
        <v>-279598.95896267745</v>
      </c>
    </row>
    <row r="139" spans="1:8" x14ac:dyDescent="0.25">
      <c r="A139">
        <v>22</v>
      </c>
      <c r="B139">
        <v>0</v>
      </c>
      <c r="C139" s="15">
        <v>42232</v>
      </c>
      <c r="D139" s="13" t="str">
        <f>IF(pogoda5[[#This Row],[temperatura_srednia]]&gt;15,IF(pogoda5[[#This Row],[opady]]&lt;0.6,"TAK","NIE"),"NIE")</f>
        <v>TAK</v>
      </c>
      <c r="E139" s="20">
        <f t="shared" si="12"/>
        <v>12000</v>
      </c>
      <c r="F139" s="11">
        <f t="shared" si="13"/>
        <v>0</v>
      </c>
      <c r="G139" s="17">
        <f t="shared" si="14"/>
        <v>-8655.4733994218623</v>
      </c>
      <c r="H139" s="17">
        <f t="shared" si="15"/>
        <v>-282943.48556325561</v>
      </c>
    </row>
    <row r="140" spans="1:8" x14ac:dyDescent="0.25">
      <c r="A140">
        <v>24</v>
      </c>
      <c r="B140">
        <v>0.2</v>
      </c>
      <c r="C140" s="15">
        <v>42233</v>
      </c>
      <c r="D140" s="13" t="str">
        <f>IF(pogoda5[[#This Row],[temperatura_srednia]]&gt;15,IF(pogoda5[[#This Row],[opady]]&lt;0.6,"TAK","NIE"),"NIE")</f>
        <v>TAK</v>
      </c>
      <c r="E140" s="20">
        <f t="shared" si="12"/>
        <v>12000</v>
      </c>
      <c r="F140" s="11">
        <f t="shared" si="13"/>
        <v>140</v>
      </c>
      <c r="G140" s="17">
        <f t="shared" si="14"/>
        <v>0</v>
      </c>
      <c r="H140" s="17">
        <f t="shared" si="15"/>
        <v>-294803.48556325561</v>
      </c>
    </row>
    <row r="141" spans="1:8" x14ac:dyDescent="0.25">
      <c r="A141">
        <v>22</v>
      </c>
      <c r="B141">
        <v>0</v>
      </c>
      <c r="C141" s="15">
        <v>42234</v>
      </c>
      <c r="D141" s="13" t="str">
        <f>IF(pogoda5[[#This Row],[temperatura_srednia]]&gt;15,IF(pogoda5[[#This Row],[opady]]&lt;0.6,"TAK","NIE"),"NIE")</f>
        <v>TAK</v>
      </c>
      <c r="E141" s="20">
        <f t="shared" si="12"/>
        <v>12000</v>
      </c>
      <c r="F141" s="11">
        <f t="shared" si="13"/>
        <v>0</v>
      </c>
      <c r="G141" s="17">
        <f t="shared" si="14"/>
        <v>-9126.1560372627046</v>
      </c>
      <c r="H141" s="17">
        <f t="shared" si="15"/>
        <v>-297677.32952599291</v>
      </c>
    </row>
    <row r="142" spans="1:8" x14ac:dyDescent="0.25">
      <c r="A142">
        <v>19</v>
      </c>
      <c r="B142">
        <v>0</v>
      </c>
      <c r="C142" s="15">
        <v>42235</v>
      </c>
      <c r="D142" s="13" t="str">
        <f>IF(pogoda5[[#This Row],[temperatura_srednia]]&gt;15,IF(pogoda5[[#This Row],[opady]]&lt;0.6,"TAK","NIE"),"NIE")</f>
        <v>TAK</v>
      </c>
      <c r="E142" s="20">
        <f t="shared" si="12"/>
        <v>12000</v>
      </c>
      <c r="F142" s="11">
        <f t="shared" si="13"/>
        <v>0</v>
      </c>
      <c r="G142" s="17">
        <f t="shared" si="14"/>
        <v>-7396.0087639650956</v>
      </c>
      <c r="H142" s="17">
        <f t="shared" si="15"/>
        <v>-302281.32076202781</v>
      </c>
    </row>
    <row r="143" spans="1:8" x14ac:dyDescent="0.25">
      <c r="A143">
        <v>18</v>
      </c>
      <c r="B143">
        <v>0</v>
      </c>
      <c r="C143" s="15">
        <v>42236</v>
      </c>
      <c r="D143" s="13" t="str">
        <f>IF(pogoda5[[#This Row],[temperatura_srednia]]&gt;15,IF(pogoda5[[#This Row],[opady]]&lt;0.6,"TAK","NIE"),"NIE")</f>
        <v>TAK</v>
      </c>
      <c r="E143" s="20">
        <f t="shared" si="12"/>
        <v>12000</v>
      </c>
      <c r="F143" s="11">
        <f t="shared" si="13"/>
        <v>0</v>
      </c>
      <c r="G143" s="17">
        <f t="shared" si="14"/>
        <v>-6925.3435642741224</v>
      </c>
      <c r="H143" s="17">
        <f t="shared" si="15"/>
        <v>-307355.97719775367</v>
      </c>
    </row>
    <row r="144" spans="1:8" x14ac:dyDescent="0.25">
      <c r="A144">
        <v>18</v>
      </c>
      <c r="B144">
        <v>0</v>
      </c>
      <c r="C144" s="15">
        <v>42237</v>
      </c>
      <c r="D144" s="13" t="str">
        <f>IF(pogoda5[[#This Row],[temperatura_srednia]]&gt;15,IF(pogoda5[[#This Row],[opady]]&lt;0.6,"TAK","NIE"),"NIE")</f>
        <v>TAK</v>
      </c>
      <c r="E144" s="20">
        <f t="shared" si="12"/>
        <v>12000</v>
      </c>
      <c r="F144" s="11">
        <f t="shared" si="13"/>
        <v>0</v>
      </c>
      <c r="G144" s="17">
        <f t="shared" si="14"/>
        <v>-7041.605261157878</v>
      </c>
      <c r="H144" s="17">
        <f t="shared" si="15"/>
        <v>-312314.37193659577</v>
      </c>
    </row>
    <row r="145" spans="1:8" x14ac:dyDescent="0.25">
      <c r="A145">
        <v>18</v>
      </c>
      <c r="B145">
        <v>0</v>
      </c>
      <c r="C145" s="15">
        <v>42238</v>
      </c>
      <c r="D145" s="13" t="str">
        <f>IF(pogoda5[[#This Row],[temperatura_srednia]]&gt;15,IF(pogoda5[[#This Row],[opady]]&lt;0.6,"TAK","NIE"),"NIE")</f>
        <v>TAK</v>
      </c>
      <c r="E145" s="20">
        <f t="shared" si="12"/>
        <v>12000</v>
      </c>
      <c r="F145" s="11">
        <f t="shared" si="13"/>
        <v>0</v>
      </c>
      <c r="G145" s="17">
        <f t="shared" si="14"/>
        <v>-7155.2033723716504</v>
      </c>
      <c r="H145" s="17">
        <f t="shared" si="15"/>
        <v>-317159.16856422409</v>
      </c>
    </row>
    <row r="146" spans="1:8" x14ac:dyDescent="0.25">
      <c r="A146">
        <v>19</v>
      </c>
      <c r="B146">
        <v>0</v>
      </c>
      <c r="C146" s="15">
        <v>42239</v>
      </c>
      <c r="D146" s="13" t="str">
        <f>IF(pogoda5[[#This Row],[temperatura_srednia]]&gt;15,IF(pogoda5[[#This Row],[opady]]&lt;0.6,"TAK","NIE"),"NIE")</f>
        <v>TAK</v>
      </c>
      <c r="E146" s="20">
        <f t="shared" si="12"/>
        <v>12000</v>
      </c>
      <c r="F146" s="11">
        <f t="shared" si="13"/>
        <v>0</v>
      </c>
      <c r="G146" s="17">
        <f t="shared" si="14"/>
        <v>-7880.0491592963544</v>
      </c>
      <c r="H146" s="17">
        <f t="shared" si="15"/>
        <v>-321279.11940492771</v>
      </c>
    </row>
    <row r="147" spans="1:8" x14ac:dyDescent="0.25">
      <c r="A147">
        <v>21</v>
      </c>
      <c r="B147">
        <v>5.5</v>
      </c>
      <c r="C147" s="15">
        <v>42240</v>
      </c>
      <c r="D147" s="13" t="str">
        <f>IF(pogoda5[[#This Row],[temperatura_srednia]]&gt;15,IF(pogoda5[[#This Row],[opady]]&lt;0.6,"TAK","NIE"),"NIE")</f>
        <v>NIE</v>
      </c>
      <c r="E147" s="20">
        <f t="shared" si="12"/>
        <v>0</v>
      </c>
      <c r="F147" s="11">
        <f t="shared" si="13"/>
        <v>3850</v>
      </c>
      <c r="G147" s="17">
        <f t="shared" si="14"/>
        <v>0</v>
      </c>
      <c r="H147" s="17">
        <f t="shared" si="15"/>
        <v>-317429.11940492771</v>
      </c>
    </row>
    <row r="148" spans="1:8" x14ac:dyDescent="0.25">
      <c r="A148">
        <v>18</v>
      </c>
      <c r="B148">
        <v>18</v>
      </c>
      <c r="C148" s="15">
        <v>42241</v>
      </c>
      <c r="D148" s="13" t="str">
        <f>IF(pogoda5[[#This Row],[temperatura_srednia]]&gt;15,IF(pogoda5[[#This Row],[opady]]&lt;0.6,"TAK","NIE"),"NIE")</f>
        <v>NIE</v>
      </c>
      <c r="E148" s="20">
        <f t="shared" si="12"/>
        <v>0</v>
      </c>
      <c r="F148" s="11">
        <f t="shared" si="13"/>
        <v>12600</v>
      </c>
      <c r="G148" s="17">
        <f t="shared" si="14"/>
        <v>0</v>
      </c>
      <c r="H148" s="17">
        <f t="shared" si="15"/>
        <v>-304829.11940492771</v>
      </c>
    </row>
    <row r="149" spans="1:8" x14ac:dyDescent="0.25">
      <c r="A149">
        <v>19</v>
      </c>
      <c r="B149">
        <v>12</v>
      </c>
      <c r="C149" s="15">
        <v>42242</v>
      </c>
      <c r="D149" s="13" t="str">
        <f>IF(pogoda5[[#This Row],[temperatura_srednia]]&gt;15,IF(pogoda5[[#This Row],[opady]]&lt;0.6,"TAK","NIE"),"NIE")</f>
        <v>NIE</v>
      </c>
      <c r="E149" s="20">
        <f t="shared" si="12"/>
        <v>0</v>
      </c>
      <c r="F149" s="11">
        <f t="shared" si="13"/>
        <v>8400</v>
      </c>
      <c r="G149" s="17">
        <f t="shared" si="14"/>
        <v>0</v>
      </c>
      <c r="H149" s="17">
        <f t="shared" si="15"/>
        <v>-296429.11940492771</v>
      </c>
    </row>
    <row r="150" spans="1:8" x14ac:dyDescent="0.25">
      <c r="A150">
        <v>23</v>
      </c>
      <c r="B150">
        <v>0</v>
      </c>
      <c r="C150" s="15">
        <v>42243</v>
      </c>
      <c r="D150" s="13" t="str">
        <f>IF(pogoda5[[#This Row],[temperatura_srednia]]&gt;15,IF(pogoda5[[#This Row],[opady]]&lt;0.6,"TAK","NIE"),"NIE")</f>
        <v>TAK</v>
      </c>
      <c r="E150" s="20">
        <f t="shared" si="12"/>
        <v>12000</v>
      </c>
      <c r="F150" s="11">
        <f t="shared" si="13"/>
        <v>0</v>
      </c>
      <c r="G150" s="17">
        <f t="shared" si="14"/>
        <v>-9809.2063953628785</v>
      </c>
      <c r="H150" s="17">
        <f t="shared" si="15"/>
        <v>-298619.91300956486</v>
      </c>
    </row>
    <row r="151" spans="1:8" x14ac:dyDescent="0.25">
      <c r="A151">
        <v>17</v>
      </c>
      <c r="B151">
        <v>0.1</v>
      </c>
      <c r="C151" s="15">
        <v>42244</v>
      </c>
      <c r="D151" s="13" t="str">
        <f>IF(pogoda5[[#This Row],[temperatura_srednia]]&gt;15,IF(pogoda5[[#This Row],[opady]]&lt;0.6,"TAK","NIE"),"NIE")</f>
        <v>TAK</v>
      </c>
      <c r="E151" s="20">
        <f t="shared" si="12"/>
        <v>12000</v>
      </c>
      <c r="F151" s="11">
        <f t="shared" si="13"/>
        <v>70</v>
      </c>
      <c r="G151" s="17">
        <f t="shared" si="14"/>
        <v>0</v>
      </c>
      <c r="H151" s="17">
        <f t="shared" si="15"/>
        <v>-310549.91300956486</v>
      </c>
    </row>
    <row r="152" spans="1:8" x14ac:dyDescent="0.25">
      <c r="A152">
        <v>16</v>
      </c>
      <c r="B152">
        <v>14</v>
      </c>
      <c r="C152" s="15">
        <v>42245</v>
      </c>
      <c r="D152" s="13" t="str">
        <f>IF(pogoda5[[#This Row],[temperatura_srednia]]&gt;15,IF(pogoda5[[#This Row],[opady]]&lt;0.6,"TAK","NIE"),"NIE")</f>
        <v>NIE</v>
      </c>
      <c r="E152" s="20">
        <f t="shared" si="12"/>
        <v>0</v>
      </c>
      <c r="F152" s="11">
        <f t="shared" si="13"/>
        <v>9800</v>
      </c>
      <c r="G152" s="17">
        <f t="shared" si="14"/>
        <v>0</v>
      </c>
      <c r="H152" s="17">
        <f t="shared" si="15"/>
        <v>-300749.91300956486</v>
      </c>
    </row>
    <row r="153" spans="1:8" x14ac:dyDescent="0.25">
      <c r="A153">
        <v>22</v>
      </c>
      <c r="B153">
        <v>0</v>
      </c>
      <c r="C153" s="15">
        <v>42246</v>
      </c>
      <c r="D153" s="13" t="str">
        <f>IF(pogoda5[[#This Row],[temperatura_srednia]]&gt;15,IF(pogoda5[[#This Row],[opady]]&lt;0.6,"TAK","NIE"),"NIE")</f>
        <v>TAK</v>
      </c>
      <c r="E153" s="20">
        <f t="shared" si="12"/>
        <v>12000</v>
      </c>
      <c r="F153" s="11">
        <f t="shared" si="13"/>
        <v>0</v>
      </c>
      <c r="G153" s="17">
        <f t="shared" si="14"/>
        <v>-9310.2380695208867</v>
      </c>
      <c r="H153" s="17">
        <f t="shared" si="15"/>
        <v>-303439.67494004394</v>
      </c>
    </row>
    <row r="154" spans="1:8" x14ac:dyDescent="0.25">
      <c r="A154">
        <v>26</v>
      </c>
      <c r="B154">
        <v>0</v>
      </c>
      <c r="C154" s="15">
        <v>42247</v>
      </c>
      <c r="D154" s="13" t="str">
        <f>IF(pogoda5[[#This Row],[temperatura_srednia]]&gt;15,IF(pogoda5[[#This Row],[opady]]&lt;0.6,"TAK","NIE"),"NIE")</f>
        <v>TAK</v>
      </c>
      <c r="E154" s="20">
        <f t="shared" si="12"/>
        <v>12000</v>
      </c>
      <c r="F154" s="11">
        <f t="shared" si="13"/>
        <v>0</v>
      </c>
      <c r="G154" s="17">
        <f t="shared" si="14"/>
        <v>-12068.509624996783</v>
      </c>
      <c r="H154" s="17">
        <f t="shared" si="15"/>
        <v>-303371.16531504714</v>
      </c>
    </row>
    <row r="155" spans="1:8" x14ac:dyDescent="0.25">
      <c r="A155">
        <v>27</v>
      </c>
      <c r="B155">
        <v>2</v>
      </c>
      <c r="C155" s="15">
        <v>42248</v>
      </c>
      <c r="D155" s="13" t="str">
        <f>IF(pogoda5[[#This Row],[temperatura_srednia]]&gt;15,IF(pogoda5[[#This Row],[opady]]&lt;0.6,"TAK","NIE"),"NIE")</f>
        <v>NIE</v>
      </c>
      <c r="E155" s="20">
        <f t="shared" si="12"/>
        <v>0</v>
      </c>
      <c r="F155" s="11">
        <f t="shared" si="13"/>
        <v>1400</v>
      </c>
      <c r="G155" s="17">
        <f t="shared" si="14"/>
        <v>0</v>
      </c>
      <c r="H155" s="17">
        <f t="shared" si="15"/>
        <v>-301971.16531504714</v>
      </c>
    </row>
    <row r="156" spans="1:8" x14ac:dyDescent="0.25">
      <c r="A156">
        <v>18</v>
      </c>
      <c r="B156">
        <v>0</v>
      </c>
      <c r="C156" s="15">
        <v>42249</v>
      </c>
      <c r="D156" s="13" t="str">
        <f>IF(pogoda5[[#This Row],[temperatura_srednia]]&gt;15,IF(pogoda5[[#This Row],[opady]]&lt;0.6,"TAK","NIE"),"NIE")</f>
        <v>TAK</v>
      </c>
      <c r="E156" s="20">
        <f t="shared" si="12"/>
        <v>12000</v>
      </c>
      <c r="F156" s="11">
        <f t="shared" si="13"/>
        <v>0</v>
      </c>
      <c r="G156" s="17">
        <f t="shared" si="14"/>
        <v>-6918.237822433186</v>
      </c>
      <c r="H156" s="17">
        <f t="shared" si="15"/>
        <v>-307052.92749261396</v>
      </c>
    </row>
    <row r="157" spans="1:8" x14ac:dyDescent="0.25">
      <c r="A157">
        <v>17</v>
      </c>
      <c r="B157">
        <v>0</v>
      </c>
      <c r="C157" s="15">
        <v>42250</v>
      </c>
      <c r="D157" s="13" t="str">
        <f>IF(pogoda5[[#This Row],[temperatura_srednia]]&gt;15,IF(pogoda5[[#This Row],[opady]]&lt;0.6,"TAK","NIE"),"NIE")</f>
        <v>TAK</v>
      </c>
      <c r="E157" s="20">
        <f t="shared" si="12"/>
        <v>12000</v>
      </c>
      <c r="F157" s="11">
        <f t="shared" si="13"/>
        <v>0</v>
      </c>
      <c r="G157" s="17">
        <f t="shared" si="14"/>
        <v>-6456.6594288065608</v>
      </c>
      <c r="H157" s="17">
        <f t="shared" si="15"/>
        <v>-312596.26806380739</v>
      </c>
    </row>
    <row r="158" spans="1:8" x14ac:dyDescent="0.25">
      <c r="A158">
        <v>16</v>
      </c>
      <c r="B158">
        <v>0.1</v>
      </c>
      <c r="C158" s="15">
        <v>42251</v>
      </c>
      <c r="D158" s="13" t="str">
        <f>IF(pogoda5[[#This Row],[temperatura_srednia]]&gt;15,IF(pogoda5[[#This Row],[opady]]&lt;0.6,"TAK","NIE"),"NIE")</f>
        <v>TAK</v>
      </c>
      <c r="E158" s="20">
        <f t="shared" si="12"/>
        <v>12000</v>
      </c>
      <c r="F158" s="11">
        <f t="shared" si="13"/>
        <v>70</v>
      </c>
      <c r="G158" s="17">
        <f t="shared" si="14"/>
        <v>0</v>
      </c>
      <c r="H158" s="17">
        <f t="shared" si="15"/>
        <v>-324526.26806380739</v>
      </c>
    </row>
    <row r="159" spans="1:8" x14ac:dyDescent="0.25">
      <c r="A159">
        <v>15</v>
      </c>
      <c r="B159">
        <v>0</v>
      </c>
      <c r="C159" s="15">
        <v>42252</v>
      </c>
      <c r="D159" s="13" t="str">
        <f>IF(pogoda5[[#This Row],[temperatura_srednia]]&gt;15,IF(pogoda5[[#This Row],[opady]]&lt;0.6,"TAK","NIE"),"NIE")</f>
        <v>NIE</v>
      </c>
      <c r="E159" s="20">
        <f t="shared" si="12"/>
        <v>0</v>
      </c>
      <c r="F159" s="11">
        <f t="shared" si="13"/>
        <v>0</v>
      </c>
      <c r="G159" s="17">
        <f t="shared" si="14"/>
        <v>-5655.9817422808628</v>
      </c>
      <c r="H159" s="17">
        <f t="shared" si="15"/>
        <v>-318870.28632152651</v>
      </c>
    </row>
    <row r="160" spans="1:8" x14ac:dyDescent="0.25">
      <c r="A160">
        <v>12</v>
      </c>
      <c r="B160">
        <v>4</v>
      </c>
      <c r="C160" s="15">
        <v>42253</v>
      </c>
      <c r="D160" s="13" t="str">
        <f>IF(pogoda5[[#This Row],[temperatura_srednia]]&gt;15,IF(pogoda5[[#This Row],[opady]]&lt;0.6,"TAK","NIE"),"NIE")</f>
        <v>NIE</v>
      </c>
      <c r="E160" s="20">
        <f t="shared" si="12"/>
        <v>0</v>
      </c>
      <c r="F160" s="11">
        <f t="shared" si="13"/>
        <v>2800</v>
      </c>
      <c r="G160" s="17">
        <f t="shared" si="14"/>
        <v>0</v>
      </c>
      <c r="H160" s="17">
        <f t="shared" si="15"/>
        <v>-316070.28632152651</v>
      </c>
    </row>
    <row r="161" spans="1:8" x14ac:dyDescent="0.25">
      <c r="A161">
        <v>13</v>
      </c>
      <c r="B161">
        <v>0</v>
      </c>
      <c r="C161" s="15">
        <v>42254</v>
      </c>
      <c r="D161" s="13" t="str">
        <f>IF(pogoda5[[#This Row],[temperatura_srednia]]&gt;15,IF(pogoda5[[#This Row],[opady]]&lt;0.6,"TAK","NIE"),"NIE")</f>
        <v>NIE</v>
      </c>
      <c r="E161" s="20">
        <f t="shared" si="12"/>
        <v>0</v>
      </c>
      <c r="F161" s="11">
        <f t="shared" si="13"/>
        <v>0</v>
      </c>
      <c r="G161" s="17">
        <f t="shared" si="14"/>
        <v>-4444.4697335331084</v>
      </c>
      <c r="H161" s="17">
        <f t="shared" si="15"/>
        <v>-311625.81658799341</v>
      </c>
    </row>
    <row r="162" spans="1:8" x14ac:dyDescent="0.25">
      <c r="A162">
        <v>11</v>
      </c>
      <c r="B162">
        <v>4</v>
      </c>
      <c r="C162" s="15">
        <v>42255</v>
      </c>
      <c r="D162" s="13" t="str">
        <f>IF(pogoda5[[#This Row],[temperatura_srednia]]&gt;15,IF(pogoda5[[#This Row],[opady]]&lt;0.6,"TAK","NIE"),"NIE")</f>
        <v>NIE</v>
      </c>
      <c r="E162" s="20">
        <f t="shared" ref="E162:E184" si="16">IF(D162="NIE",0,IF(A162&gt;30,24000,12000))</f>
        <v>0</v>
      </c>
      <c r="F162" s="11">
        <f t="shared" ref="F162:F184" si="17">700*B162</f>
        <v>2800</v>
      </c>
      <c r="G162" s="17">
        <f t="shared" si="14"/>
        <v>0</v>
      </c>
      <c r="H162" s="17">
        <f t="shared" si="15"/>
        <v>-308825.81658799341</v>
      </c>
    </row>
    <row r="163" spans="1:8" x14ac:dyDescent="0.25">
      <c r="A163">
        <v>11</v>
      </c>
      <c r="B163">
        <v>0</v>
      </c>
      <c r="C163" s="15">
        <v>42256</v>
      </c>
      <c r="D163" s="13" t="str">
        <f>IF(pogoda5[[#This Row],[temperatura_srednia]]&gt;15,IF(pogoda5[[#This Row],[opady]]&lt;0.6,"TAK","NIE"),"NIE")</f>
        <v>NIE</v>
      </c>
      <c r="E163" s="20">
        <f t="shared" si="16"/>
        <v>0</v>
      </c>
      <c r="F163" s="11">
        <f t="shared" si="17"/>
        <v>0</v>
      </c>
      <c r="G163" s="17">
        <f t="shared" si="14"/>
        <v>-3380.0558853517132</v>
      </c>
      <c r="H163" s="17">
        <f t="shared" si="15"/>
        <v>-305445.76070264168</v>
      </c>
    </row>
    <row r="164" spans="1:8" x14ac:dyDescent="0.25">
      <c r="A164">
        <v>12</v>
      </c>
      <c r="B164">
        <v>0</v>
      </c>
      <c r="C164" s="15">
        <v>42257</v>
      </c>
      <c r="D164" s="13" t="str">
        <f>IF(pogoda5[[#This Row],[temperatura_srednia]]&gt;15,IF(pogoda5[[#This Row],[opady]]&lt;0.6,"TAK","NIE"),"NIE")</f>
        <v>NIE</v>
      </c>
      <c r="E164" s="20">
        <f t="shared" si="16"/>
        <v>0</v>
      </c>
      <c r="F164" s="11">
        <f t="shared" si="17"/>
        <v>0</v>
      </c>
      <c r="G164" s="17">
        <f t="shared" si="14"/>
        <v>-3809.1425507532053</v>
      </c>
      <c r="H164" s="17">
        <f t="shared" si="15"/>
        <v>-301636.61815188848</v>
      </c>
    </row>
    <row r="165" spans="1:8" x14ac:dyDescent="0.25">
      <c r="A165">
        <v>16</v>
      </c>
      <c r="B165">
        <v>0.1</v>
      </c>
      <c r="C165" s="15">
        <v>42258</v>
      </c>
      <c r="D165" s="13" t="str">
        <f>IF(pogoda5[[#This Row],[temperatura_srednia]]&gt;15,IF(pogoda5[[#This Row],[opady]]&lt;0.6,"TAK","NIE"),"NIE")</f>
        <v>TAK</v>
      </c>
      <c r="E165" s="20">
        <f t="shared" si="16"/>
        <v>12000</v>
      </c>
      <c r="F165" s="11">
        <f t="shared" si="17"/>
        <v>70</v>
      </c>
      <c r="G165" s="17">
        <f t="shared" si="14"/>
        <v>0</v>
      </c>
      <c r="H165" s="17">
        <f t="shared" si="15"/>
        <v>-313566.61815188848</v>
      </c>
    </row>
    <row r="166" spans="1:8" x14ac:dyDescent="0.25">
      <c r="A166">
        <v>18</v>
      </c>
      <c r="B166">
        <v>0</v>
      </c>
      <c r="C166" s="15">
        <v>42259</v>
      </c>
      <c r="D166" s="13" t="str">
        <f>IF(pogoda5[[#This Row],[temperatura_srednia]]&gt;15,IF(pogoda5[[#This Row],[opady]]&lt;0.6,"TAK","NIE"),"NIE")</f>
        <v>TAK</v>
      </c>
      <c r="E166" s="20">
        <f t="shared" si="16"/>
        <v>12000</v>
      </c>
      <c r="F166" s="11">
        <f t="shared" si="17"/>
        <v>0</v>
      </c>
      <c r="G166" s="17">
        <f t="shared" si="14"/>
        <v>-7183.8926583854272</v>
      </c>
      <c r="H166" s="17">
        <f t="shared" si="15"/>
        <v>-318382.72549350304</v>
      </c>
    </row>
    <row r="167" spans="1:8" x14ac:dyDescent="0.25">
      <c r="A167">
        <v>18</v>
      </c>
      <c r="B167">
        <v>0</v>
      </c>
      <c r="C167" s="15">
        <v>42260</v>
      </c>
      <c r="D167" s="13" t="str">
        <f>IF(pogoda5[[#This Row],[temperatura_srednia]]&gt;15,IF(pogoda5[[#This Row],[opady]]&lt;0.6,"TAK","NIE"),"NIE")</f>
        <v>TAK</v>
      </c>
      <c r="E167" s="20">
        <f t="shared" si="16"/>
        <v>12000</v>
      </c>
      <c r="F167" s="11">
        <f t="shared" si="17"/>
        <v>0</v>
      </c>
      <c r="G167" s="17">
        <f t="shared" si="14"/>
        <v>-7294.2309283751938</v>
      </c>
      <c r="H167" s="17">
        <f t="shared" si="15"/>
        <v>-323088.49456512782</v>
      </c>
    </row>
    <row r="168" spans="1:8" x14ac:dyDescent="0.25">
      <c r="A168">
        <v>19</v>
      </c>
      <c r="B168">
        <v>3</v>
      </c>
      <c r="C168" s="15">
        <v>42261</v>
      </c>
      <c r="D168" s="13" t="str">
        <f>IF(pogoda5[[#This Row],[temperatura_srednia]]&gt;15,IF(pogoda5[[#This Row],[opady]]&lt;0.6,"TAK","NIE"),"NIE")</f>
        <v>NIE</v>
      </c>
      <c r="E168" s="20">
        <f t="shared" si="16"/>
        <v>0</v>
      </c>
      <c r="F168" s="11">
        <f t="shared" si="17"/>
        <v>2100</v>
      </c>
      <c r="G168" s="17">
        <f t="shared" si="14"/>
        <v>0</v>
      </c>
      <c r="H168" s="17">
        <f t="shared" si="15"/>
        <v>-320988.49456512782</v>
      </c>
    </row>
    <row r="169" spans="1:8" x14ac:dyDescent="0.25">
      <c r="A169">
        <v>16</v>
      </c>
      <c r="B169">
        <v>0.1</v>
      </c>
      <c r="C169" s="15">
        <v>42262</v>
      </c>
      <c r="D169" s="13" t="str">
        <f>IF(pogoda5[[#This Row],[temperatura_srednia]]&gt;15,IF(pogoda5[[#This Row],[opady]]&lt;0.6,"TAK","NIE"),"NIE")</f>
        <v>TAK</v>
      </c>
      <c r="E169" s="20">
        <f t="shared" si="16"/>
        <v>12000</v>
      </c>
      <c r="F169" s="11">
        <f t="shared" si="17"/>
        <v>70</v>
      </c>
      <c r="G169" s="17">
        <f t="shared" si="14"/>
        <v>0</v>
      </c>
      <c r="H169" s="17">
        <f t="shared" si="15"/>
        <v>-332918.49456512782</v>
      </c>
    </row>
    <row r="170" spans="1:8" x14ac:dyDescent="0.25">
      <c r="A170">
        <v>18</v>
      </c>
      <c r="B170">
        <v>0</v>
      </c>
      <c r="C170" s="15">
        <v>42263</v>
      </c>
      <c r="D170" s="13" t="str">
        <f>IF(pogoda5[[#This Row],[temperatura_srednia]]&gt;15,IF(pogoda5[[#This Row],[opady]]&lt;0.6,"TAK","NIE"),"NIE")</f>
        <v>TAK</v>
      </c>
      <c r="E170" s="20">
        <f t="shared" si="16"/>
        <v>12000</v>
      </c>
      <c r="F170" s="11">
        <f t="shared" si="17"/>
        <v>0</v>
      </c>
      <c r="G170" s="17">
        <f t="shared" si="14"/>
        <v>-7627.2491728971581</v>
      </c>
      <c r="H170" s="17">
        <f t="shared" si="15"/>
        <v>-337291.24539223069</v>
      </c>
    </row>
    <row r="171" spans="1:8" x14ac:dyDescent="0.25">
      <c r="A171">
        <v>22</v>
      </c>
      <c r="B171">
        <v>0.5</v>
      </c>
      <c r="C171" s="15">
        <v>42264</v>
      </c>
      <c r="D171" s="13" t="str">
        <f>IF(pogoda5[[#This Row],[temperatura_srednia]]&gt;15,IF(pogoda5[[#This Row],[opady]]&lt;0.6,"TAK","NIE"),"NIE")</f>
        <v>TAK</v>
      </c>
      <c r="E171" s="20">
        <f t="shared" si="16"/>
        <v>12000</v>
      </c>
      <c r="F171" s="11">
        <f t="shared" si="17"/>
        <v>350</v>
      </c>
      <c r="G171" s="17">
        <f t="shared" si="14"/>
        <v>0</v>
      </c>
      <c r="H171" s="17">
        <f t="shared" si="15"/>
        <v>-348941.24539223069</v>
      </c>
    </row>
    <row r="172" spans="1:8" x14ac:dyDescent="0.25">
      <c r="A172">
        <v>16</v>
      </c>
      <c r="B172">
        <v>0</v>
      </c>
      <c r="C172" s="15">
        <v>42265</v>
      </c>
      <c r="D172" s="13" t="str">
        <f>IF(pogoda5[[#This Row],[temperatura_srednia]]&gt;15,IF(pogoda5[[#This Row],[opady]]&lt;0.6,"TAK","NIE"),"NIE")</f>
        <v>TAK</v>
      </c>
      <c r="E172" s="20">
        <f t="shared" si="16"/>
        <v>12000</v>
      </c>
      <c r="F172" s="11">
        <f t="shared" si="17"/>
        <v>0</v>
      </c>
      <c r="G172" s="17">
        <f t="shared" si="14"/>
        <v>-6699.671911530826</v>
      </c>
      <c r="H172" s="17">
        <f t="shared" si="15"/>
        <v>-354241.57348069985</v>
      </c>
    </row>
    <row r="173" spans="1:8" x14ac:dyDescent="0.25">
      <c r="A173">
        <v>15</v>
      </c>
      <c r="B173">
        <v>0</v>
      </c>
      <c r="C173" s="15">
        <v>42266</v>
      </c>
      <c r="D173" s="13" t="str">
        <f>IF(pogoda5[[#This Row],[temperatura_srednia]]&gt;15,IF(pogoda5[[#This Row],[opady]]&lt;0.6,"TAK","NIE"),"NIE")</f>
        <v>NIE</v>
      </c>
      <c r="E173" s="20">
        <f t="shared" si="16"/>
        <v>0</v>
      </c>
      <c r="F173" s="11">
        <f t="shared" si="17"/>
        <v>0</v>
      </c>
      <c r="G173" s="17">
        <f t="shared" si="14"/>
        <v>-6173.8727158127749</v>
      </c>
      <c r="H173" s="17">
        <f t="shared" si="15"/>
        <v>-348067.70076488709</v>
      </c>
    </row>
    <row r="174" spans="1:8" x14ac:dyDescent="0.25">
      <c r="A174">
        <v>14</v>
      </c>
      <c r="B174">
        <v>2</v>
      </c>
      <c r="C174" s="15">
        <v>42267</v>
      </c>
      <c r="D174" s="13" t="str">
        <f>IF(pogoda5[[#This Row],[temperatura_srednia]]&gt;15,IF(pogoda5[[#This Row],[opady]]&lt;0.6,"TAK","NIE"),"NIE")</f>
        <v>NIE</v>
      </c>
      <c r="E174" s="20">
        <f t="shared" si="16"/>
        <v>0</v>
      </c>
      <c r="F174" s="11">
        <f t="shared" si="17"/>
        <v>1400</v>
      </c>
      <c r="G174" s="17">
        <f t="shared" si="14"/>
        <v>0</v>
      </c>
      <c r="H174" s="17">
        <f t="shared" si="15"/>
        <v>-346667.70076488709</v>
      </c>
    </row>
    <row r="175" spans="1:8" x14ac:dyDescent="0.25">
      <c r="A175">
        <v>12</v>
      </c>
      <c r="B175">
        <v>0</v>
      </c>
      <c r="C175" s="15">
        <v>42268</v>
      </c>
      <c r="D175" s="13" t="str">
        <f>IF(pogoda5[[#This Row],[temperatura_srednia]]&gt;15,IF(pogoda5[[#This Row],[opady]]&lt;0.6,"TAK","NIE"),"NIE")</f>
        <v>NIE</v>
      </c>
      <c r="E175" s="20">
        <f t="shared" si="16"/>
        <v>0</v>
      </c>
      <c r="F175" s="11">
        <f t="shared" si="17"/>
        <v>0</v>
      </c>
      <c r="G175" s="17">
        <f t="shared" si="14"/>
        <v>-4323.2117116886548</v>
      </c>
      <c r="H175" s="17">
        <f t="shared" si="15"/>
        <v>-342344.48905319843</v>
      </c>
    </row>
    <row r="176" spans="1:8" x14ac:dyDescent="0.25">
      <c r="A176">
        <v>13</v>
      </c>
      <c r="B176">
        <v>0</v>
      </c>
      <c r="C176" s="15">
        <v>42269</v>
      </c>
      <c r="D176" s="13" t="str">
        <f>IF(pogoda5[[#This Row],[temperatura_srednia]]&gt;15,IF(pogoda5[[#This Row],[opady]]&lt;0.6,"TAK","NIE"),"NIE")</f>
        <v>NIE</v>
      </c>
      <c r="E176" s="20">
        <f t="shared" si="16"/>
        <v>0</v>
      </c>
      <c r="F176" s="11">
        <f t="shared" si="17"/>
        <v>0</v>
      </c>
      <c r="G176" s="17">
        <f t="shared" si="14"/>
        <v>-4813.9283756999266</v>
      </c>
      <c r="H176" s="17">
        <f t="shared" si="15"/>
        <v>-337530.56067749852</v>
      </c>
    </row>
    <row r="177" spans="1:8" x14ac:dyDescent="0.25">
      <c r="A177">
        <v>15</v>
      </c>
      <c r="B177">
        <v>0</v>
      </c>
      <c r="C177" s="15">
        <v>42270</v>
      </c>
      <c r="D177" s="13" t="str">
        <f>IF(pogoda5[[#This Row],[temperatura_srednia]]&gt;15,IF(pogoda5[[#This Row],[opady]]&lt;0.6,"TAK","NIE"),"NIE")</f>
        <v>NIE</v>
      </c>
      <c r="E177" s="20">
        <f t="shared" si="16"/>
        <v>0</v>
      </c>
      <c r="F177" s="11">
        <f t="shared" si="17"/>
        <v>0</v>
      </c>
      <c r="G177" s="17">
        <f t="shared" si="14"/>
        <v>-5882.6260815300157</v>
      </c>
      <c r="H177" s="17">
        <f t="shared" si="15"/>
        <v>-331647.93459596852</v>
      </c>
    </row>
    <row r="178" spans="1:8" x14ac:dyDescent="0.25">
      <c r="A178">
        <v>15</v>
      </c>
      <c r="B178">
        <v>0</v>
      </c>
      <c r="C178" s="15">
        <v>42271</v>
      </c>
      <c r="D178" s="13" t="str">
        <f>IF(pogoda5[[#This Row],[temperatura_srednia]]&gt;15,IF(pogoda5[[#This Row],[opady]]&lt;0.6,"TAK","NIE"),"NIE")</f>
        <v>NIE</v>
      </c>
      <c r="E178" s="20">
        <f t="shared" si="16"/>
        <v>0</v>
      </c>
      <c r="F178" s="11">
        <f t="shared" si="17"/>
        <v>0</v>
      </c>
      <c r="G178" s="17">
        <f t="shared" si="14"/>
        <v>-5780.1011737242252</v>
      </c>
      <c r="H178" s="17">
        <f t="shared" si="15"/>
        <v>-325867.83342224429</v>
      </c>
    </row>
    <row r="179" spans="1:8" x14ac:dyDescent="0.25">
      <c r="A179">
        <v>14</v>
      </c>
      <c r="B179">
        <v>0</v>
      </c>
      <c r="C179" s="15">
        <v>42272</v>
      </c>
      <c r="D179" s="13" t="str">
        <f>IF(pogoda5[[#This Row],[temperatura_srednia]]&gt;15,IF(pogoda5[[#This Row],[opady]]&lt;0.6,"TAK","NIE"),"NIE")</f>
        <v>NIE</v>
      </c>
      <c r="E179" s="20">
        <f t="shared" si="16"/>
        <v>0</v>
      </c>
      <c r="F179" s="11">
        <f t="shared" si="17"/>
        <v>0</v>
      </c>
      <c r="G179" s="17">
        <f t="shared" si="14"/>
        <v>-5121.0003013527121</v>
      </c>
      <c r="H179" s="17">
        <f t="shared" si="15"/>
        <v>-320746.83312089159</v>
      </c>
    </row>
    <row r="180" spans="1:8" x14ac:dyDescent="0.25">
      <c r="A180">
        <v>12</v>
      </c>
      <c r="B180">
        <v>0</v>
      </c>
      <c r="C180" s="15">
        <v>42273</v>
      </c>
      <c r="D180" s="13" t="str">
        <f>IF(pogoda5[[#This Row],[temperatura_srednia]]&gt;15,IF(pogoda5[[#This Row],[opady]]&lt;0.6,"TAK","NIE"),"NIE")</f>
        <v>NIE</v>
      </c>
      <c r="E180" s="20">
        <f t="shared" si="16"/>
        <v>0</v>
      </c>
      <c r="F180" s="11">
        <f t="shared" si="17"/>
        <v>0</v>
      </c>
      <c r="G180" s="17">
        <f t="shared" si="14"/>
        <v>-3999.9586415918425</v>
      </c>
      <c r="H180" s="17">
        <f t="shared" si="15"/>
        <v>-316746.87447929976</v>
      </c>
    </row>
    <row r="181" spans="1:8" x14ac:dyDescent="0.25">
      <c r="A181">
        <v>11</v>
      </c>
      <c r="B181">
        <v>0</v>
      </c>
      <c r="C181" s="15">
        <v>42274</v>
      </c>
      <c r="D181" s="13" t="str">
        <f>IF(pogoda5[[#This Row],[temperatura_srednia]]&gt;15,IF(pogoda5[[#This Row],[opady]]&lt;0.6,"TAK","NIE"),"NIE")</f>
        <v>NIE</v>
      </c>
      <c r="E181" s="20">
        <f t="shared" si="16"/>
        <v>0</v>
      </c>
      <c r="F181" s="11">
        <f t="shared" si="17"/>
        <v>0</v>
      </c>
      <c r="G181" s="17">
        <f t="shared" si="14"/>
        <v>-3466.7507693465982</v>
      </c>
      <c r="H181" s="17">
        <f t="shared" si="15"/>
        <v>-313280.12370995316</v>
      </c>
    </row>
    <row r="182" spans="1:8" x14ac:dyDescent="0.25">
      <c r="A182">
        <v>10</v>
      </c>
      <c r="B182">
        <v>0</v>
      </c>
      <c r="C182" s="15">
        <v>42275</v>
      </c>
      <c r="D182" s="13" t="str">
        <f>IF(pogoda5[[#This Row],[temperatura_srednia]]&gt;15,IF(pogoda5[[#This Row],[opady]]&lt;0.6,"TAK","NIE"),"NIE")</f>
        <v>NIE</v>
      </c>
      <c r="E182" s="20">
        <f t="shared" si="16"/>
        <v>0</v>
      </c>
      <c r="F182" s="11">
        <f t="shared" si="17"/>
        <v>0</v>
      </c>
      <c r="G182" s="17">
        <f t="shared" si="14"/>
        <v>-2972.0362097483139</v>
      </c>
      <c r="H182" s="17">
        <f t="shared" si="15"/>
        <v>-310308.08750020486</v>
      </c>
    </row>
    <row r="183" spans="1:8" x14ac:dyDescent="0.25">
      <c r="A183">
        <v>10</v>
      </c>
      <c r="B183">
        <v>0</v>
      </c>
      <c r="C183" s="15">
        <v>42276</v>
      </c>
      <c r="D183" s="13" t="str">
        <f>IF(pogoda5[[#This Row],[temperatura_srednia]]&gt;15,IF(pogoda5[[#This Row],[opady]]&lt;0.6,"TAK","NIE"),"NIE")</f>
        <v>NIE</v>
      </c>
      <c r="E183" s="20">
        <f t="shared" si="16"/>
        <v>0</v>
      </c>
      <c r="F183" s="11">
        <f t="shared" si="17"/>
        <v>0</v>
      </c>
      <c r="G183" s="17">
        <f t="shared" si="14"/>
        <v>-2943.8409986144179</v>
      </c>
      <c r="H183" s="17">
        <f t="shared" si="15"/>
        <v>-307364.24650159042</v>
      </c>
    </row>
    <row r="184" spans="1:8" x14ac:dyDescent="0.25">
      <c r="A184">
        <v>10</v>
      </c>
      <c r="B184">
        <v>0</v>
      </c>
      <c r="C184" s="15">
        <v>42277</v>
      </c>
      <c r="D184" s="13" t="str">
        <f>IF(pogoda5[[#This Row],[temperatura_srednia]]&gt;15,IF(pogoda5[[#This Row],[opady]]&lt;0.6,"TAK","NIE"),"NIE")</f>
        <v>NIE</v>
      </c>
      <c r="E184" s="20">
        <f t="shared" si="16"/>
        <v>0</v>
      </c>
      <c r="F184" s="11">
        <f t="shared" si="17"/>
        <v>0</v>
      </c>
      <c r="G184" s="17">
        <f t="shared" si="14"/>
        <v>-2915.9132707393992</v>
      </c>
      <c r="H184" s="17">
        <f t="shared" si="15"/>
        <v>-304448.33323085104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289E-E34C-4CB6-966C-01823F197751}">
  <sheetPr>
    <tabColor rgb="FFFFFF00"/>
  </sheetPr>
  <dimension ref="A1:L184"/>
  <sheetViews>
    <sheetView workbookViewId="0">
      <selection activeCell="J10" sqref="J10"/>
    </sheetView>
  </sheetViews>
  <sheetFormatPr defaultRowHeight="15" x14ac:dyDescent="0.25"/>
  <cols>
    <col min="1" max="1" width="24.5703125" customWidth="1"/>
    <col min="2" max="2" width="11.5703125" customWidth="1"/>
    <col min="3" max="3" width="12.140625" customWidth="1"/>
    <col min="4" max="4" width="24" customWidth="1"/>
    <col min="5" max="5" width="30.42578125" customWidth="1"/>
    <col min="6" max="6" width="23.140625" customWidth="1"/>
    <col min="7" max="7" width="17.85546875" customWidth="1"/>
    <col min="8" max="8" width="37.28515625" customWidth="1"/>
  </cols>
  <sheetData>
    <row r="1" spans="1:12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10</v>
      </c>
      <c r="G1" t="s">
        <v>9</v>
      </c>
      <c r="H1" t="s">
        <v>11</v>
      </c>
    </row>
    <row r="2" spans="1:12" x14ac:dyDescent="0.25">
      <c r="A2">
        <v>4</v>
      </c>
      <c r="B2">
        <v>2</v>
      </c>
      <c r="C2" s="3">
        <v>42095</v>
      </c>
      <c r="D2" t="str">
        <f t="shared" ref="D2:D33" si="0">IF(A2&gt;15,IF(B2&lt;0.6,"TAK","NIE"),"NIE")</f>
        <v>NIE</v>
      </c>
      <c r="E2">
        <f>IF(D2="NIE",0,IF(A2&gt;30,24000,12000))</f>
        <v>0</v>
      </c>
      <c r="F2">
        <f>700*B2</f>
        <v>1400</v>
      </c>
      <c r="G2">
        <f>IF(B2&lt;=0,0.0003*A2^1.5*25000,0)</f>
        <v>0</v>
      </c>
      <c r="H2">
        <f>IF(L2-E2-G2+F2&gt;25000,25000,L2-E2-G2+F2)</f>
        <v>25000</v>
      </c>
      <c r="L2">
        <v>25000</v>
      </c>
    </row>
    <row r="3" spans="1:12" x14ac:dyDescent="0.25">
      <c r="A3">
        <v>2</v>
      </c>
      <c r="B3">
        <v>6</v>
      </c>
      <c r="C3" s="3">
        <v>42096</v>
      </c>
      <c r="D3" t="str">
        <f t="shared" si="0"/>
        <v>NIE</v>
      </c>
      <c r="E3">
        <f t="shared" ref="E3:E66" si="1">IF(D3="NIE",0,IF(A3&gt;30,24000,12000))</f>
        <v>0</v>
      </c>
      <c r="F3">
        <f t="shared" ref="F3:F66" si="2">700*B3</f>
        <v>4200</v>
      </c>
      <c r="G3" s="4">
        <f t="shared" ref="G3:G66" si="3">IF(B3&lt;=0,0.0003*A3^1.5*25000,0)</f>
        <v>0</v>
      </c>
      <c r="H3">
        <f>IF(H2-E3-G3+F3&gt;25000,25000,H2-E3-G3+F3)</f>
        <v>25000</v>
      </c>
    </row>
    <row r="4" spans="1:12" x14ac:dyDescent="0.25">
      <c r="A4">
        <v>4</v>
      </c>
      <c r="B4">
        <v>1</v>
      </c>
      <c r="C4" s="3">
        <v>42097</v>
      </c>
      <c r="D4" t="str">
        <f t="shared" si="0"/>
        <v>NIE</v>
      </c>
      <c r="E4">
        <f t="shared" si="1"/>
        <v>0</v>
      </c>
      <c r="F4">
        <f t="shared" si="2"/>
        <v>700</v>
      </c>
      <c r="G4" s="4">
        <f t="shared" si="3"/>
        <v>0</v>
      </c>
      <c r="H4">
        <f t="shared" ref="H4:H5" si="4">IF(H3-E4-G4+F4&gt;25000,25000,H3-E4-G4+F4)</f>
        <v>25000</v>
      </c>
    </row>
    <row r="5" spans="1:12" x14ac:dyDescent="0.25">
      <c r="A5">
        <v>4</v>
      </c>
      <c r="B5">
        <v>0.8</v>
      </c>
      <c r="C5" s="3">
        <v>42098</v>
      </c>
      <c r="D5" t="str">
        <f t="shared" si="0"/>
        <v>NIE</v>
      </c>
      <c r="E5">
        <f t="shared" si="1"/>
        <v>0</v>
      </c>
      <c r="F5">
        <f t="shared" si="2"/>
        <v>560</v>
      </c>
      <c r="G5" s="4">
        <f t="shared" si="3"/>
        <v>0</v>
      </c>
      <c r="H5">
        <f t="shared" si="4"/>
        <v>25000</v>
      </c>
    </row>
    <row r="6" spans="1:12" x14ac:dyDescent="0.25">
      <c r="A6">
        <v>3</v>
      </c>
      <c r="B6">
        <v>0</v>
      </c>
      <c r="C6" s="3">
        <v>42099</v>
      </c>
      <c r="D6" t="str">
        <f t="shared" si="0"/>
        <v>NIE</v>
      </c>
      <c r="E6">
        <f t="shared" si="1"/>
        <v>0</v>
      </c>
      <c r="F6">
        <f t="shared" si="2"/>
        <v>0</v>
      </c>
      <c r="G6" s="4">
        <f t="shared" si="3"/>
        <v>38.971143170299733</v>
      </c>
      <c r="H6" s="4">
        <f>IF(H5-E6-G6+F6&gt;25000,25000,H5-E6-G6+F6)</f>
        <v>24961.0288568297</v>
      </c>
    </row>
    <row r="7" spans="1:12" x14ac:dyDescent="0.25">
      <c r="A7">
        <v>4</v>
      </c>
      <c r="B7">
        <v>0</v>
      </c>
      <c r="C7" s="3">
        <v>42100</v>
      </c>
      <c r="D7" t="str">
        <f t="shared" si="0"/>
        <v>NIE</v>
      </c>
      <c r="E7">
        <f t="shared" si="1"/>
        <v>0</v>
      </c>
      <c r="F7">
        <f t="shared" si="2"/>
        <v>0</v>
      </c>
      <c r="G7" s="4">
        <f t="shared" si="3"/>
        <v>59.999999999999986</v>
      </c>
      <c r="H7" s="4">
        <f>IF(H6-E7-G7+F7&gt;25000,25000,H6-E7-G7+F7)</f>
        <v>24901.0288568297</v>
      </c>
    </row>
    <row r="8" spans="1:12" x14ac:dyDescent="0.25">
      <c r="A8">
        <v>4</v>
      </c>
      <c r="B8">
        <v>1</v>
      </c>
      <c r="C8" s="3">
        <v>42101</v>
      </c>
      <c r="D8" t="str">
        <f t="shared" si="0"/>
        <v>NIE</v>
      </c>
      <c r="E8">
        <f t="shared" si="1"/>
        <v>0</v>
      </c>
      <c r="F8">
        <f t="shared" si="2"/>
        <v>700</v>
      </c>
      <c r="G8" s="4">
        <f t="shared" si="3"/>
        <v>0</v>
      </c>
      <c r="H8" s="4">
        <f t="shared" ref="H8:H70" si="5">IF(H7-E8-G8+F8&gt;25000,25000,H7-E8-G8+F8)</f>
        <v>25000</v>
      </c>
    </row>
    <row r="9" spans="1:12" x14ac:dyDescent="0.25">
      <c r="A9">
        <v>8</v>
      </c>
      <c r="B9">
        <v>1</v>
      </c>
      <c r="C9" s="3">
        <v>42102</v>
      </c>
      <c r="D9" t="str">
        <f t="shared" si="0"/>
        <v>NIE</v>
      </c>
      <c r="E9">
        <f t="shared" si="1"/>
        <v>0</v>
      </c>
      <c r="F9">
        <f t="shared" si="2"/>
        <v>700</v>
      </c>
      <c r="G9" s="4">
        <f t="shared" si="3"/>
        <v>0</v>
      </c>
      <c r="H9" s="4">
        <f t="shared" si="5"/>
        <v>25000</v>
      </c>
    </row>
    <row r="10" spans="1:12" x14ac:dyDescent="0.25">
      <c r="A10">
        <v>6</v>
      </c>
      <c r="B10">
        <v>2</v>
      </c>
      <c r="C10" s="3">
        <v>42103</v>
      </c>
      <c r="D10" t="str">
        <f t="shared" si="0"/>
        <v>NIE</v>
      </c>
      <c r="E10">
        <f t="shared" si="1"/>
        <v>0</v>
      </c>
      <c r="F10">
        <f t="shared" si="2"/>
        <v>1400</v>
      </c>
      <c r="G10" s="4">
        <f t="shared" si="3"/>
        <v>0</v>
      </c>
      <c r="H10" s="4">
        <f t="shared" si="5"/>
        <v>25000</v>
      </c>
    </row>
    <row r="11" spans="1:12" x14ac:dyDescent="0.25">
      <c r="A11">
        <v>9</v>
      </c>
      <c r="B11">
        <v>2</v>
      </c>
      <c r="C11" s="3">
        <v>42104</v>
      </c>
      <c r="D11" t="str">
        <f t="shared" si="0"/>
        <v>NIE</v>
      </c>
      <c r="E11">
        <f t="shared" si="1"/>
        <v>0</v>
      </c>
      <c r="F11">
        <f t="shared" si="2"/>
        <v>1400</v>
      </c>
      <c r="G11" s="4">
        <f t="shared" si="3"/>
        <v>0</v>
      </c>
      <c r="H11" s="4">
        <f t="shared" si="5"/>
        <v>25000</v>
      </c>
    </row>
    <row r="12" spans="1:12" x14ac:dyDescent="0.25">
      <c r="A12">
        <v>12</v>
      </c>
      <c r="B12">
        <v>3</v>
      </c>
      <c r="C12" s="3">
        <v>42105</v>
      </c>
      <c r="D12" t="str">
        <f t="shared" si="0"/>
        <v>NIE</v>
      </c>
      <c r="E12">
        <f t="shared" si="1"/>
        <v>0</v>
      </c>
      <c r="F12">
        <f t="shared" si="2"/>
        <v>2100</v>
      </c>
      <c r="G12" s="4">
        <f t="shared" si="3"/>
        <v>0</v>
      </c>
      <c r="H12" s="4">
        <f t="shared" si="5"/>
        <v>25000</v>
      </c>
    </row>
    <row r="13" spans="1:12" x14ac:dyDescent="0.25">
      <c r="A13">
        <v>10</v>
      </c>
      <c r="B13">
        <v>2</v>
      </c>
      <c r="C13" s="3">
        <v>42106</v>
      </c>
      <c r="D13" t="str">
        <f t="shared" si="0"/>
        <v>NIE</v>
      </c>
      <c r="E13">
        <f t="shared" si="1"/>
        <v>0</v>
      </c>
      <c r="F13">
        <f t="shared" si="2"/>
        <v>1400</v>
      </c>
      <c r="G13" s="4">
        <f t="shared" si="3"/>
        <v>0</v>
      </c>
      <c r="H13" s="4">
        <f t="shared" si="5"/>
        <v>25000</v>
      </c>
    </row>
    <row r="14" spans="1:12" x14ac:dyDescent="0.25">
      <c r="A14">
        <v>8</v>
      </c>
      <c r="B14">
        <v>1</v>
      </c>
      <c r="C14" s="3">
        <v>42107</v>
      </c>
      <c r="D14" t="str">
        <f t="shared" si="0"/>
        <v>NIE</v>
      </c>
      <c r="E14">
        <f t="shared" si="1"/>
        <v>0</v>
      </c>
      <c r="F14">
        <f t="shared" si="2"/>
        <v>700</v>
      </c>
      <c r="G14" s="4">
        <f t="shared" si="3"/>
        <v>0</v>
      </c>
      <c r="H14" s="4">
        <f t="shared" si="5"/>
        <v>25000</v>
      </c>
    </row>
    <row r="15" spans="1:12" x14ac:dyDescent="0.25">
      <c r="A15">
        <v>6</v>
      </c>
      <c r="B15">
        <v>0</v>
      </c>
      <c r="C15" s="3">
        <v>42108</v>
      </c>
      <c r="D15" t="str">
        <f t="shared" si="0"/>
        <v>NIE</v>
      </c>
      <c r="E15">
        <f t="shared" si="1"/>
        <v>0</v>
      </c>
      <c r="F15">
        <f t="shared" si="2"/>
        <v>0</v>
      </c>
      <c r="G15" s="4">
        <f t="shared" si="3"/>
        <v>110.22703842524302</v>
      </c>
      <c r="H15" s="4">
        <f t="shared" si="5"/>
        <v>24889.772961574756</v>
      </c>
    </row>
    <row r="16" spans="1:12" x14ac:dyDescent="0.25">
      <c r="A16">
        <v>14</v>
      </c>
      <c r="B16">
        <v>0</v>
      </c>
      <c r="C16" s="3">
        <v>42109</v>
      </c>
      <c r="D16" t="str">
        <f t="shared" si="0"/>
        <v>NIE</v>
      </c>
      <c r="E16">
        <f t="shared" si="1"/>
        <v>0</v>
      </c>
      <c r="F16">
        <f t="shared" si="2"/>
        <v>0</v>
      </c>
      <c r="G16" s="4">
        <f t="shared" si="3"/>
        <v>392.87402561126362</v>
      </c>
      <c r="H16" s="4">
        <f t="shared" si="5"/>
        <v>24496.898935963491</v>
      </c>
    </row>
    <row r="17" spans="1:8" x14ac:dyDescent="0.25">
      <c r="A17">
        <v>10</v>
      </c>
      <c r="B17">
        <v>0</v>
      </c>
      <c r="C17" s="3">
        <v>42110</v>
      </c>
      <c r="D17" t="str">
        <f t="shared" si="0"/>
        <v>NIE</v>
      </c>
      <c r="E17">
        <f t="shared" si="1"/>
        <v>0</v>
      </c>
      <c r="F17">
        <f t="shared" si="2"/>
        <v>0</v>
      </c>
      <c r="G17" s="4">
        <f t="shared" si="3"/>
        <v>237.17082451262849</v>
      </c>
      <c r="H17" s="4">
        <f t="shared" si="5"/>
        <v>24259.728111450862</v>
      </c>
    </row>
    <row r="18" spans="1:8" x14ac:dyDescent="0.25">
      <c r="A18">
        <v>6</v>
      </c>
      <c r="B18">
        <v>0</v>
      </c>
      <c r="C18" s="3">
        <v>42111</v>
      </c>
      <c r="D18" t="str">
        <f t="shared" si="0"/>
        <v>NIE</v>
      </c>
      <c r="E18">
        <f t="shared" si="1"/>
        <v>0</v>
      </c>
      <c r="F18">
        <f t="shared" si="2"/>
        <v>0</v>
      </c>
      <c r="G18" s="4">
        <f t="shared" si="3"/>
        <v>110.22703842524302</v>
      </c>
      <c r="H18" s="4">
        <f t="shared" si="5"/>
        <v>24149.501073025618</v>
      </c>
    </row>
    <row r="19" spans="1:8" x14ac:dyDescent="0.25">
      <c r="A19">
        <v>4</v>
      </c>
      <c r="B19">
        <v>0</v>
      </c>
      <c r="C19" s="3">
        <v>42112</v>
      </c>
      <c r="D19" t="str">
        <f t="shared" si="0"/>
        <v>NIE</v>
      </c>
      <c r="E19">
        <f t="shared" si="1"/>
        <v>0</v>
      </c>
      <c r="F19">
        <f t="shared" si="2"/>
        <v>0</v>
      </c>
      <c r="G19" s="4">
        <f t="shared" si="3"/>
        <v>59.999999999999986</v>
      </c>
      <c r="H19" s="4">
        <f t="shared" si="5"/>
        <v>24089.501073025618</v>
      </c>
    </row>
    <row r="20" spans="1:8" x14ac:dyDescent="0.25">
      <c r="A20">
        <v>7</v>
      </c>
      <c r="B20">
        <v>0</v>
      </c>
      <c r="C20" s="3">
        <v>42113</v>
      </c>
      <c r="D20" t="str">
        <f t="shared" si="0"/>
        <v>NIE</v>
      </c>
      <c r="E20">
        <f t="shared" si="1"/>
        <v>0</v>
      </c>
      <c r="F20">
        <f t="shared" si="2"/>
        <v>0</v>
      </c>
      <c r="G20" s="4">
        <f t="shared" si="3"/>
        <v>138.90194383089096</v>
      </c>
      <c r="H20" s="4">
        <f t="shared" si="5"/>
        <v>23950.599129194728</v>
      </c>
    </row>
    <row r="21" spans="1:8" x14ac:dyDescent="0.25">
      <c r="A21">
        <v>10</v>
      </c>
      <c r="B21">
        <v>1</v>
      </c>
      <c r="C21" s="3">
        <v>42114</v>
      </c>
      <c r="D21" t="str">
        <f t="shared" si="0"/>
        <v>NIE</v>
      </c>
      <c r="E21">
        <f t="shared" si="1"/>
        <v>0</v>
      </c>
      <c r="F21">
        <f t="shared" si="2"/>
        <v>700</v>
      </c>
      <c r="G21" s="4">
        <f t="shared" si="3"/>
        <v>0</v>
      </c>
      <c r="H21" s="4">
        <f t="shared" si="5"/>
        <v>24650.599129194728</v>
      </c>
    </row>
    <row r="22" spans="1:8" x14ac:dyDescent="0.25">
      <c r="A22">
        <v>11</v>
      </c>
      <c r="B22">
        <v>3.2</v>
      </c>
      <c r="C22" s="3">
        <v>42115</v>
      </c>
      <c r="D22" t="str">
        <f t="shared" si="0"/>
        <v>NIE</v>
      </c>
      <c r="E22">
        <f t="shared" si="1"/>
        <v>0</v>
      </c>
      <c r="F22">
        <f t="shared" si="2"/>
        <v>2240</v>
      </c>
      <c r="G22" s="4">
        <f t="shared" si="3"/>
        <v>0</v>
      </c>
      <c r="H22" s="4">
        <f t="shared" si="5"/>
        <v>25000</v>
      </c>
    </row>
    <row r="23" spans="1:8" x14ac:dyDescent="0.25">
      <c r="A23">
        <v>8</v>
      </c>
      <c r="B23">
        <v>2.2000000000000002</v>
      </c>
      <c r="C23" s="3">
        <v>42116</v>
      </c>
      <c r="D23" t="str">
        <f t="shared" si="0"/>
        <v>NIE</v>
      </c>
      <c r="E23">
        <f t="shared" si="1"/>
        <v>0</v>
      </c>
      <c r="F23">
        <f t="shared" si="2"/>
        <v>1540.0000000000002</v>
      </c>
      <c r="G23" s="4">
        <f t="shared" si="3"/>
        <v>0</v>
      </c>
      <c r="H23" s="4">
        <f t="shared" si="5"/>
        <v>25000</v>
      </c>
    </row>
    <row r="24" spans="1:8" x14ac:dyDescent="0.25">
      <c r="A24">
        <v>11</v>
      </c>
      <c r="B24">
        <v>1</v>
      </c>
      <c r="C24" s="3">
        <v>42117</v>
      </c>
      <c r="D24" t="str">
        <f t="shared" si="0"/>
        <v>NIE</v>
      </c>
      <c r="E24">
        <f t="shared" si="1"/>
        <v>0</v>
      </c>
      <c r="F24">
        <f t="shared" si="2"/>
        <v>700</v>
      </c>
      <c r="G24" s="4">
        <f t="shared" si="3"/>
        <v>0</v>
      </c>
      <c r="H24" s="4">
        <f t="shared" si="5"/>
        <v>25000</v>
      </c>
    </row>
    <row r="25" spans="1:8" x14ac:dyDescent="0.25">
      <c r="A25">
        <v>12</v>
      </c>
      <c r="B25">
        <v>1</v>
      </c>
      <c r="C25" s="3">
        <v>42118</v>
      </c>
      <c r="D25" t="str">
        <f t="shared" si="0"/>
        <v>NIE</v>
      </c>
      <c r="E25">
        <f t="shared" si="1"/>
        <v>0</v>
      </c>
      <c r="F25">
        <f t="shared" si="2"/>
        <v>700</v>
      </c>
      <c r="G25" s="4">
        <f t="shared" si="3"/>
        <v>0</v>
      </c>
      <c r="H25" s="4">
        <f t="shared" si="5"/>
        <v>25000</v>
      </c>
    </row>
    <row r="26" spans="1:8" x14ac:dyDescent="0.25">
      <c r="A26">
        <v>14</v>
      </c>
      <c r="B26">
        <v>1</v>
      </c>
      <c r="C26" s="3">
        <v>42119</v>
      </c>
      <c r="D26" t="str">
        <f t="shared" si="0"/>
        <v>NIE</v>
      </c>
      <c r="E26">
        <f t="shared" si="1"/>
        <v>0</v>
      </c>
      <c r="F26">
        <f t="shared" si="2"/>
        <v>700</v>
      </c>
      <c r="G26" s="4">
        <f t="shared" si="3"/>
        <v>0</v>
      </c>
      <c r="H26" s="4">
        <f t="shared" si="5"/>
        <v>25000</v>
      </c>
    </row>
    <row r="27" spans="1:8" x14ac:dyDescent="0.25">
      <c r="A27">
        <v>16</v>
      </c>
      <c r="B27">
        <v>0</v>
      </c>
      <c r="C27" s="3">
        <v>42120</v>
      </c>
      <c r="D27" t="str">
        <f t="shared" si="0"/>
        <v>TAK</v>
      </c>
      <c r="E27">
        <f t="shared" si="1"/>
        <v>12000</v>
      </c>
      <c r="F27">
        <f t="shared" si="2"/>
        <v>0</v>
      </c>
      <c r="G27" s="4">
        <f t="shared" si="3"/>
        <v>479.99999999999977</v>
      </c>
      <c r="H27" s="4">
        <f t="shared" si="5"/>
        <v>12520</v>
      </c>
    </row>
    <row r="28" spans="1:8" x14ac:dyDescent="0.25">
      <c r="A28">
        <v>16</v>
      </c>
      <c r="B28">
        <v>1</v>
      </c>
      <c r="C28" s="3">
        <v>42121</v>
      </c>
      <c r="D28" t="str">
        <f t="shared" si="0"/>
        <v>NIE</v>
      </c>
      <c r="E28">
        <f t="shared" si="1"/>
        <v>0</v>
      </c>
      <c r="F28">
        <f>700*B28</f>
        <v>700</v>
      </c>
      <c r="G28" s="4">
        <f t="shared" si="3"/>
        <v>0</v>
      </c>
      <c r="H28" s="4">
        <f t="shared" si="5"/>
        <v>13220</v>
      </c>
    </row>
    <row r="29" spans="1:8" x14ac:dyDescent="0.25">
      <c r="A29">
        <v>6</v>
      </c>
      <c r="B29">
        <v>2</v>
      </c>
      <c r="C29" s="3">
        <v>42122</v>
      </c>
      <c r="D29" t="str">
        <f t="shared" si="0"/>
        <v>NIE</v>
      </c>
      <c r="E29">
        <f t="shared" si="1"/>
        <v>0</v>
      </c>
      <c r="F29">
        <f t="shared" si="2"/>
        <v>1400</v>
      </c>
      <c r="G29" s="4">
        <f t="shared" si="3"/>
        <v>0</v>
      </c>
      <c r="H29" s="4">
        <f t="shared" si="5"/>
        <v>14620</v>
      </c>
    </row>
    <row r="30" spans="1:8" x14ac:dyDescent="0.25">
      <c r="A30">
        <v>7</v>
      </c>
      <c r="B30">
        <v>0</v>
      </c>
      <c r="C30" s="3">
        <v>42123</v>
      </c>
      <c r="D30" t="str">
        <f t="shared" si="0"/>
        <v>NIE</v>
      </c>
      <c r="E30">
        <f t="shared" si="1"/>
        <v>0</v>
      </c>
      <c r="F30">
        <f t="shared" si="2"/>
        <v>0</v>
      </c>
      <c r="G30" s="4">
        <f t="shared" si="3"/>
        <v>138.90194383089096</v>
      </c>
      <c r="H30" s="4">
        <f t="shared" si="5"/>
        <v>14481.098056169109</v>
      </c>
    </row>
    <row r="31" spans="1:8" x14ac:dyDescent="0.25">
      <c r="A31">
        <v>10</v>
      </c>
      <c r="B31">
        <v>0</v>
      </c>
      <c r="C31" s="3">
        <v>42124</v>
      </c>
      <c r="D31" t="str">
        <f t="shared" si="0"/>
        <v>NIE</v>
      </c>
      <c r="E31">
        <f t="shared" si="1"/>
        <v>0</v>
      </c>
      <c r="F31">
        <f t="shared" si="2"/>
        <v>0</v>
      </c>
      <c r="G31" s="4">
        <f t="shared" si="3"/>
        <v>237.17082451262849</v>
      </c>
      <c r="H31" s="4">
        <f t="shared" si="5"/>
        <v>14243.92723165648</v>
      </c>
    </row>
    <row r="32" spans="1:8" x14ac:dyDescent="0.25">
      <c r="A32">
        <v>10</v>
      </c>
      <c r="B32">
        <v>4</v>
      </c>
      <c r="C32" s="3">
        <v>42125</v>
      </c>
      <c r="D32" t="str">
        <f t="shared" si="0"/>
        <v>NIE</v>
      </c>
      <c r="E32">
        <f t="shared" si="1"/>
        <v>0</v>
      </c>
      <c r="F32">
        <f t="shared" si="2"/>
        <v>2800</v>
      </c>
      <c r="G32" s="4">
        <f t="shared" si="3"/>
        <v>0</v>
      </c>
      <c r="H32" s="4">
        <f t="shared" si="5"/>
        <v>17043.927231656482</v>
      </c>
    </row>
    <row r="33" spans="1:8" x14ac:dyDescent="0.25">
      <c r="A33">
        <v>7</v>
      </c>
      <c r="B33">
        <v>5</v>
      </c>
      <c r="C33" s="3">
        <v>42126</v>
      </c>
      <c r="D33" t="str">
        <f t="shared" si="0"/>
        <v>NIE</v>
      </c>
      <c r="E33">
        <f t="shared" si="1"/>
        <v>0</v>
      </c>
      <c r="F33">
        <f t="shared" si="2"/>
        <v>3500</v>
      </c>
      <c r="G33" s="4">
        <f t="shared" si="3"/>
        <v>0</v>
      </c>
      <c r="H33" s="4">
        <f t="shared" si="5"/>
        <v>20543.927231656482</v>
      </c>
    </row>
    <row r="34" spans="1:8" x14ac:dyDescent="0.25">
      <c r="A34">
        <v>9</v>
      </c>
      <c r="B34">
        <v>4</v>
      </c>
      <c r="C34" s="3">
        <v>42127</v>
      </c>
      <c r="D34" t="str">
        <f t="shared" ref="D34:D65" si="6">IF(A34&gt;15,IF(B34&lt;0.6,"TAK","NIE"),"NIE")</f>
        <v>NIE</v>
      </c>
      <c r="E34">
        <f t="shared" si="1"/>
        <v>0</v>
      </c>
      <c r="F34">
        <f t="shared" si="2"/>
        <v>2800</v>
      </c>
      <c r="G34" s="4">
        <f t="shared" si="3"/>
        <v>0</v>
      </c>
      <c r="H34" s="4">
        <f t="shared" si="5"/>
        <v>23343.927231656482</v>
      </c>
    </row>
    <row r="35" spans="1:8" x14ac:dyDescent="0.25">
      <c r="A35">
        <v>15</v>
      </c>
      <c r="B35">
        <v>0.4</v>
      </c>
      <c r="C35" s="3">
        <v>42128</v>
      </c>
      <c r="D35" t="str">
        <f t="shared" si="6"/>
        <v>NIE</v>
      </c>
      <c r="E35">
        <f t="shared" si="1"/>
        <v>0</v>
      </c>
      <c r="F35">
        <f t="shared" si="2"/>
        <v>280</v>
      </c>
      <c r="G35" s="4">
        <f t="shared" si="3"/>
        <v>0</v>
      </c>
      <c r="H35" s="4">
        <f t="shared" si="5"/>
        <v>23623.927231656482</v>
      </c>
    </row>
    <row r="36" spans="1:8" x14ac:dyDescent="0.25">
      <c r="A36">
        <v>18</v>
      </c>
      <c r="B36">
        <v>0.4</v>
      </c>
      <c r="C36" s="3">
        <v>42129</v>
      </c>
      <c r="D36" t="str">
        <f t="shared" si="6"/>
        <v>TAK</v>
      </c>
      <c r="E36">
        <f t="shared" si="1"/>
        <v>12000</v>
      </c>
      <c r="F36">
        <f t="shared" si="2"/>
        <v>280</v>
      </c>
      <c r="G36" s="4">
        <f t="shared" si="3"/>
        <v>0</v>
      </c>
      <c r="H36" s="4">
        <f t="shared" si="5"/>
        <v>11903.927231656482</v>
      </c>
    </row>
    <row r="37" spans="1:8" x14ac:dyDescent="0.25">
      <c r="A37" s="5">
        <v>16</v>
      </c>
      <c r="B37" s="5">
        <v>0</v>
      </c>
      <c r="C37" s="6">
        <v>42130</v>
      </c>
      <c r="D37" s="5" t="str">
        <f t="shared" si="6"/>
        <v>TAK</v>
      </c>
      <c r="E37" s="5">
        <f t="shared" si="1"/>
        <v>12000</v>
      </c>
      <c r="F37" s="5">
        <f t="shared" si="2"/>
        <v>0</v>
      </c>
      <c r="G37" s="7">
        <f t="shared" si="3"/>
        <v>479.99999999999977</v>
      </c>
      <c r="H37" s="4">
        <f t="shared" si="5"/>
        <v>-576.07276834351774</v>
      </c>
    </row>
    <row r="38" spans="1:8" x14ac:dyDescent="0.25">
      <c r="A38">
        <v>14</v>
      </c>
      <c r="B38">
        <v>0</v>
      </c>
      <c r="C38" s="3">
        <v>42131</v>
      </c>
      <c r="D38" t="str">
        <f t="shared" si="6"/>
        <v>NIE</v>
      </c>
      <c r="E38">
        <f t="shared" si="1"/>
        <v>0</v>
      </c>
      <c r="F38">
        <f t="shared" si="2"/>
        <v>0</v>
      </c>
      <c r="G38" s="4">
        <f t="shared" si="3"/>
        <v>392.87402561126362</v>
      </c>
      <c r="H38" s="4">
        <f t="shared" si="5"/>
        <v>-968.94679395478136</v>
      </c>
    </row>
    <row r="39" spans="1:8" x14ac:dyDescent="0.25">
      <c r="A39">
        <v>10</v>
      </c>
      <c r="B39">
        <v>0</v>
      </c>
      <c r="C39" s="3">
        <v>42132</v>
      </c>
      <c r="D39" t="str">
        <f t="shared" si="6"/>
        <v>NIE</v>
      </c>
      <c r="E39">
        <f t="shared" si="1"/>
        <v>0</v>
      </c>
      <c r="F39">
        <f t="shared" si="2"/>
        <v>0</v>
      </c>
      <c r="G39" s="4">
        <f t="shared" si="3"/>
        <v>237.17082451262849</v>
      </c>
      <c r="H39" s="4">
        <f t="shared" si="5"/>
        <v>-1206.1176184674098</v>
      </c>
    </row>
    <row r="40" spans="1:8" x14ac:dyDescent="0.25">
      <c r="A40">
        <v>14</v>
      </c>
      <c r="B40">
        <v>0.3</v>
      </c>
      <c r="C40" s="3">
        <v>42133</v>
      </c>
      <c r="D40" t="str">
        <f t="shared" si="6"/>
        <v>NIE</v>
      </c>
      <c r="E40">
        <f t="shared" si="1"/>
        <v>0</v>
      </c>
      <c r="F40">
        <f t="shared" si="2"/>
        <v>210</v>
      </c>
      <c r="G40" s="4">
        <f t="shared" si="3"/>
        <v>0</v>
      </c>
      <c r="H40" s="4">
        <f t="shared" si="5"/>
        <v>-996.11761846740978</v>
      </c>
    </row>
    <row r="41" spans="1:8" x14ac:dyDescent="0.25">
      <c r="A41">
        <v>12</v>
      </c>
      <c r="B41">
        <v>0.1</v>
      </c>
      <c r="C41" s="3">
        <v>42134</v>
      </c>
      <c r="D41" t="str">
        <f t="shared" si="6"/>
        <v>NIE</v>
      </c>
      <c r="E41">
        <f t="shared" si="1"/>
        <v>0</v>
      </c>
      <c r="F41">
        <f t="shared" si="2"/>
        <v>70</v>
      </c>
      <c r="G41" s="4">
        <f t="shared" si="3"/>
        <v>0</v>
      </c>
      <c r="H41" s="4">
        <f t="shared" si="5"/>
        <v>-926.11761846740978</v>
      </c>
    </row>
    <row r="42" spans="1:8" x14ac:dyDescent="0.25">
      <c r="A42">
        <v>11</v>
      </c>
      <c r="B42">
        <v>0</v>
      </c>
      <c r="C42" s="3">
        <v>42135</v>
      </c>
      <c r="D42" t="str">
        <f t="shared" si="6"/>
        <v>NIE</v>
      </c>
      <c r="E42">
        <f t="shared" si="1"/>
        <v>0</v>
      </c>
      <c r="F42">
        <f t="shared" si="2"/>
        <v>0</v>
      </c>
      <c r="G42" s="4">
        <f t="shared" si="3"/>
        <v>273.62154520432051</v>
      </c>
      <c r="H42" s="4">
        <f t="shared" si="5"/>
        <v>-1199.7391636717302</v>
      </c>
    </row>
    <row r="43" spans="1:8" x14ac:dyDescent="0.25">
      <c r="A43">
        <v>16</v>
      </c>
      <c r="B43">
        <v>3</v>
      </c>
      <c r="C43" s="3">
        <v>42136</v>
      </c>
      <c r="D43" t="str">
        <f t="shared" si="6"/>
        <v>NIE</v>
      </c>
      <c r="E43">
        <f t="shared" si="1"/>
        <v>0</v>
      </c>
      <c r="F43">
        <f t="shared" si="2"/>
        <v>2100</v>
      </c>
      <c r="G43" s="4">
        <f t="shared" si="3"/>
        <v>0</v>
      </c>
      <c r="H43" s="4">
        <f t="shared" si="5"/>
        <v>900.26083632826976</v>
      </c>
    </row>
    <row r="44" spans="1:8" x14ac:dyDescent="0.25">
      <c r="A44">
        <v>12</v>
      </c>
      <c r="B44">
        <v>0</v>
      </c>
      <c r="C44" s="3">
        <v>42137</v>
      </c>
      <c r="D44" t="str">
        <f t="shared" si="6"/>
        <v>NIE</v>
      </c>
      <c r="E44">
        <f t="shared" si="1"/>
        <v>0</v>
      </c>
      <c r="F44">
        <f t="shared" si="2"/>
        <v>0</v>
      </c>
      <c r="G44" s="4">
        <f t="shared" si="3"/>
        <v>311.76914536239804</v>
      </c>
      <c r="H44" s="4">
        <f t="shared" si="5"/>
        <v>588.49169096587173</v>
      </c>
    </row>
    <row r="45" spans="1:8" x14ac:dyDescent="0.25">
      <c r="A45">
        <v>10</v>
      </c>
      <c r="B45">
        <v>0</v>
      </c>
      <c r="C45" s="3">
        <v>42138</v>
      </c>
      <c r="D45" t="str">
        <f t="shared" si="6"/>
        <v>NIE</v>
      </c>
      <c r="E45">
        <f t="shared" si="1"/>
        <v>0</v>
      </c>
      <c r="F45">
        <f t="shared" si="2"/>
        <v>0</v>
      </c>
      <c r="G45" s="4">
        <f t="shared" si="3"/>
        <v>237.17082451262849</v>
      </c>
      <c r="H45" s="4">
        <f t="shared" si="5"/>
        <v>351.32086645324324</v>
      </c>
    </row>
    <row r="46" spans="1:8" x14ac:dyDescent="0.25">
      <c r="A46">
        <v>12</v>
      </c>
      <c r="B46">
        <v>0</v>
      </c>
      <c r="C46" s="3">
        <v>42139</v>
      </c>
      <c r="D46" t="str">
        <f t="shared" si="6"/>
        <v>NIE</v>
      </c>
      <c r="E46">
        <f t="shared" si="1"/>
        <v>0</v>
      </c>
      <c r="F46">
        <f t="shared" si="2"/>
        <v>0</v>
      </c>
      <c r="G46" s="4">
        <f t="shared" si="3"/>
        <v>311.76914536239804</v>
      </c>
      <c r="H46" s="4">
        <f t="shared" si="5"/>
        <v>39.551721090845206</v>
      </c>
    </row>
    <row r="47" spans="1:8" x14ac:dyDescent="0.25">
      <c r="A47">
        <v>10</v>
      </c>
      <c r="B47">
        <v>1.8</v>
      </c>
      <c r="C47" s="3">
        <v>42140</v>
      </c>
      <c r="D47" t="str">
        <f t="shared" si="6"/>
        <v>NIE</v>
      </c>
      <c r="E47">
        <f t="shared" si="1"/>
        <v>0</v>
      </c>
      <c r="F47">
        <f t="shared" si="2"/>
        <v>1260</v>
      </c>
      <c r="G47" s="4">
        <f t="shared" si="3"/>
        <v>0</v>
      </c>
      <c r="H47" s="4">
        <f t="shared" si="5"/>
        <v>1299.5517210908451</v>
      </c>
    </row>
    <row r="48" spans="1:8" x14ac:dyDescent="0.25">
      <c r="A48">
        <v>11</v>
      </c>
      <c r="B48">
        <v>2.8</v>
      </c>
      <c r="C48" s="3">
        <v>42141</v>
      </c>
      <c r="D48" t="str">
        <f t="shared" si="6"/>
        <v>NIE</v>
      </c>
      <c r="E48">
        <f t="shared" si="1"/>
        <v>0</v>
      </c>
      <c r="F48">
        <f t="shared" si="2"/>
        <v>1959.9999999999998</v>
      </c>
      <c r="G48" s="4">
        <f t="shared" si="3"/>
        <v>0</v>
      </c>
      <c r="H48" s="4">
        <f t="shared" si="5"/>
        <v>3259.5517210908447</v>
      </c>
    </row>
    <row r="49" spans="1:8" x14ac:dyDescent="0.25">
      <c r="A49">
        <v>12</v>
      </c>
      <c r="B49">
        <v>1.9</v>
      </c>
      <c r="C49" s="3">
        <v>42142</v>
      </c>
      <c r="D49" t="str">
        <f t="shared" si="6"/>
        <v>NIE</v>
      </c>
      <c r="E49">
        <f t="shared" si="1"/>
        <v>0</v>
      </c>
      <c r="F49">
        <f t="shared" si="2"/>
        <v>1330</v>
      </c>
      <c r="G49" s="4">
        <f t="shared" si="3"/>
        <v>0</v>
      </c>
      <c r="H49" s="4">
        <f t="shared" si="5"/>
        <v>4589.5517210908447</v>
      </c>
    </row>
    <row r="50" spans="1:8" x14ac:dyDescent="0.25">
      <c r="A50">
        <v>16</v>
      </c>
      <c r="B50">
        <v>2.2000000000000002</v>
      </c>
      <c r="C50" s="3">
        <v>42143</v>
      </c>
      <c r="D50" t="str">
        <f t="shared" si="6"/>
        <v>NIE</v>
      </c>
      <c r="E50">
        <f t="shared" si="1"/>
        <v>0</v>
      </c>
      <c r="F50">
        <f t="shared" si="2"/>
        <v>1540.0000000000002</v>
      </c>
      <c r="G50" s="4">
        <f t="shared" si="3"/>
        <v>0</v>
      </c>
      <c r="H50" s="4">
        <f t="shared" si="5"/>
        <v>6129.5517210908447</v>
      </c>
    </row>
    <row r="51" spans="1:8" x14ac:dyDescent="0.25">
      <c r="A51">
        <v>13</v>
      </c>
      <c r="B51">
        <v>2.2999999999999998</v>
      </c>
      <c r="C51" s="3">
        <v>42144</v>
      </c>
      <c r="D51" t="str">
        <f t="shared" si="6"/>
        <v>NIE</v>
      </c>
      <c r="E51">
        <f t="shared" si="1"/>
        <v>0</v>
      </c>
      <c r="F51">
        <f t="shared" si="2"/>
        <v>1609.9999999999998</v>
      </c>
      <c r="G51" s="4">
        <f t="shared" si="3"/>
        <v>0</v>
      </c>
      <c r="H51" s="4">
        <f t="shared" si="5"/>
        <v>7739.5517210908447</v>
      </c>
    </row>
    <row r="52" spans="1:8" x14ac:dyDescent="0.25">
      <c r="A52">
        <v>11</v>
      </c>
      <c r="B52">
        <v>5.4</v>
      </c>
      <c r="C52" s="3">
        <v>42145</v>
      </c>
      <c r="D52" t="str">
        <f t="shared" si="6"/>
        <v>NIE</v>
      </c>
      <c r="E52">
        <f t="shared" si="1"/>
        <v>0</v>
      </c>
      <c r="F52">
        <f t="shared" si="2"/>
        <v>3780.0000000000005</v>
      </c>
      <c r="G52" s="4">
        <f t="shared" si="3"/>
        <v>0</v>
      </c>
      <c r="H52" s="4">
        <f t="shared" si="5"/>
        <v>11519.551721090846</v>
      </c>
    </row>
    <row r="53" spans="1:8" x14ac:dyDescent="0.25">
      <c r="A53">
        <v>12</v>
      </c>
      <c r="B53">
        <v>5.5</v>
      </c>
      <c r="C53" s="3">
        <v>42146</v>
      </c>
      <c r="D53" t="str">
        <f t="shared" si="6"/>
        <v>NIE</v>
      </c>
      <c r="E53">
        <f t="shared" si="1"/>
        <v>0</v>
      </c>
      <c r="F53">
        <f t="shared" si="2"/>
        <v>3850</v>
      </c>
      <c r="G53" s="4">
        <f t="shared" si="3"/>
        <v>0</v>
      </c>
      <c r="H53" s="4">
        <f t="shared" si="5"/>
        <v>15369.551721090846</v>
      </c>
    </row>
    <row r="54" spans="1:8" x14ac:dyDescent="0.25">
      <c r="A54">
        <v>12</v>
      </c>
      <c r="B54">
        <v>5.2</v>
      </c>
      <c r="C54" s="3">
        <v>42147</v>
      </c>
      <c r="D54" t="str">
        <f t="shared" si="6"/>
        <v>NIE</v>
      </c>
      <c r="E54">
        <f t="shared" si="1"/>
        <v>0</v>
      </c>
      <c r="F54">
        <f t="shared" si="2"/>
        <v>3640</v>
      </c>
      <c r="G54" s="4">
        <f t="shared" si="3"/>
        <v>0</v>
      </c>
      <c r="H54" s="4">
        <f t="shared" si="5"/>
        <v>19009.551721090844</v>
      </c>
    </row>
    <row r="55" spans="1:8" x14ac:dyDescent="0.25">
      <c r="A55">
        <v>14</v>
      </c>
      <c r="B55">
        <v>3</v>
      </c>
      <c r="C55" s="3">
        <v>42148</v>
      </c>
      <c r="D55" t="str">
        <f t="shared" si="6"/>
        <v>NIE</v>
      </c>
      <c r="E55">
        <f t="shared" si="1"/>
        <v>0</v>
      </c>
      <c r="F55">
        <f t="shared" si="2"/>
        <v>2100</v>
      </c>
      <c r="G55" s="4">
        <f t="shared" si="3"/>
        <v>0</v>
      </c>
      <c r="H55" s="4">
        <f t="shared" si="5"/>
        <v>21109.551721090844</v>
      </c>
    </row>
    <row r="56" spans="1:8" x14ac:dyDescent="0.25">
      <c r="A56">
        <v>15</v>
      </c>
      <c r="B56">
        <v>0</v>
      </c>
      <c r="C56" s="3">
        <v>42149</v>
      </c>
      <c r="D56" t="str">
        <f t="shared" si="6"/>
        <v>NIE</v>
      </c>
      <c r="E56">
        <f t="shared" si="1"/>
        <v>0</v>
      </c>
      <c r="F56">
        <f t="shared" si="2"/>
        <v>0</v>
      </c>
      <c r="G56" s="4">
        <f t="shared" si="3"/>
        <v>435.71062644833427</v>
      </c>
      <c r="H56" s="4">
        <f t="shared" si="5"/>
        <v>20673.84109464251</v>
      </c>
    </row>
    <row r="57" spans="1:8" x14ac:dyDescent="0.25">
      <c r="A57">
        <v>14</v>
      </c>
      <c r="B57">
        <v>0</v>
      </c>
      <c r="C57" s="3">
        <v>42150</v>
      </c>
      <c r="D57" t="str">
        <f t="shared" si="6"/>
        <v>NIE</v>
      </c>
      <c r="E57">
        <f t="shared" si="1"/>
        <v>0</v>
      </c>
      <c r="F57">
        <f t="shared" si="2"/>
        <v>0</v>
      </c>
      <c r="G57" s="4">
        <f t="shared" si="3"/>
        <v>392.87402561126362</v>
      </c>
      <c r="H57" s="4">
        <f t="shared" si="5"/>
        <v>20280.967069031245</v>
      </c>
    </row>
    <row r="58" spans="1:8" x14ac:dyDescent="0.25">
      <c r="A58">
        <v>10</v>
      </c>
      <c r="B58">
        <v>0</v>
      </c>
      <c r="C58" s="3">
        <v>42151</v>
      </c>
      <c r="D58" t="str">
        <f t="shared" si="6"/>
        <v>NIE</v>
      </c>
      <c r="E58">
        <f t="shared" si="1"/>
        <v>0</v>
      </c>
      <c r="F58">
        <f t="shared" si="2"/>
        <v>0</v>
      </c>
      <c r="G58" s="4">
        <f t="shared" si="3"/>
        <v>237.17082451262849</v>
      </c>
      <c r="H58" s="4">
        <f t="shared" si="5"/>
        <v>20043.796244518617</v>
      </c>
    </row>
    <row r="59" spans="1:8" x14ac:dyDescent="0.25">
      <c r="A59">
        <v>12</v>
      </c>
      <c r="B59">
        <v>0.1</v>
      </c>
      <c r="C59" s="3">
        <v>42152</v>
      </c>
      <c r="D59" t="str">
        <f t="shared" si="6"/>
        <v>NIE</v>
      </c>
      <c r="E59">
        <f t="shared" si="1"/>
        <v>0</v>
      </c>
      <c r="F59">
        <f t="shared" si="2"/>
        <v>70</v>
      </c>
      <c r="G59" s="4">
        <f t="shared" si="3"/>
        <v>0</v>
      </c>
      <c r="H59" s="4">
        <f t="shared" si="5"/>
        <v>20113.796244518617</v>
      </c>
    </row>
    <row r="60" spans="1:8" x14ac:dyDescent="0.25">
      <c r="A60">
        <v>14</v>
      </c>
      <c r="B60">
        <v>0</v>
      </c>
      <c r="C60" s="3">
        <v>42153</v>
      </c>
      <c r="D60" t="str">
        <f t="shared" si="6"/>
        <v>NIE</v>
      </c>
      <c r="E60">
        <f t="shared" si="1"/>
        <v>0</v>
      </c>
      <c r="F60">
        <f t="shared" si="2"/>
        <v>0</v>
      </c>
      <c r="G60" s="4">
        <f t="shared" si="3"/>
        <v>392.87402561126362</v>
      </c>
      <c r="H60" s="4">
        <f t="shared" si="5"/>
        <v>19720.922218907352</v>
      </c>
    </row>
    <row r="61" spans="1:8" x14ac:dyDescent="0.25">
      <c r="A61">
        <v>13</v>
      </c>
      <c r="B61">
        <v>0</v>
      </c>
      <c r="C61" s="3">
        <v>42154</v>
      </c>
      <c r="D61" t="str">
        <f t="shared" si="6"/>
        <v>NIE</v>
      </c>
      <c r="E61">
        <f t="shared" si="1"/>
        <v>0</v>
      </c>
      <c r="F61">
        <f t="shared" si="2"/>
        <v>0</v>
      </c>
      <c r="G61" s="4">
        <f t="shared" si="3"/>
        <v>351.54124935773899</v>
      </c>
      <c r="H61" s="4">
        <f t="shared" si="5"/>
        <v>19369.380969549613</v>
      </c>
    </row>
    <row r="62" spans="1:8" x14ac:dyDescent="0.25">
      <c r="A62">
        <v>12</v>
      </c>
      <c r="B62">
        <v>0</v>
      </c>
      <c r="C62" s="3">
        <v>42155</v>
      </c>
      <c r="D62" t="str">
        <f t="shared" si="6"/>
        <v>NIE</v>
      </c>
      <c r="E62">
        <f t="shared" si="1"/>
        <v>0</v>
      </c>
      <c r="F62">
        <f t="shared" si="2"/>
        <v>0</v>
      </c>
      <c r="G62" s="4">
        <f t="shared" si="3"/>
        <v>311.76914536239804</v>
      </c>
      <c r="H62" s="4">
        <f t="shared" si="5"/>
        <v>19057.611824187214</v>
      </c>
    </row>
    <row r="63" spans="1:8" x14ac:dyDescent="0.25">
      <c r="A63">
        <v>18</v>
      </c>
      <c r="B63">
        <v>4</v>
      </c>
      <c r="C63" s="3">
        <v>42156</v>
      </c>
      <c r="D63" t="str">
        <f t="shared" si="6"/>
        <v>NIE</v>
      </c>
      <c r="E63">
        <f t="shared" si="1"/>
        <v>0</v>
      </c>
      <c r="F63">
        <f t="shared" si="2"/>
        <v>2800</v>
      </c>
      <c r="G63" s="4">
        <f t="shared" si="3"/>
        <v>0</v>
      </c>
      <c r="H63" s="4">
        <f t="shared" si="5"/>
        <v>21857.611824187214</v>
      </c>
    </row>
    <row r="64" spans="1:8" x14ac:dyDescent="0.25">
      <c r="A64">
        <v>18</v>
      </c>
      <c r="B64">
        <v>3</v>
      </c>
      <c r="C64" s="3">
        <v>42157</v>
      </c>
      <c r="D64" t="str">
        <f t="shared" si="6"/>
        <v>NIE</v>
      </c>
      <c r="E64">
        <f t="shared" si="1"/>
        <v>0</v>
      </c>
      <c r="F64">
        <f t="shared" si="2"/>
        <v>2100</v>
      </c>
      <c r="G64" s="4">
        <f t="shared" si="3"/>
        <v>0</v>
      </c>
      <c r="H64" s="4">
        <f t="shared" si="5"/>
        <v>23957.611824187214</v>
      </c>
    </row>
    <row r="65" spans="1:8" x14ac:dyDescent="0.25">
      <c r="A65">
        <v>22</v>
      </c>
      <c r="B65">
        <v>0</v>
      </c>
      <c r="C65" s="3">
        <v>42158</v>
      </c>
      <c r="D65" t="str">
        <f t="shared" si="6"/>
        <v>TAK</v>
      </c>
      <c r="E65">
        <f t="shared" si="1"/>
        <v>12000</v>
      </c>
      <c r="F65">
        <f t="shared" si="2"/>
        <v>0</v>
      </c>
      <c r="G65" s="4">
        <f t="shared" si="3"/>
        <v>773.9186003708661</v>
      </c>
      <c r="H65" s="4">
        <f t="shared" si="5"/>
        <v>11183.693223816348</v>
      </c>
    </row>
    <row r="66" spans="1:8" x14ac:dyDescent="0.25">
      <c r="A66">
        <v>15</v>
      </c>
      <c r="B66">
        <v>0</v>
      </c>
      <c r="C66" s="3">
        <v>42159</v>
      </c>
      <c r="D66" t="str">
        <f t="shared" ref="D66:D97" si="7">IF(A66&gt;15,IF(B66&lt;0.6,"TAK","NIE"),"NIE")</f>
        <v>NIE</v>
      </c>
      <c r="E66">
        <f t="shared" si="1"/>
        <v>0</v>
      </c>
      <c r="F66">
        <f t="shared" si="2"/>
        <v>0</v>
      </c>
      <c r="G66" s="4">
        <f t="shared" si="3"/>
        <v>435.71062644833427</v>
      </c>
      <c r="H66" s="4">
        <f t="shared" si="5"/>
        <v>10747.982597368014</v>
      </c>
    </row>
    <row r="67" spans="1:8" x14ac:dyDescent="0.25">
      <c r="A67">
        <v>18</v>
      </c>
      <c r="B67">
        <v>0</v>
      </c>
      <c r="C67" s="3">
        <v>42160</v>
      </c>
      <c r="D67" t="str">
        <f t="shared" si="7"/>
        <v>TAK</v>
      </c>
      <c r="E67">
        <f t="shared" ref="E67:E130" si="8">IF(D67="NIE",0,IF(A67&gt;30,24000,12000))</f>
        <v>12000</v>
      </c>
      <c r="F67">
        <f t="shared" ref="F67:F130" si="9">700*B67</f>
        <v>0</v>
      </c>
      <c r="G67" s="4">
        <f t="shared" ref="G67:G130" si="10">IF(B67&lt;=0,0.0003*A67^1.5*25000,0)</f>
        <v>572.75649276110312</v>
      </c>
      <c r="H67" s="4">
        <f t="shared" si="5"/>
        <v>-1824.7738953930887</v>
      </c>
    </row>
    <row r="68" spans="1:8" x14ac:dyDescent="0.25">
      <c r="A68">
        <v>22</v>
      </c>
      <c r="B68">
        <v>0</v>
      </c>
      <c r="C68" s="3">
        <v>42161</v>
      </c>
      <c r="D68" t="str">
        <f t="shared" si="7"/>
        <v>TAK</v>
      </c>
      <c r="E68">
        <f t="shared" si="8"/>
        <v>12000</v>
      </c>
      <c r="F68">
        <f t="shared" si="9"/>
        <v>0</v>
      </c>
      <c r="G68" s="4">
        <f t="shared" si="10"/>
        <v>773.9186003708661</v>
      </c>
      <c r="H68" s="4">
        <f t="shared" si="5"/>
        <v>-14598.692495763955</v>
      </c>
    </row>
    <row r="69" spans="1:8" x14ac:dyDescent="0.25">
      <c r="A69">
        <v>14</v>
      </c>
      <c r="B69">
        <v>8</v>
      </c>
      <c r="C69" s="3">
        <v>42162</v>
      </c>
      <c r="D69" t="str">
        <f t="shared" si="7"/>
        <v>NIE</v>
      </c>
      <c r="E69">
        <f t="shared" si="8"/>
        <v>0</v>
      </c>
      <c r="F69">
        <f t="shared" si="9"/>
        <v>5600</v>
      </c>
      <c r="G69" s="4">
        <f t="shared" si="10"/>
        <v>0</v>
      </c>
      <c r="H69" s="4">
        <f t="shared" si="5"/>
        <v>-8998.6924957639549</v>
      </c>
    </row>
    <row r="70" spans="1:8" x14ac:dyDescent="0.25">
      <c r="A70">
        <v>14</v>
      </c>
      <c r="B70">
        <v>5.9</v>
      </c>
      <c r="C70" s="3">
        <v>42163</v>
      </c>
      <c r="D70" t="str">
        <f t="shared" si="7"/>
        <v>NIE</v>
      </c>
      <c r="E70">
        <f t="shared" si="8"/>
        <v>0</v>
      </c>
      <c r="F70">
        <f t="shared" si="9"/>
        <v>4130</v>
      </c>
      <c r="G70" s="4">
        <f t="shared" si="10"/>
        <v>0</v>
      </c>
      <c r="H70" s="4">
        <f t="shared" si="5"/>
        <v>-4868.6924957639549</v>
      </c>
    </row>
    <row r="71" spans="1:8" x14ac:dyDescent="0.25">
      <c r="A71">
        <v>12</v>
      </c>
      <c r="B71">
        <v>5</v>
      </c>
      <c r="C71" s="3">
        <v>42164</v>
      </c>
      <c r="D71" t="str">
        <f t="shared" si="7"/>
        <v>NIE</v>
      </c>
      <c r="E71">
        <f t="shared" si="8"/>
        <v>0</v>
      </c>
      <c r="F71">
        <f t="shared" si="9"/>
        <v>3500</v>
      </c>
      <c r="G71" s="4">
        <f t="shared" si="10"/>
        <v>0</v>
      </c>
      <c r="H71" s="4">
        <f t="shared" ref="H71:H134" si="11">IF(H70-E71-G71+F71&gt;25000,25000,H70-E71-G71+F71)</f>
        <v>-1368.6924957639549</v>
      </c>
    </row>
    <row r="72" spans="1:8" x14ac:dyDescent="0.25">
      <c r="A72">
        <v>16</v>
      </c>
      <c r="B72">
        <v>0</v>
      </c>
      <c r="C72" s="3">
        <v>42165</v>
      </c>
      <c r="D72" t="str">
        <f t="shared" si="7"/>
        <v>TAK</v>
      </c>
      <c r="E72">
        <f t="shared" si="8"/>
        <v>12000</v>
      </c>
      <c r="F72">
        <f t="shared" si="9"/>
        <v>0</v>
      </c>
      <c r="G72" s="4">
        <f t="shared" si="10"/>
        <v>479.99999999999977</v>
      </c>
      <c r="H72" s="4">
        <f t="shared" si="11"/>
        <v>-13848.692495763955</v>
      </c>
    </row>
    <row r="73" spans="1:8" x14ac:dyDescent="0.25">
      <c r="A73">
        <v>16</v>
      </c>
      <c r="B73">
        <v>0</v>
      </c>
      <c r="C73" s="3">
        <v>42166</v>
      </c>
      <c r="D73" t="str">
        <f t="shared" si="7"/>
        <v>TAK</v>
      </c>
      <c r="E73">
        <f t="shared" si="8"/>
        <v>12000</v>
      </c>
      <c r="F73">
        <f t="shared" si="9"/>
        <v>0</v>
      </c>
      <c r="G73" s="4">
        <f t="shared" si="10"/>
        <v>479.99999999999977</v>
      </c>
      <c r="H73" s="4">
        <f t="shared" si="11"/>
        <v>-26328.692495763957</v>
      </c>
    </row>
    <row r="74" spans="1:8" x14ac:dyDescent="0.25">
      <c r="A74">
        <v>18</v>
      </c>
      <c r="B74">
        <v>5</v>
      </c>
      <c r="C74" s="3">
        <v>42167</v>
      </c>
      <c r="D74" t="str">
        <f t="shared" si="7"/>
        <v>NIE</v>
      </c>
      <c r="E74">
        <f t="shared" si="8"/>
        <v>0</v>
      </c>
      <c r="F74">
        <f t="shared" si="9"/>
        <v>3500</v>
      </c>
      <c r="G74" s="4">
        <f t="shared" si="10"/>
        <v>0</v>
      </c>
      <c r="H74" s="4">
        <f t="shared" si="11"/>
        <v>-22828.692495763957</v>
      </c>
    </row>
    <row r="75" spans="1:8" x14ac:dyDescent="0.25">
      <c r="A75">
        <v>19</v>
      </c>
      <c r="B75">
        <v>1</v>
      </c>
      <c r="C75" s="3">
        <v>42168</v>
      </c>
      <c r="D75" t="str">
        <f t="shared" si="7"/>
        <v>NIE</v>
      </c>
      <c r="E75">
        <f t="shared" si="8"/>
        <v>0</v>
      </c>
      <c r="F75">
        <f t="shared" si="9"/>
        <v>700</v>
      </c>
      <c r="G75" s="4">
        <f t="shared" si="10"/>
        <v>0</v>
      </c>
      <c r="H75" s="4">
        <f t="shared" si="11"/>
        <v>-22128.692495763957</v>
      </c>
    </row>
    <row r="76" spans="1:8" x14ac:dyDescent="0.25">
      <c r="A76">
        <v>22</v>
      </c>
      <c r="B76">
        <v>0</v>
      </c>
      <c r="C76" s="3">
        <v>42169</v>
      </c>
      <c r="D76" t="str">
        <f t="shared" si="7"/>
        <v>TAK</v>
      </c>
      <c r="E76">
        <f t="shared" si="8"/>
        <v>12000</v>
      </c>
      <c r="F76">
        <f t="shared" si="9"/>
        <v>0</v>
      </c>
      <c r="G76" s="4">
        <f t="shared" si="10"/>
        <v>773.9186003708661</v>
      </c>
      <c r="H76" s="4">
        <f t="shared" si="11"/>
        <v>-34902.611096134824</v>
      </c>
    </row>
    <row r="77" spans="1:8" x14ac:dyDescent="0.25">
      <c r="A77">
        <v>16</v>
      </c>
      <c r="B77">
        <v>0</v>
      </c>
      <c r="C77" s="3">
        <v>42170</v>
      </c>
      <c r="D77" t="str">
        <f t="shared" si="7"/>
        <v>TAK</v>
      </c>
      <c r="E77">
        <f t="shared" si="8"/>
        <v>12000</v>
      </c>
      <c r="F77">
        <f t="shared" si="9"/>
        <v>0</v>
      </c>
      <c r="G77" s="4">
        <f t="shared" si="10"/>
        <v>479.99999999999977</v>
      </c>
      <c r="H77" s="4">
        <f t="shared" si="11"/>
        <v>-47382.611096134824</v>
      </c>
    </row>
    <row r="78" spans="1:8" x14ac:dyDescent="0.25">
      <c r="A78">
        <v>12</v>
      </c>
      <c r="B78">
        <v>0</v>
      </c>
      <c r="C78" s="3">
        <v>42171</v>
      </c>
      <c r="D78" t="str">
        <f t="shared" si="7"/>
        <v>NIE</v>
      </c>
      <c r="E78">
        <f t="shared" si="8"/>
        <v>0</v>
      </c>
      <c r="F78">
        <f t="shared" si="9"/>
        <v>0</v>
      </c>
      <c r="G78" s="4">
        <f t="shared" si="10"/>
        <v>311.76914536239804</v>
      </c>
      <c r="H78" s="4">
        <f t="shared" si="11"/>
        <v>-47694.380241497223</v>
      </c>
    </row>
    <row r="79" spans="1:8" x14ac:dyDescent="0.25">
      <c r="A79">
        <v>14</v>
      </c>
      <c r="B79">
        <v>0</v>
      </c>
      <c r="C79" s="3">
        <v>42172</v>
      </c>
      <c r="D79" t="str">
        <f t="shared" si="7"/>
        <v>NIE</v>
      </c>
      <c r="E79">
        <f t="shared" si="8"/>
        <v>0</v>
      </c>
      <c r="F79">
        <f t="shared" si="9"/>
        <v>0</v>
      </c>
      <c r="G79" s="4">
        <f t="shared" si="10"/>
        <v>392.87402561126362</v>
      </c>
      <c r="H79" s="4">
        <f t="shared" si="11"/>
        <v>-48087.254267108488</v>
      </c>
    </row>
    <row r="80" spans="1:8" x14ac:dyDescent="0.25">
      <c r="A80">
        <v>16</v>
      </c>
      <c r="B80">
        <v>0.3</v>
      </c>
      <c r="C80" s="3">
        <v>42173</v>
      </c>
      <c r="D80" t="str">
        <f t="shared" si="7"/>
        <v>TAK</v>
      </c>
      <c r="E80">
        <f t="shared" si="8"/>
        <v>12000</v>
      </c>
      <c r="F80">
        <f t="shared" si="9"/>
        <v>210</v>
      </c>
      <c r="G80" s="4">
        <f t="shared" si="10"/>
        <v>0</v>
      </c>
      <c r="H80" s="4">
        <f t="shared" si="11"/>
        <v>-59877.254267108488</v>
      </c>
    </row>
    <row r="81" spans="1:8" x14ac:dyDescent="0.25">
      <c r="A81">
        <v>12</v>
      </c>
      <c r="B81">
        <v>3</v>
      </c>
      <c r="C81" s="3">
        <v>42174</v>
      </c>
      <c r="D81" t="str">
        <f t="shared" si="7"/>
        <v>NIE</v>
      </c>
      <c r="E81">
        <f t="shared" si="8"/>
        <v>0</v>
      </c>
      <c r="F81">
        <f t="shared" si="9"/>
        <v>2100</v>
      </c>
      <c r="G81" s="4">
        <f t="shared" si="10"/>
        <v>0</v>
      </c>
      <c r="H81" s="4">
        <f t="shared" si="11"/>
        <v>-57777.254267108488</v>
      </c>
    </row>
    <row r="82" spans="1:8" x14ac:dyDescent="0.25">
      <c r="A82">
        <v>13</v>
      </c>
      <c r="B82">
        <v>2</v>
      </c>
      <c r="C82" s="3">
        <v>42175</v>
      </c>
      <c r="D82" t="str">
        <f t="shared" si="7"/>
        <v>NIE</v>
      </c>
      <c r="E82">
        <f t="shared" si="8"/>
        <v>0</v>
      </c>
      <c r="F82">
        <f t="shared" si="9"/>
        <v>1400</v>
      </c>
      <c r="G82" s="4">
        <f t="shared" si="10"/>
        <v>0</v>
      </c>
      <c r="H82" s="4">
        <f t="shared" si="11"/>
        <v>-56377.254267108488</v>
      </c>
    </row>
    <row r="83" spans="1:8" x14ac:dyDescent="0.25">
      <c r="A83">
        <v>12</v>
      </c>
      <c r="B83">
        <v>0</v>
      </c>
      <c r="C83" s="3">
        <v>42176</v>
      </c>
      <c r="D83" t="str">
        <f t="shared" si="7"/>
        <v>NIE</v>
      </c>
      <c r="E83">
        <f t="shared" si="8"/>
        <v>0</v>
      </c>
      <c r="F83">
        <f t="shared" si="9"/>
        <v>0</v>
      </c>
      <c r="G83" s="4">
        <f t="shared" si="10"/>
        <v>311.76914536239804</v>
      </c>
      <c r="H83" s="4">
        <f t="shared" si="11"/>
        <v>-56689.023412470888</v>
      </c>
    </row>
    <row r="84" spans="1:8" x14ac:dyDescent="0.25">
      <c r="A84">
        <v>12</v>
      </c>
      <c r="B84">
        <v>3</v>
      </c>
      <c r="C84" s="3">
        <v>42177</v>
      </c>
      <c r="D84" t="str">
        <f t="shared" si="7"/>
        <v>NIE</v>
      </c>
      <c r="E84">
        <f t="shared" si="8"/>
        <v>0</v>
      </c>
      <c r="F84">
        <f t="shared" si="9"/>
        <v>2100</v>
      </c>
      <c r="G84" s="4">
        <f t="shared" si="10"/>
        <v>0</v>
      </c>
      <c r="H84" s="4">
        <f t="shared" si="11"/>
        <v>-54589.023412470888</v>
      </c>
    </row>
    <row r="85" spans="1:8" x14ac:dyDescent="0.25">
      <c r="A85">
        <v>13</v>
      </c>
      <c r="B85">
        <v>3</v>
      </c>
      <c r="C85" s="3">
        <v>42178</v>
      </c>
      <c r="D85" t="str">
        <f t="shared" si="7"/>
        <v>NIE</v>
      </c>
      <c r="E85">
        <f t="shared" si="8"/>
        <v>0</v>
      </c>
      <c r="F85">
        <f t="shared" si="9"/>
        <v>2100</v>
      </c>
      <c r="G85" s="4">
        <f t="shared" si="10"/>
        <v>0</v>
      </c>
      <c r="H85" s="4">
        <f t="shared" si="11"/>
        <v>-52489.023412470888</v>
      </c>
    </row>
    <row r="86" spans="1:8" x14ac:dyDescent="0.25">
      <c r="A86">
        <v>12</v>
      </c>
      <c r="B86">
        <v>0</v>
      </c>
      <c r="C86" s="3">
        <v>42179</v>
      </c>
      <c r="D86" t="str">
        <f t="shared" si="7"/>
        <v>NIE</v>
      </c>
      <c r="E86">
        <f t="shared" si="8"/>
        <v>0</v>
      </c>
      <c r="F86">
        <f t="shared" si="9"/>
        <v>0</v>
      </c>
      <c r="G86" s="4">
        <f t="shared" si="10"/>
        <v>311.76914536239804</v>
      </c>
      <c r="H86" s="4">
        <f t="shared" si="11"/>
        <v>-52800.792557833287</v>
      </c>
    </row>
    <row r="87" spans="1:8" x14ac:dyDescent="0.25">
      <c r="A87">
        <v>16</v>
      </c>
      <c r="B87">
        <v>0</v>
      </c>
      <c r="C87" s="3">
        <v>42180</v>
      </c>
      <c r="D87" t="str">
        <f t="shared" si="7"/>
        <v>TAK</v>
      </c>
      <c r="E87">
        <f t="shared" si="8"/>
        <v>12000</v>
      </c>
      <c r="F87">
        <f t="shared" si="9"/>
        <v>0</v>
      </c>
      <c r="G87" s="4">
        <f t="shared" si="10"/>
        <v>479.99999999999977</v>
      </c>
      <c r="H87" s="4">
        <f t="shared" si="11"/>
        <v>-65280.792557833287</v>
      </c>
    </row>
    <row r="88" spans="1:8" x14ac:dyDescent="0.25">
      <c r="A88">
        <v>16</v>
      </c>
      <c r="B88">
        <v>7</v>
      </c>
      <c r="C88" s="3">
        <v>42181</v>
      </c>
      <c r="D88" t="str">
        <f t="shared" si="7"/>
        <v>NIE</v>
      </c>
      <c r="E88">
        <f t="shared" si="8"/>
        <v>0</v>
      </c>
      <c r="F88">
        <f t="shared" si="9"/>
        <v>4900</v>
      </c>
      <c r="G88" s="4">
        <f t="shared" si="10"/>
        <v>0</v>
      </c>
      <c r="H88" s="4">
        <f t="shared" si="11"/>
        <v>-60380.792557833287</v>
      </c>
    </row>
    <row r="89" spans="1:8" x14ac:dyDescent="0.25">
      <c r="A89">
        <v>18</v>
      </c>
      <c r="B89">
        <v>6</v>
      </c>
      <c r="C89" s="3">
        <v>42182</v>
      </c>
      <c r="D89" t="str">
        <f t="shared" si="7"/>
        <v>NIE</v>
      </c>
      <c r="E89">
        <f t="shared" si="8"/>
        <v>0</v>
      </c>
      <c r="F89">
        <f t="shared" si="9"/>
        <v>4200</v>
      </c>
      <c r="G89" s="4">
        <f t="shared" si="10"/>
        <v>0</v>
      </c>
      <c r="H89" s="4">
        <f t="shared" si="11"/>
        <v>-56180.792557833287</v>
      </c>
    </row>
    <row r="90" spans="1:8" x14ac:dyDescent="0.25">
      <c r="A90">
        <v>16</v>
      </c>
      <c r="B90">
        <v>0</v>
      </c>
      <c r="C90" s="3">
        <v>42183</v>
      </c>
      <c r="D90" t="str">
        <f t="shared" si="7"/>
        <v>TAK</v>
      </c>
      <c r="E90">
        <f t="shared" si="8"/>
        <v>12000</v>
      </c>
      <c r="F90">
        <f t="shared" si="9"/>
        <v>0</v>
      </c>
      <c r="G90" s="4">
        <f t="shared" si="10"/>
        <v>479.99999999999977</v>
      </c>
      <c r="H90" s="4">
        <f t="shared" si="11"/>
        <v>-68660.79255783328</v>
      </c>
    </row>
    <row r="91" spans="1:8" x14ac:dyDescent="0.25">
      <c r="A91">
        <v>16</v>
      </c>
      <c r="B91">
        <v>0</v>
      </c>
      <c r="C91" s="3">
        <v>42184</v>
      </c>
      <c r="D91" t="str">
        <f t="shared" si="7"/>
        <v>TAK</v>
      </c>
      <c r="E91">
        <f t="shared" si="8"/>
        <v>12000</v>
      </c>
      <c r="F91">
        <f t="shared" si="9"/>
        <v>0</v>
      </c>
      <c r="G91" s="4">
        <f t="shared" si="10"/>
        <v>479.99999999999977</v>
      </c>
      <c r="H91" s="4">
        <f t="shared" si="11"/>
        <v>-81140.79255783328</v>
      </c>
    </row>
    <row r="92" spans="1:8" x14ac:dyDescent="0.25">
      <c r="A92">
        <v>19</v>
      </c>
      <c r="B92">
        <v>0</v>
      </c>
      <c r="C92" s="3">
        <v>42185</v>
      </c>
      <c r="D92" t="str">
        <f t="shared" si="7"/>
        <v>TAK</v>
      </c>
      <c r="E92">
        <f t="shared" si="8"/>
        <v>12000</v>
      </c>
      <c r="F92">
        <f t="shared" si="9"/>
        <v>0</v>
      </c>
      <c r="G92" s="4">
        <f t="shared" si="10"/>
        <v>621.14309945454568</v>
      </c>
      <c r="H92" s="4">
        <f t="shared" si="11"/>
        <v>-93761.935657287831</v>
      </c>
    </row>
    <row r="93" spans="1:8" x14ac:dyDescent="0.25">
      <c r="A93">
        <v>18</v>
      </c>
      <c r="B93">
        <v>0</v>
      </c>
      <c r="C93" s="3">
        <v>42186</v>
      </c>
      <c r="D93" t="str">
        <f t="shared" si="7"/>
        <v>TAK</v>
      </c>
      <c r="E93">
        <f t="shared" si="8"/>
        <v>12000</v>
      </c>
      <c r="F93">
        <f t="shared" si="9"/>
        <v>0</v>
      </c>
      <c r="G93" s="4">
        <f t="shared" si="10"/>
        <v>572.75649276110312</v>
      </c>
      <c r="H93" s="4">
        <f t="shared" si="11"/>
        <v>-106334.69215004894</v>
      </c>
    </row>
    <row r="94" spans="1:8" x14ac:dyDescent="0.25">
      <c r="A94">
        <v>20</v>
      </c>
      <c r="B94">
        <v>0</v>
      </c>
      <c r="C94" s="3">
        <v>42187</v>
      </c>
      <c r="D94" t="str">
        <f t="shared" si="7"/>
        <v>TAK</v>
      </c>
      <c r="E94">
        <f t="shared" si="8"/>
        <v>12000</v>
      </c>
      <c r="F94">
        <f t="shared" si="9"/>
        <v>0</v>
      </c>
      <c r="G94" s="4">
        <f t="shared" si="10"/>
        <v>670.82039324993684</v>
      </c>
      <c r="H94" s="4">
        <f t="shared" si="11"/>
        <v>-119005.51254329887</v>
      </c>
    </row>
    <row r="95" spans="1:8" x14ac:dyDescent="0.25">
      <c r="A95">
        <v>22</v>
      </c>
      <c r="B95">
        <v>0</v>
      </c>
      <c r="C95" s="3">
        <v>42188</v>
      </c>
      <c r="D95" t="str">
        <f t="shared" si="7"/>
        <v>TAK</v>
      </c>
      <c r="E95">
        <f t="shared" si="8"/>
        <v>12000</v>
      </c>
      <c r="F95">
        <f t="shared" si="9"/>
        <v>0</v>
      </c>
      <c r="G95" s="4">
        <f t="shared" si="10"/>
        <v>773.9186003708661</v>
      </c>
      <c r="H95" s="4">
        <f t="shared" si="11"/>
        <v>-131779.43114366973</v>
      </c>
    </row>
    <row r="96" spans="1:8" x14ac:dyDescent="0.25">
      <c r="A96">
        <v>25</v>
      </c>
      <c r="B96">
        <v>0</v>
      </c>
      <c r="C96" s="3">
        <v>42189</v>
      </c>
      <c r="D96" t="str">
        <f t="shared" si="7"/>
        <v>TAK</v>
      </c>
      <c r="E96">
        <f t="shared" si="8"/>
        <v>12000</v>
      </c>
      <c r="F96">
        <f t="shared" si="9"/>
        <v>0</v>
      </c>
      <c r="G96" s="4">
        <f t="shared" si="10"/>
        <v>937.49999999999943</v>
      </c>
      <c r="H96" s="4">
        <f t="shared" si="11"/>
        <v>-144716.93114366973</v>
      </c>
    </row>
    <row r="97" spans="1:8" x14ac:dyDescent="0.25">
      <c r="A97">
        <v>26</v>
      </c>
      <c r="B97">
        <v>0</v>
      </c>
      <c r="C97" s="3">
        <v>42190</v>
      </c>
      <c r="D97" t="str">
        <f t="shared" si="7"/>
        <v>TAK</v>
      </c>
      <c r="E97">
        <f t="shared" si="8"/>
        <v>12000</v>
      </c>
      <c r="F97">
        <f t="shared" si="9"/>
        <v>0</v>
      </c>
      <c r="G97" s="4">
        <f t="shared" si="10"/>
        <v>994.30880515059346</v>
      </c>
      <c r="H97" s="4">
        <f t="shared" si="11"/>
        <v>-157711.23994882032</v>
      </c>
    </row>
    <row r="98" spans="1:8" x14ac:dyDescent="0.25">
      <c r="A98">
        <v>22</v>
      </c>
      <c r="B98">
        <v>0</v>
      </c>
      <c r="C98" s="3">
        <v>42191</v>
      </c>
      <c r="D98" t="str">
        <f t="shared" ref="D98:D129" si="12">IF(A98&gt;15,IF(B98&lt;0.6,"TAK","NIE"),"NIE")</f>
        <v>TAK</v>
      </c>
      <c r="E98">
        <f t="shared" si="8"/>
        <v>12000</v>
      </c>
      <c r="F98">
        <f t="shared" si="9"/>
        <v>0</v>
      </c>
      <c r="G98" s="4">
        <f t="shared" si="10"/>
        <v>773.9186003708661</v>
      </c>
      <c r="H98" s="4">
        <f t="shared" si="11"/>
        <v>-170485.1585491912</v>
      </c>
    </row>
    <row r="99" spans="1:8" x14ac:dyDescent="0.25">
      <c r="A99">
        <v>22</v>
      </c>
      <c r="B99">
        <v>18</v>
      </c>
      <c r="C99" s="3">
        <v>42192</v>
      </c>
      <c r="D99" t="str">
        <f t="shared" si="12"/>
        <v>NIE</v>
      </c>
      <c r="E99">
        <f t="shared" si="8"/>
        <v>0</v>
      </c>
      <c r="F99">
        <f t="shared" si="9"/>
        <v>12600</v>
      </c>
      <c r="G99" s="4">
        <f t="shared" si="10"/>
        <v>0</v>
      </c>
      <c r="H99" s="4">
        <f t="shared" si="11"/>
        <v>-157885.1585491912</v>
      </c>
    </row>
    <row r="100" spans="1:8" x14ac:dyDescent="0.25">
      <c r="A100">
        <v>20</v>
      </c>
      <c r="B100">
        <v>3</v>
      </c>
      <c r="C100" s="3">
        <v>42193</v>
      </c>
      <c r="D100" t="str">
        <f t="shared" si="12"/>
        <v>NIE</v>
      </c>
      <c r="E100">
        <f t="shared" si="8"/>
        <v>0</v>
      </c>
      <c r="F100">
        <f t="shared" si="9"/>
        <v>2100</v>
      </c>
      <c r="G100" s="4">
        <f t="shared" si="10"/>
        <v>0</v>
      </c>
      <c r="H100" s="4">
        <f t="shared" si="11"/>
        <v>-155785.1585491912</v>
      </c>
    </row>
    <row r="101" spans="1:8" x14ac:dyDescent="0.25">
      <c r="A101">
        <v>16</v>
      </c>
      <c r="B101">
        <v>0.2</v>
      </c>
      <c r="C101" s="3">
        <v>42194</v>
      </c>
      <c r="D101" t="str">
        <f t="shared" si="12"/>
        <v>TAK</v>
      </c>
      <c r="E101">
        <f t="shared" si="8"/>
        <v>12000</v>
      </c>
      <c r="F101">
        <f t="shared" si="9"/>
        <v>140</v>
      </c>
      <c r="G101" s="4">
        <f t="shared" si="10"/>
        <v>0</v>
      </c>
      <c r="H101" s="4">
        <f t="shared" si="11"/>
        <v>-167645.1585491912</v>
      </c>
    </row>
    <row r="102" spans="1:8" x14ac:dyDescent="0.25">
      <c r="A102">
        <v>13</v>
      </c>
      <c r="B102">
        <v>12.2</v>
      </c>
      <c r="C102" s="3">
        <v>42195</v>
      </c>
      <c r="D102" t="str">
        <f t="shared" si="12"/>
        <v>NIE</v>
      </c>
      <c r="E102">
        <f t="shared" si="8"/>
        <v>0</v>
      </c>
      <c r="F102">
        <f t="shared" si="9"/>
        <v>8540</v>
      </c>
      <c r="G102" s="4">
        <f t="shared" si="10"/>
        <v>0</v>
      </c>
      <c r="H102" s="4">
        <f t="shared" si="11"/>
        <v>-159105.1585491912</v>
      </c>
    </row>
    <row r="103" spans="1:8" x14ac:dyDescent="0.25">
      <c r="A103">
        <v>16</v>
      </c>
      <c r="B103">
        <v>0</v>
      </c>
      <c r="C103" s="3">
        <v>42196</v>
      </c>
      <c r="D103" t="str">
        <f t="shared" si="12"/>
        <v>TAK</v>
      </c>
      <c r="E103">
        <f t="shared" si="8"/>
        <v>12000</v>
      </c>
      <c r="F103">
        <f t="shared" si="9"/>
        <v>0</v>
      </c>
      <c r="G103" s="4">
        <f t="shared" si="10"/>
        <v>479.99999999999977</v>
      </c>
      <c r="H103" s="4">
        <f t="shared" si="11"/>
        <v>-171585.1585491912</v>
      </c>
    </row>
    <row r="104" spans="1:8" x14ac:dyDescent="0.25">
      <c r="A104">
        <v>18</v>
      </c>
      <c r="B104">
        <v>2</v>
      </c>
      <c r="C104" s="3">
        <v>42197</v>
      </c>
      <c r="D104" t="str">
        <f t="shared" si="12"/>
        <v>NIE</v>
      </c>
      <c r="E104">
        <f t="shared" si="8"/>
        <v>0</v>
      </c>
      <c r="F104">
        <f t="shared" si="9"/>
        <v>1400</v>
      </c>
      <c r="G104" s="4">
        <f t="shared" si="10"/>
        <v>0</v>
      </c>
      <c r="H104" s="4">
        <f t="shared" si="11"/>
        <v>-170185.1585491912</v>
      </c>
    </row>
    <row r="105" spans="1:8" x14ac:dyDescent="0.25">
      <c r="A105">
        <v>18</v>
      </c>
      <c r="B105">
        <v>12</v>
      </c>
      <c r="C105" s="3">
        <v>42198</v>
      </c>
      <c r="D105" t="str">
        <f t="shared" si="12"/>
        <v>NIE</v>
      </c>
      <c r="E105">
        <f t="shared" si="8"/>
        <v>0</v>
      </c>
      <c r="F105">
        <f t="shared" si="9"/>
        <v>8400</v>
      </c>
      <c r="G105" s="4">
        <f t="shared" si="10"/>
        <v>0</v>
      </c>
      <c r="H105" s="4">
        <f t="shared" si="11"/>
        <v>-161785.1585491912</v>
      </c>
    </row>
    <row r="106" spans="1:8" x14ac:dyDescent="0.25">
      <c r="A106">
        <v>18</v>
      </c>
      <c r="B106">
        <v>0</v>
      </c>
      <c r="C106" s="3">
        <v>42199</v>
      </c>
      <c r="D106" t="str">
        <f t="shared" si="12"/>
        <v>TAK</v>
      </c>
      <c r="E106">
        <f t="shared" si="8"/>
        <v>12000</v>
      </c>
      <c r="F106">
        <f t="shared" si="9"/>
        <v>0</v>
      </c>
      <c r="G106" s="4">
        <f t="shared" si="10"/>
        <v>572.75649276110312</v>
      </c>
      <c r="H106" s="4">
        <f t="shared" si="11"/>
        <v>-174357.91504195231</v>
      </c>
    </row>
    <row r="107" spans="1:8" x14ac:dyDescent="0.25">
      <c r="A107">
        <v>18</v>
      </c>
      <c r="B107">
        <v>0</v>
      </c>
      <c r="C107" s="3">
        <v>42200</v>
      </c>
      <c r="D107" t="str">
        <f t="shared" si="12"/>
        <v>TAK</v>
      </c>
      <c r="E107">
        <f t="shared" si="8"/>
        <v>12000</v>
      </c>
      <c r="F107">
        <f t="shared" si="9"/>
        <v>0</v>
      </c>
      <c r="G107" s="4">
        <f t="shared" si="10"/>
        <v>572.75649276110312</v>
      </c>
      <c r="H107" s="4">
        <f t="shared" si="11"/>
        <v>-186930.67153471342</v>
      </c>
    </row>
    <row r="108" spans="1:8" x14ac:dyDescent="0.25">
      <c r="A108">
        <v>16</v>
      </c>
      <c r="B108">
        <v>0</v>
      </c>
      <c r="C108" s="3">
        <v>42201</v>
      </c>
      <c r="D108" t="str">
        <f t="shared" si="12"/>
        <v>TAK</v>
      </c>
      <c r="E108">
        <f t="shared" si="8"/>
        <v>12000</v>
      </c>
      <c r="F108">
        <f t="shared" si="9"/>
        <v>0</v>
      </c>
      <c r="G108" s="4">
        <f t="shared" si="10"/>
        <v>479.99999999999977</v>
      </c>
      <c r="H108" s="4">
        <f t="shared" si="11"/>
        <v>-199410.67153471342</v>
      </c>
    </row>
    <row r="109" spans="1:8" x14ac:dyDescent="0.25">
      <c r="A109">
        <v>21</v>
      </c>
      <c r="B109">
        <v>0</v>
      </c>
      <c r="C109" s="3">
        <v>42202</v>
      </c>
      <c r="D109" t="str">
        <f t="shared" si="12"/>
        <v>TAK</v>
      </c>
      <c r="E109">
        <f t="shared" si="8"/>
        <v>12000</v>
      </c>
      <c r="F109">
        <f t="shared" si="9"/>
        <v>0</v>
      </c>
      <c r="G109" s="4">
        <f t="shared" si="10"/>
        <v>721.75567195554504</v>
      </c>
      <c r="H109" s="4">
        <f t="shared" si="11"/>
        <v>-212132.42720666897</v>
      </c>
    </row>
    <row r="110" spans="1:8" x14ac:dyDescent="0.25">
      <c r="A110">
        <v>26</v>
      </c>
      <c r="B110">
        <v>0</v>
      </c>
      <c r="C110" s="3">
        <v>42203</v>
      </c>
      <c r="D110" t="str">
        <f t="shared" si="12"/>
        <v>TAK</v>
      </c>
      <c r="E110">
        <f t="shared" si="8"/>
        <v>12000</v>
      </c>
      <c r="F110">
        <f t="shared" si="9"/>
        <v>0</v>
      </c>
      <c r="G110" s="4">
        <f t="shared" si="10"/>
        <v>994.30880515059346</v>
      </c>
      <c r="H110" s="4">
        <f t="shared" si="11"/>
        <v>-225126.73601181956</v>
      </c>
    </row>
    <row r="111" spans="1:8" x14ac:dyDescent="0.25">
      <c r="A111">
        <v>23</v>
      </c>
      <c r="B111">
        <v>18</v>
      </c>
      <c r="C111" s="3">
        <v>42204</v>
      </c>
      <c r="D111" t="str">
        <f t="shared" si="12"/>
        <v>NIE</v>
      </c>
      <c r="E111">
        <f t="shared" si="8"/>
        <v>0</v>
      </c>
      <c r="F111">
        <f t="shared" si="9"/>
        <v>12600</v>
      </c>
      <c r="G111" s="4">
        <f t="shared" si="10"/>
        <v>0</v>
      </c>
      <c r="H111" s="4">
        <f t="shared" si="11"/>
        <v>-212526.73601181956</v>
      </c>
    </row>
    <row r="112" spans="1:8" x14ac:dyDescent="0.25">
      <c r="A112">
        <v>19</v>
      </c>
      <c r="B112">
        <v>0</v>
      </c>
      <c r="C112" s="3">
        <v>42205</v>
      </c>
      <c r="D112" t="str">
        <f t="shared" si="12"/>
        <v>TAK</v>
      </c>
      <c r="E112">
        <f t="shared" si="8"/>
        <v>12000</v>
      </c>
      <c r="F112">
        <f t="shared" si="9"/>
        <v>0</v>
      </c>
      <c r="G112" s="4">
        <f t="shared" si="10"/>
        <v>621.14309945454568</v>
      </c>
      <c r="H112" s="4">
        <f t="shared" si="11"/>
        <v>-225147.87911127412</v>
      </c>
    </row>
    <row r="113" spans="1:8" x14ac:dyDescent="0.25">
      <c r="A113">
        <v>20</v>
      </c>
      <c r="B113">
        <v>6</v>
      </c>
      <c r="C113" s="3">
        <v>42206</v>
      </c>
      <c r="D113" t="str">
        <f t="shared" si="12"/>
        <v>NIE</v>
      </c>
      <c r="E113">
        <f t="shared" si="8"/>
        <v>0</v>
      </c>
      <c r="F113">
        <f t="shared" si="9"/>
        <v>4200</v>
      </c>
      <c r="G113" s="4">
        <f t="shared" si="10"/>
        <v>0</v>
      </c>
      <c r="H113" s="4">
        <f t="shared" si="11"/>
        <v>-220947.87911127412</v>
      </c>
    </row>
    <row r="114" spans="1:8" x14ac:dyDescent="0.25">
      <c r="A114">
        <v>22</v>
      </c>
      <c r="B114">
        <v>0</v>
      </c>
      <c r="C114" s="3">
        <v>42207</v>
      </c>
      <c r="D114" t="str">
        <f t="shared" si="12"/>
        <v>TAK</v>
      </c>
      <c r="E114">
        <f t="shared" si="8"/>
        <v>12000</v>
      </c>
      <c r="F114">
        <f t="shared" si="9"/>
        <v>0</v>
      </c>
      <c r="G114" s="4">
        <f t="shared" si="10"/>
        <v>773.9186003708661</v>
      </c>
      <c r="H114" s="4">
        <f t="shared" si="11"/>
        <v>-233721.79771164499</v>
      </c>
    </row>
    <row r="115" spans="1:8" x14ac:dyDescent="0.25">
      <c r="A115">
        <v>20</v>
      </c>
      <c r="B115">
        <v>0</v>
      </c>
      <c r="C115" s="3">
        <v>42208</v>
      </c>
      <c r="D115" t="str">
        <f t="shared" si="12"/>
        <v>TAK</v>
      </c>
      <c r="E115">
        <f t="shared" si="8"/>
        <v>12000</v>
      </c>
      <c r="F115">
        <f t="shared" si="9"/>
        <v>0</v>
      </c>
      <c r="G115" s="4">
        <f t="shared" si="10"/>
        <v>670.82039324993684</v>
      </c>
      <c r="H115" s="4">
        <f t="shared" si="11"/>
        <v>-246392.61810489494</v>
      </c>
    </row>
    <row r="116" spans="1:8" x14ac:dyDescent="0.25">
      <c r="A116">
        <v>20</v>
      </c>
      <c r="B116">
        <v>0</v>
      </c>
      <c r="C116" s="3">
        <v>42209</v>
      </c>
      <c r="D116" t="str">
        <f t="shared" si="12"/>
        <v>TAK</v>
      </c>
      <c r="E116">
        <f t="shared" si="8"/>
        <v>12000</v>
      </c>
      <c r="F116">
        <f t="shared" si="9"/>
        <v>0</v>
      </c>
      <c r="G116" s="4">
        <f t="shared" si="10"/>
        <v>670.82039324993684</v>
      </c>
      <c r="H116" s="4">
        <f t="shared" si="11"/>
        <v>-259063.43849814488</v>
      </c>
    </row>
    <row r="117" spans="1:8" x14ac:dyDescent="0.25">
      <c r="A117">
        <v>23</v>
      </c>
      <c r="B117">
        <v>0.1</v>
      </c>
      <c r="C117" s="3">
        <v>42210</v>
      </c>
      <c r="D117" t="str">
        <f t="shared" si="12"/>
        <v>TAK</v>
      </c>
      <c r="E117">
        <f t="shared" si="8"/>
        <v>12000</v>
      </c>
      <c r="F117">
        <f t="shared" si="9"/>
        <v>70</v>
      </c>
      <c r="G117" s="4">
        <f t="shared" si="10"/>
        <v>0</v>
      </c>
      <c r="H117" s="4">
        <f t="shared" si="11"/>
        <v>-270993.43849814485</v>
      </c>
    </row>
    <row r="118" spans="1:8" x14ac:dyDescent="0.25">
      <c r="A118">
        <v>16</v>
      </c>
      <c r="B118">
        <v>0</v>
      </c>
      <c r="C118" s="3">
        <v>42211</v>
      </c>
      <c r="D118" t="str">
        <f t="shared" si="12"/>
        <v>TAK</v>
      </c>
      <c r="E118">
        <f t="shared" si="8"/>
        <v>12000</v>
      </c>
      <c r="F118">
        <f t="shared" si="9"/>
        <v>0</v>
      </c>
      <c r="G118" s="4">
        <f t="shared" si="10"/>
        <v>479.99999999999977</v>
      </c>
      <c r="H118" s="4">
        <f t="shared" si="11"/>
        <v>-283473.43849814485</v>
      </c>
    </row>
    <row r="119" spans="1:8" x14ac:dyDescent="0.25">
      <c r="A119">
        <v>16</v>
      </c>
      <c r="B119">
        <v>0.1</v>
      </c>
      <c r="C119" s="3">
        <v>42212</v>
      </c>
      <c r="D119" t="str">
        <f t="shared" si="12"/>
        <v>TAK</v>
      </c>
      <c r="E119">
        <f t="shared" si="8"/>
        <v>12000</v>
      </c>
      <c r="F119">
        <f t="shared" si="9"/>
        <v>70</v>
      </c>
      <c r="G119" s="4">
        <f t="shared" si="10"/>
        <v>0</v>
      </c>
      <c r="H119" s="4">
        <f t="shared" si="11"/>
        <v>-295403.43849814485</v>
      </c>
    </row>
    <row r="120" spans="1:8" x14ac:dyDescent="0.25">
      <c r="A120">
        <v>18</v>
      </c>
      <c r="B120">
        <v>0.3</v>
      </c>
      <c r="C120" s="3">
        <v>42213</v>
      </c>
      <c r="D120" t="str">
        <f t="shared" si="12"/>
        <v>TAK</v>
      </c>
      <c r="E120">
        <f t="shared" si="8"/>
        <v>12000</v>
      </c>
      <c r="F120">
        <f t="shared" si="9"/>
        <v>210</v>
      </c>
      <c r="G120" s="4">
        <f t="shared" si="10"/>
        <v>0</v>
      </c>
      <c r="H120" s="4">
        <f t="shared" si="11"/>
        <v>-307193.43849814485</v>
      </c>
    </row>
    <row r="121" spans="1:8" x14ac:dyDescent="0.25">
      <c r="A121">
        <v>18</v>
      </c>
      <c r="B121">
        <v>0</v>
      </c>
      <c r="C121" s="3">
        <v>42214</v>
      </c>
      <c r="D121" t="str">
        <f t="shared" si="12"/>
        <v>TAK</v>
      </c>
      <c r="E121">
        <f t="shared" si="8"/>
        <v>12000</v>
      </c>
      <c r="F121">
        <f t="shared" si="9"/>
        <v>0</v>
      </c>
      <c r="G121" s="4">
        <f t="shared" si="10"/>
        <v>572.75649276110312</v>
      </c>
      <c r="H121" s="4">
        <f t="shared" si="11"/>
        <v>-319766.19499090593</v>
      </c>
    </row>
    <row r="122" spans="1:8" x14ac:dyDescent="0.25">
      <c r="A122">
        <v>14</v>
      </c>
      <c r="B122">
        <v>0</v>
      </c>
      <c r="C122" s="3">
        <v>42215</v>
      </c>
      <c r="D122" t="str">
        <f t="shared" si="12"/>
        <v>NIE</v>
      </c>
      <c r="E122">
        <f t="shared" si="8"/>
        <v>0</v>
      </c>
      <c r="F122">
        <f t="shared" si="9"/>
        <v>0</v>
      </c>
      <c r="G122" s="4">
        <f t="shared" si="10"/>
        <v>392.87402561126362</v>
      </c>
      <c r="H122" s="4">
        <f t="shared" si="11"/>
        <v>-320159.0690165172</v>
      </c>
    </row>
    <row r="123" spans="1:8" x14ac:dyDescent="0.25">
      <c r="A123">
        <v>14</v>
      </c>
      <c r="B123">
        <v>0</v>
      </c>
      <c r="C123" s="3">
        <v>42216</v>
      </c>
      <c r="D123" t="str">
        <f t="shared" si="12"/>
        <v>NIE</v>
      </c>
      <c r="E123">
        <f t="shared" si="8"/>
        <v>0</v>
      </c>
      <c r="F123">
        <f t="shared" si="9"/>
        <v>0</v>
      </c>
      <c r="G123" s="4">
        <f t="shared" si="10"/>
        <v>392.87402561126362</v>
      </c>
      <c r="H123" s="4">
        <f t="shared" si="11"/>
        <v>-320551.94304212846</v>
      </c>
    </row>
    <row r="124" spans="1:8" x14ac:dyDescent="0.25">
      <c r="A124">
        <v>16</v>
      </c>
      <c r="B124">
        <v>0</v>
      </c>
      <c r="C124" s="3">
        <v>42217</v>
      </c>
      <c r="D124" t="str">
        <f t="shared" si="12"/>
        <v>TAK</v>
      </c>
      <c r="E124">
        <f t="shared" si="8"/>
        <v>12000</v>
      </c>
      <c r="F124">
        <f t="shared" si="9"/>
        <v>0</v>
      </c>
      <c r="G124" s="4">
        <f t="shared" si="10"/>
        <v>479.99999999999977</v>
      </c>
      <c r="H124" s="4">
        <f t="shared" si="11"/>
        <v>-333031.94304212846</v>
      </c>
    </row>
    <row r="125" spans="1:8" x14ac:dyDescent="0.25">
      <c r="A125">
        <v>22</v>
      </c>
      <c r="B125">
        <v>0</v>
      </c>
      <c r="C125" s="3">
        <v>42218</v>
      </c>
      <c r="D125" t="str">
        <f t="shared" si="12"/>
        <v>TAK</v>
      </c>
      <c r="E125">
        <f t="shared" si="8"/>
        <v>12000</v>
      </c>
      <c r="F125">
        <f t="shared" si="9"/>
        <v>0</v>
      </c>
      <c r="G125" s="4">
        <f t="shared" si="10"/>
        <v>773.9186003708661</v>
      </c>
      <c r="H125" s="4">
        <f t="shared" si="11"/>
        <v>-345805.86164249934</v>
      </c>
    </row>
    <row r="126" spans="1:8" x14ac:dyDescent="0.25">
      <c r="A126">
        <v>22</v>
      </c>
      <c r="B126">
        <v>0</v>
      </c>
      <c r="C126" s="3">
        <v>42219</v>
      </c>
      <c r="D126" t="str">
        <f t="shared" si="12"/>
        <v>TAK</v>
      </c>
      <c r="E126">
        <f t="shared" si="8"/>
        <v>12000</v>
      </c>
      <c r="F126">
        <f t="shared" si="9"/>
        <v>0</v>
      </c>
      <c r="G126" s="4">
        <f t="shared" si="10"/>
        <v>773.9186003708661</v>
      </c>
      <c r="H126" s="4">
        <f t="shared" si="11"/>
        <v>-358579.78024287021</v>
      </c>
    </row>
    <row r="127" spans="1:8" x14ac:dyDescent="0.25">
      <c r="A127">
        <v>25</v>
      </c>
      <c r="B127">
        <v>0</v>
      </c>
      <c r="C127" s="3">
        <v>42220</v>
      </c>
      <c r="D127" t="str">
        <f t="shared" si="12"/>
        <v>TAK</v>
      </c>
      <c r="E127">
        <f t="shared" si="8"/>
        <v>12000</v>
      </c>
      <c r="F127">
        <f t="shared" si="9"/>
        <v>0</v>
      </c>
      <c r="G127" s="4">
        <f t="shared" si="10"/>
        <v>937.49999999999943</v>
      </c>
      <c r="H127" s="4">
        <f t="shared" si="11"/>
        <v>-371517.28024287021</v>
      </c>
    </row>
    <row r="128" spans="1:8" x14ac:dyDescent="0.25">
      <c r="A128">
        <v>24</v>
      </c>
      <c r="B128">
        <v>0</v>
      </c>
      <c r="C128" s="3">
        <v>42221</v>
      </c>
      <c r="D128" t="str">
        <f t="shared" si="12"/>
        <v>TAK</v>
      </c>
      <c r="E128">
        <f t="shared" si="8"/>
        <v>12000</v>
      </c>
      <c r="F128">
        <f t="shared" si="9"/>
        <v>0</v>
      </c>
      <c r="G128" s="4">
        <f t="shared" si="10"/>
        <v>881.81630740194441</v>
      </c>
      <c r="H128" s="4">
        <f t="shared" si="11"/>
        <v>-384399.09655027214</v>
      </c>
    </row>
    <row r="129" spans="1:8" x14ac:dyDescent="0.25">
      <c r="A129">
        <v>24</v>
      </c>
      <c r="B129">
        <v>0</v>
      </c>
      <c r="C129" s="3">
        <v>42222</v>
      </c>
      <c r="D129" t="str">
        <f t="shared" si="12"/>
        <v>TAK</v>
      </c>
      <c r="E129">
        <f t="shared" si="8"/>
        <v>12000</v>
      </c>
      <c r="F129">
        <f t="shared" si="9"/>
        <v>0</v>
      </c>
      <c r="G129" s="4">
        <f t="shared" si="10"/>
        <v>881.81630740194441</v>
      </c>
      <c r="H129" s="4">
        <f t="shared" si="11"/>
        <v>-397280.91285767406</v>
      </c>
    </row>
    <row r="130" spans="1:8" x14ac:dyDescent="0.25">
      <c r="A130">
        <v>28</v>
      </c>
      <c r="B130">
        <v>0</v>
      </c>
      <c r="C130" s="3">
        <v>42223</v>
      </c>
      <c r="D130" t="str">
        <f t="shared" ref="D130:D161" si="13">IF(A130&gt;15,IF(B130&lt;0.6,"TAK","NIE"),"NIE")</f>
        <v>TAK</v>
      </c>
      <c r="E130">
        <f t="shared" si="8"/>
        <v>12000</v>
      </c>
      <c r="F130">
        <f t="shared" si="9"/>
        <v>0</v>
      </c>
      <c r="G130" s="4">
        <f t="shared" si="10"/>
        <v>1111.2155506471274</v>
      </c>
      <c r="H130" s="4">
        <f t="shared" si="11"/>
        <v>-410392.12840832118</v>
      </c>
    </row>
    <row r="131" spans="1:8" x14ac:dyDescent="0.25">
      <c r="A131">
        <v>28</v>
      </c>
      <c r="B131">
        <v>0</v>
      </c>
      <c r="C131" s="3">
        <v>42224</v>
      </c>
      <c r="D131" t="str">
        <f t="shared" si="13"/>
        <v>TAK</v>
      </c>
      <c r="E131">
        <f t="shared" ref="E131:E184" si="14">IF(D131="NIE",0,IF(A131&gt;30,24000,12000))</f>
        <v>12000</v>
      </c>
      <c r="F131">
        <f t="shared" ref="F131:F184" si="15">700*B131</f>
        <v>0</v>
      </c>
      <c r="G131" s="4">
        <f t="shared" ref="G131:G184" si="16">IF(B131&lt;=0,0.0003*A131^1.5*25000,0)</f>
        <v>1111.2155506471274</v>
      </c>
      <c r="H131" s="4">
        <f t="shared" si="11"/>
        <v>-423503.3439589683</v>
      </c>
    </row>
    <row r="132" spans="1:8" x14ac:dyDescent="0.25">
      <c r="A132">
        <v>24</v>
      </c>
      <c r="B132">
        <v>0</v>
      </c>
      <c r="C132" s="3">
        <v>42225</v>
      </c>
      <c r="D132" t="str">
        <f t="shared" si="13"/>
        <v>TAK</v>
      </c>
      <c r="E132">
        <f t="shared" si="14"/>
        <v>12000</v>
      </c>
      <c r="F132">
        <f t="shared" si="15"/>
        <v>0</v>
      </c>
      <c r="G132" s="4">
        <f t="shared" si="16"/>
        <v>881.81630740194441</v>
      </c>
      <c r="H132" s="4">
        <f t="shared" si="11"/>
        <v>-436385.16026637022</v>
      </c>
    </row>
    <row r="133" spans="1:8" x14ac:dyDescent="0.25">
      <c r="A133">
        <v>24</v>
      </c>
      <c r="B133">
        <v>0</v>
      </c>
      <c r="C133" s="3">
        <v>42226</v>
      </c>
      <c r="D133" t="str">
        <f t="shared" si="13"/>
        <v>TAK</v>
      </c>
      <c r="E133">
        <f t="shared" si="14"/>
        <v>12000</v>
      </c>
      <c r="F133">
        <f t="shared" si="15"/>
        <v>0</v>
      </c>
      <c r="G133" s="4">
        <f t="shared" si="16"/>
        <v>881.81630740194441</v>
      </c>
      <c r="H133" s="4">
        <f t="shared" si="11"/>
        <v>-449266.97657377215</v>
      </c>
    </row>
    <row r="134" spans="1:8" x14ac:dyDescent="0.25">
      <c r="A134">
        <v>26</v>
      </c>
      <c r="B134">
        <v>0</v>
      </c>
      <c r="C134" s="3">
        <v>42227</v>
      </c>
      <c r="D134" t="str">
        <f t="shared" si="13"/>
        <v>TAK</v>
      </c>
      <c r="E134">
        <f t="shared" si="14"/>
        <v>12000</v>
      </c>
      <c r="F134">
        <f t="shared" si="15"/>
        <v>0</v>
      </c>
      <c r="G134" s="4">
        <f t="shared" si="16"/>
        <v>994.30880515059346</v>
      </c>
      <c r="H134" s="4">
        <f t="shared" si="11"/>
        <v>-462261.28537892277</v>
      </c>
    </row>
    <row r="135" spans="1:8" x14ac:dyDescent="0.25">
      <c r="A135">
        <v>32</v>
      </c>
      <c r="B135">
        <v>0.6</v>
      </c>
      <c r="C135" s="3">
        <v>42228</v>
      </c>
      <c r="D135" t="str">
        <f t="shared" si="13"/>
        <v>NIE</v>
      </c>
      <c r="E135">
        <f t="shared" si="14"/>
        <v>0</v>
      </c>
      <c r="F135">
        <f t="shared" si="15"/>
        <v>420</v>
      </c>
      <c r="G135" s="4">
        <f t="shared" si="16"/>
        <v>0</v>
      </c>
      <c r="H135" s="4">
        <f t="shared" ref="H135:H184" si="17">IF(H134-E135-G135+F135&gt;25000,25000,H134-E135-G135+F135)</f>
        <v>-461841.28537892277</v>
      </c>
    </row>
    <row r="136" spans="1:8" x14ac:dyDescent="0.25">
      <c r="A136">
        <v>31</v>
      </c>
      <c r="B136">
        <v>0.1</v>
      </c>
      <c r="C136" s="3">
        <v>42229</v>
      </c>
      <c r="D136" t="str">
        <f t="shared" si="13"/>
        <v>TAK</v>
      </c>
      <c r="E136">
        <f t="shared" si="14"/>
        <v>24000</v>
      </c>
      <c r="F136">
        <f t="shared" si="15"/>
        <v>70</v>
      </c>
      <c r="G136" s="4">
        <f t="shared" si="16"/>
        <v>0</v>
      </c>
      <c r="H136" s="4">
        <f t="shared" si="17"/>
        <v>-485771.28537892277</v>
      </c>
    </row>
    <row r="137" spans="1:8" x14ac:dyDescent="0.25">
      <c r="A137">
        <v>33</v>
      </c>
      <c r="B137">
        <v>0</v>
      </c>
      <c r="C137" s="3">
        <v>42230</v>
      </c>
      <c r="D137" t="str">
        <f t="shared" si="13"/>
        <v>TAK</v>
      </c>
      <c r="E137">
        <f t="shared" si="14"/>
        <v>24000</v>
      </c>
      <c r="F137">
        <f t="shared" si="15"/>
        <v>0</v>
      </c>
      <c r="G137" s="4">
        <f t="shared" si="16"/>
        <v>1421.7792550181623</v>
      </c>
      <c r="H137" s="4">
        <f t="shared" si="17"/>
        <v>-511193.06463394093</v>
      </c>
    </row>
    <row r="138" spans="1:8" x14ac:dyDescent="0.25">
      <c r="A138">
        <v>31</v>
      </c>
      <c r="B138">
        <v>12</v>
      </c>
      <c r="C138" s="3">
        <v>42231</v>
      </c>
      <c r="D138" t="str">
        <f t="shared" si="13"/>
        <v>NIE</v>
      </c>
      <c r="E138">
        <f t="shared" si="14"/>
        <v>0</v>
      </c>
      <c r="F138">
        <f t="shared" si="15"/>
        <v>8400</v>
      </c>
      <c r="G138" s="4">
        <f t="shared" si="16"/>
        <v>0</v>
      </c>
      <c r="H138" s="4">
        <f t="shared" si="17"/>
        <v>-502793.06463394093</v>
      </c>
    </row>
    <row r="139" spans="1:8" x14ac:dyDescent="0.25">
      <c r="A139">
        <v>22</v>
      </c>
      <c r="B139">
        <v>0</v>
      </c>
      <c r="C139" s="3">
        <v>42232</v>
      </c>
      <c r="D139" t="str">
        <f t="shared" si="13"/>
        <v>TAK</v>
      </c>
      <c r="E139">
        <f t="shared" si="14"/>
        <v>12000</v>
      </c>
      <c r="F139">
        <f t="shared" si="15"/>
        <v>0</v>
      </c>
      <c r="G139" s="4">
        <f t="shared" si="16"/>
        <v>773.9186003708661</v>
      </c>
      <c r="H139" s="4">
        <f t="shared" si="17"/>
        <v>-515566.9832343118</v>
      </c>
    </row>
    <row r="140" spans="1:8" x14ac:dyDescent="0.25">
      <c r="A140">
        <v>24</v>
      </c>
      <c r="B140">
        <v>0.2</v>
      </c>
      <c r="C140" s="3">
        <v>42233</v>
      </c>
      <c r="D140" t="str">
        <f t="shared" si="13"/>
        <v>TAK</v>
      </c>
      <c r="E140">
        <f t="shared" si="14"/>
        <v>12000</v>
      </c>
      <c r="F140">
        <f t="shared" si="15"/>
        <v>140</v>
      </c>
      <c r="G140" s="4">
        <f t="shared" si="16"/>
        <v>0</v>
      </c>
      <c r="H140" s="4">
        <f t="shared" si="17"/>
        <v>-527426.9832343118</v>
      </c>
    </row>
    <row r="141" spans="1:8" x14ac:dyDescent="0.25">
      <c r="A141">
        <v>22</v>
      </c>
      <c r="B141">
        <v>0</v>
      </c>
      <c r="C141" s="3">
        <v>42234</v>
      </c>
      <c r="D141" t="str">
        <f t="shared" si="13"/>
        <v>TAK</v>
      </c>
      <c r="E141">
        <f t="shared" si="14"/>
        <v>12000</v>
      </c>
      <c r="F141">
        <f t="shared" si="15"/>
        <v>0</v>
      </c>
      <c r="G141" s="4">
        <f t="shared" si="16"/>
        <v>773.9186003708661</v>
      </c>
      <c r="H141" s="4">
        <f t="shared" si="17"/>
        <v>-540200.90183468268</v>
      </c>
    </row>
    <row r="142" spans="1:8" x14ac:dyDescent="0.25">
      <c r="A142">
        <v>19</v>
      </c>
      <c r="B142">
        <v>0</v>
      </c>
      <c r="C142" s="3">
        <v>42235</v>
      </c>
      <c r="D142" t="str">
        <f t="shared" si="13"/>
        <v>TAK</v>
      </c>
      <c r="E142">
        <f t="shared" si="14"/>
        <v>12000</v>
      </c>
      <c r="F142">
        <f t="shared" si="15"/>
        <v>0</v>
      </c>
      <c r="G142" s="4">
        <f t="shared" si="16"/>
        <v>621.14309945454568</v>
      </c>
      <c r="H142" s="4">
        <f t="shared" si="17"/>
        <v>-552822.04493413726</v>
      </c>
    </row>
    <row r="143" spans="1:8" x14ac:dyDescent="0.25">
      <c r="A143">
        <v>18</v>
      </c>
      <c r="B143">
        <v>0</v>
      </c>
      <c r="C143" s="3">
        <v>42236</v>
      </c>
      <c r="D143" t="str">
        <f t="shared" si="13"/>
        <v>TAK</v>
      </c>
      <c r="E143">
        <f t="shared" si="14"/>
        <v>12000</v>
      </c>
      <c r="F143">
        <f t="shared" si="15"/>
        <v>0</v>
      </c>
      <c r="G143" s="4">
        <f t="shared" si="16"/>
        <v>572.75649276110312</v>
      </c>
      <c r="H143" s="4">
        <f t="shared" si="17"/>
        <v>-565394.80142689834</v>
      </c>
    </row>
    <row r="144" spans="1:8" x14ac:dyDescent="0.25">
      <c r="A144">
        <v>18</v>
      </c>
      <c r="B144">
        <v>0</v>
      </c>
      <c r="C144" s="3">
        <v>42237</v>
      </c>
      <c r="D144" t="str">
        <f t="shared" si="13"/>
        <v>TAK</v>
      </c>
      <c r="E144">
        <f t="shared" si="14"/>
        <v>12000</v>
      </c>
      <c r="F144">
        <f t="shared" si="15"/>
        <v>0</v>
      </c>
      <c r="G144" s="4">
        <f t="shared" si="16"/>
        <v>572.75649276110312</v>
      </c>
      <c r="H144" s="4">
        <f t="shared" si="17"/>
        <v>-577967.55791965942</v>
      </c>
    </row>
    <row r="145" spans="1:8" x14ac:dyDescent="0.25">
      <c r="A145">
        <v>18</v>
      </c>
      <c r="B145">
        <v>0</v>
      </c>
      <c r="C145" s="3">
        <v>42238</v>
      </c>
      <c r="D145" t="str">
        <f t="shared" si="13"/>
        <v>TAK</v>
      </c>
      <c r="E145">
        <f t="shared" si="14"/>
        <v>12000</v>
      </c>
      <c r="F145">
        <f t="shared" si="15"/>
        <v>0</v>
      </c>
      <c r="G145" s="4">
        <f t="shared" si="16"/>
        <v>572.75649276110312</v>
      </c>
      <c r="H145" s="4">
        <f t="shared" si="17"/>
        <v>-590540.3144124205</v>
      </c>
    </row>
    <row r="146" spans="1:8" x14ac:dyDescent="0.25">
      <c r="A146">
        <v>19</v>
      </c>
      <c r="B146">
        <v>0</v>
      </c>
      <c r="C146" s="3">
        <v>42239</v>
      </c>
      <c r="D146" t="str">
        <f t="shared" si="13"/>
        <v>TAK</v>
      </c>
      <c r="E146">
        <f t="shared" si="14"/>
        <v>12000</v>
      </c>
      <c r="F146">
        <f t="shared" si="15"/>
        <v>0</v>
      </c>
      <c r="G146" s="4">
        <f t="shared" si="16"/>
        <v>621.14309945454568</v>
      </c>
      <c r="H146" s="4">
        <f t="shared" si="17"/>
        <v>-603161.45751187508</v>
      </c>
    </row>
    <row r="147" spans="1:8" x14ac:dyDescent="0.25">
      <c r="A147">
        <v>21</v>
      </c>
      <c r="B147">
        <v>5.5</v>
      </c>
      <c r="C147" s="3">
        <v>42240</v>
      </c>
      <c r="D147" t="str">
        <f t="shared" si="13"/>
        <v>NIE</v>
      </c>
      <c r="E147">
        <f t="shared" si="14"/>
        <v>0</v>
      </c>
      <c r="F147">
        <f t="shared" si="15"/>
        <v>3850</v>
      </c>
      <c r="G147" s="4">
        <f t="shared" si="16"/>
        <v>0</v>
      </c>
      <c r="H147" s="4">
        <f t="shared" si="17"/>
        <v>-599311.45751187508</v>
      </c>
    </row>
    <row r="148" spans="1:8" x14ac:dyDescent="0.25">
      <c r="A148">
        <v>18</v>
      </c>
      <c r="B148">
        <v>18</v>
      </c>
      <c r="C148" s="3">
        <v>42241</v>
      </c>
      <c r="D148" t="str">
        <f t="shared" si="13"/>
        <v>NIE</v>
      </c>
      <c r="E148">
        <f t="shared" si="14"/>
        <v>0</v>
      </c>
      <c r="F148">
        <f t="shared" si="15"/>
        <v>12600</v>
      </c>
      <c r="G148" s="4">
        <f t="shared" si="16"/>
        <v>0</v>
      </c>
      <c r="H148" s="4">
        <f t="shared" si="17"/>
        <v>-586711.45751187508</v>
      </c>
    </row>
    <row r="149" spans="1:8" x14ac:dyDescent="0.25">
      <c r="A149">
        <v>19</v>
      </c>
      <c r="B149">
        <v>12</v>
      </c>
      <c r="C149" s="3">
        <v>42242</v>
      </c>
      <c r="D149" t="str">
        <f t="shared" si="13"/>
        <v>NIE</v>
      </c>
      <c r="E149">
        <f t="shared" si="14"/>
        <v>0</v>
      </c>
      <c r="F149">
        <f t="shared" si="15"/>
        <v>8400</v>
      </c>
      <c r="G149" s="4">
        <f t="shared" si="16"/>
        <v>0</v>
      </c>
      <c r="H149" s="4">
        <f t="shared" si="17"/>
        <v>-578311.45751187508</v>
      </c>
    </row>
    <row r="150" spans="1:8" x14ac:dyDescent="0.25">
      <c r="A150">
        <v>23</v>
      </c>
      <c r="B150">
        <v>0</v>
      </c>
      <c r="C150" s="3">
        <v>42243</v>
      </c>
      <c r="D150" t="str">
        <f t="shared" si="13"/>
        <v>TAK</v>
      </c>
      <c r="E150">
        <f t="shared" si="14"/>
        <v>12000</v>
      </c>
      <c r="F150">
        <f t="shared" si="15"/>
        <v>0</v>
      </c>
      <c r="G150" s="4">
        <f t="shared" si="16"/>
        <v>827.28093777144409</v>
      </c>
      <c r="H150" s="4">
        <f t="shared" si="17"/>
        <v>-591138.73844964651</v>
      </c>
    </row>
    <row r="151" spans="1:8" x14ac:dyDescent="0.25">
      <c r="A151">
        <v>17</v>
      </c>
      <c r="B151">
        <v>0.1</v>
      </c>
      <c r="C151" s="3">
        <v>42244</v>
      </c>
      <c r="D151" t="str">
        <f t="shared" si="13"/>
        <v>TAK</v>
      </c>
      <c r="E151">
        <f t="shared" si="14"/>
        <v>12000</v>
      </c>
      <c r="F151">
        <f t="shared" si="15"/>
        <v>70</v>
      </c>
      <c r="G151" s="4">
        <f t="shared" si="16"/>
        <v>0</v>
      </c>
      <c r="H151" s="4">
        <f t="shared" si="17"/>
        <v>-603068.73844964651</v>
      </c>
    </row>
    <row r="152" spans="1:8" x14ac:dyDescent="0.25">
      <c r="A152">
        <v>16</v>
      </c>
      <c r="B152">
        <v>14</v>
      </c>
      <c r="C152" s="3">
        <v>42245</v>
      </c>
      <c r="D152" t="str">
        <f t="shared" si="13"/>
        <v>NIE</v>
      </c>
      <c r="E152">
        <f t="shared" si="14"/>
        <v>0</v>
      </c>
      <c r="F152">
        <f t="shared" si="15"/>
        <v>9800</v>
      </c>
      <c r="G152" s="4">
        <f t="shared" si="16"/>
        <v>0</v>
      </c>
      <c r="H152" s="4">
        <f t="shared" si="17"/>
        <v>-593268.73844964651</v>
      </c>
    </row>
    <row r="153" spans="1:8" x14ac:dyDescent="0.25">
      <c r="A153">
        <v>22</v>
      </c>
      <c r="B153">
        <v>0</v>
      </c>
      <c r="C153" s="3">
        <v>42246</v>
      </c>
      <c r="D153" t="str">
        <f t="shared" si="13"/>
        <v>TAK</v>
      </c>
      <c r="E153">
        <f t="shared" si="14"/>
        <v>12000</v>
      </c>
      <c r="F153">
        <f t="shared" si="15"/>
        <v>0</v>
      </c>
      <c r="G153" s="4">
        <f t="shared" si="16"/>
        <v>773.9186003708661</v>
      </c>
      <c r="H153" s="4">
        <f t="shared" si="17"/>
        <v>-606042.65705001738</v>
      </c>
    </row>
    <row r="154" spans="1:8" x14ac:dyDescent="0.25">
      <c r="A154">
        <v>26</v>
      </c>
      <c r="B154">
        <v>0</v>
      </c>
      <c r="C154" s="3">
        <v>42247</v>
      </c>
      <c r="D154" t="str">
        <f t="shared" si="13"/>
        <v>TAK</v>
      </c>
      <c r="E154">
        <f t="shared" si="14"/>
        <v>12000</v>
      </c>
      <c r="F154">
        <f t="shared" si="15"/>
        <v>0</v>
      </c>
      <c r="G154" s="4">
        <f t="shared" si="16"/>
        <v>994.30880515059346</v>
      </c>
      <c r="H154" s="4">
        <f t="shared" si="17"/>
        <v>-619036.96585516795</v>
      </c>
    </row>
    <row r="155" spans="1:8" x14ac:dyDescent="0.25">
      <c r="A155">
        <v>27</v>
      </c>
      <c r="B155">
        <v>2</v>
      </c>
      <c r="C155" s="3">
        <v>42248</v>
      </c>
      <c r="D155" t="str">
        <f t="shared" si="13"/>
        <v>NIE</v>
      </c>
      <c r="E155">
        <f t="shared" si="14"/>
        <v>0</v>
      </c>
      <c r="F155">
        <f t="shared" si="15"/>
        <v>1400</v>
      </c>
      <c r="G155" s="4">
        <f t="shared" si="16"/>
        <v>0</v>
      </c>
      <c r="H155" s="4">
        <f t="shared" si="17"/>
        <v>-617636.96585516795</v>
      </c>
    </row>
    <row r="156" spans="1:8" x14ac:dyDescent="0.25">
      <c r="A156">
        <v>18</v>
      </c>
      <c r="B156">
        <v>0</v>
      </c>
      <c r="C156" s="3">
        <v>42249</v>
      </c>
      <c r="D156" t="str">
        <f t="shared" si="13"/>
        <v>TAK</v>
      </c>
      <c r="E156">
        <f t="shared" si="14"/>
        <v>12000</v>
      </c>
      <c r="F156">
        <f t="shared" si="15"/>
        <v>0</v>
      </c>
      <c r="G156" s="4">
        <f t="shared" si="16"/>
        <v>572.75649276110312</v>
      </c>
      <c r="H156" s="4">
        <f t="shared" si="17"/>
        <v>-630209.72234792903</v>
      </c>
    </row>
    <row r="157" spans="1:8" x14ac:dyDescent="0.25">
      <c r="A157">
        <v>17</v>
      </c>
      <c r="B157">
        <v>0</v>
      </c>
      <c r="C157" s="3">
        <v>42250</v>
      </c>
      <c r="D157" t="str">
        <f t="shared" si="13"/>
        <v>TAK</v>
      </c>
      <c r="E157">
        <f t="shared" si="14"/>
        <v>12000</v>
      </c>
      <c r="F157">
        <f t="shared" si="15"/>
        <v>0</v>
      </c>
      <c r="G157" s="4">
        <f t="shared" si="16"/>
        <v>525.69596726625196</v>
      </c>
      <c r="H157" s="4">
        <f t="shared" si="17"/>
        <v>-642735.41831519525</v>
      </c>
    </row>
    <row r="158" spans="1:8" x14ac:dyDescent="0.25">
      <c r="A158">
        <v>16</v>
      </c>
      <c r="B158">
        <v>0.1</v>
      </c>
      <c r="C158" s="3">
        <v>42251</v>
      </c>
      <c r="D158" t="str">
        <f t="shared" si="13"/>
        <v>TAK</v>
      </c>
      <c r="E158">
        <f t="shared" si="14"/>
        <v>12000</v>
      </c>
      <c r="F158">
        <f t="shared" si="15"/>
        <v>70</v>
      </c>
      <c r="G158" s="4">
        <f t="shared" si="16"/>
        <v>0</v>
      </c>
      <c r="H158" s="4">
        <f t="shared" si="17"/>
        <v>-654665.41831519525</v>
      </c>
    </row>
    <row r="159" spans="1:8" x14ac:dyDescent="0.25">
      <c r="A159">
        <v>15</v>
      </c>
      <c r="B159">
        <v>0</v>
      </c>
      <c r="C159" s="3">
        <v>42252</v>
      </c>
      <c r="D159" t="str">
        <f t="shared" si="13"/>
        <v>NIE</v>
      </c>
      <c r="E159">
        <f t="shared" si="14"/>
        <v>0</v>
      </c>
      <c r="F159">
        <f t="shared" si="15"/>
        <v>0</v>
      </c>
      <c r="G159" s="4">
        <f t="shared" si="16"/>
        <v>435.71062644833427</v>
      </c>
      <c r="H159" s="4">
        <f t="shared" si="17"/>
        <v>-655101.12894164363</v>
      </c>
    </row>
    <row r="160" spans="1:8" x14ac:dyDescent="0.25">
      <c r="A160">
        <v>12</v>
      </c>
      <c r="B160">
        <v>4</v>
      </c>
      <c r="C160" s="3">
        <v>42253</v>
      </c>
      <c r="D160" t="str">
        <f t="shared" si="13"/>
        <v>NIE</v>
      </c>
      <c r="E160">
        <f t="shared" si="14"/>
        <v>0</v>
      </c>
      <c r="F160">
        <f t="shared" si="15"/>
        <v>2800</v>
      </c>
      <c r="G160" s="4">
        <f t="shared" si="16"/>
        <v>0</v>
      </c>
      <c r="H160" s="4">
        <f t="shared" si="17"/>
        <v>-652301.12894164363</v>
      </c>
    </row>
    <row r="161" spans="1:8" x14ac:dyDescent="0.25">
      <c r="A161">
        <v>13</v>
      </c>
      <c r="B161">
        <v>0</v>
      </c>
      <c r="C161" s="3">
        <v>42254</v>
      </c>
      <c r="D161" t="str">
        <f t="shared" si="13"/>
        <v>NIE</v>
      </c>
      <c r="E161">
        <f t="shared" si="14"/>
        <v>0</v>
      </c>
      <c r="F161">
        <f t="shared" si="15"/>
        <v>0</v>
      </c>
      <c r="G161" s="4">
        <f t="shared" si="16"/>
        <v>351.54124935773899</v>
      </c>
      <c r="H161" s="4">
        <f t="shared" si="17"/>
        <v>-652652.67019100138</v>
      </c>
    </row>
    <row r="162" spans="1:8" x14ac:dyDescent="0.25">
      <c r="A162">
        <v>11</v>
      </c>
      <c r="B162">
        <v>4</v>
      </c>
      <c r="C162" s="3">
        <v>42255</v>
      </c>
      <c r="D162" t="str">
        <f t="shared" ref="D162:D184" si="18">IF(A162&gt;15,IF(B162&lt;0.6,"TAK","NIE"),"NIE")</f>
        <v>NIE</v>
      </c>
      <c r="E162">
        <f t="shared" si="14"/>
        <v>0</v>
      </c>
      <c r="F162">
        <f t="shared" si="15"/>
        <v>2800</v>
      </c>
      <c r="G162" s="4">
        <f t="shared" si="16"/>
        <v>0</v>
      </c>
      <c r="H162" s="4">
        <f t="shared" si="17"/>
        <v>-649852.67019100138</v>
      </c>
    </row>
    <row r="163" spans="1:8" x14ac:dyDescent="0.25">
      <c r="A163">
        <v>11</v>
      </c>
      <c r="B163">
        <v>0</v>
      </c>
      <c r="C163" s="3">
        <v>42256</v>
      </c>
      <c r="D163" t="str">
        <f t="shared" si="18"/>
        <v>NIE</v>
      </c>
      <c r="E163">
        <f t="shared" si="14"/>
        <v>0</v>
      </c>
      <c r="F163">
        <f t="shared" si="15"/>
        <v>0</v>
      </c>
      <c r="G163" s="4">
        <f t="shared" si="16"/>
        <v>273.62154520432051</v>
      </c>
      <c r="H163" s="4">
        <f t="shared" si="17"/>
        <v>-650126.29173620569</v>
      </c>
    </row>
    <row r="164" spans="1:8" x14ac:dyDescent="0.25">
      <c r="A164">
        <v>12</v>
      </c>
      <c r="B164">
        <v>0</v>
      </c>
      <c r="C164" s="3">
        <v>42257</v>
      </c>
      <c r="D164" t="str">
        <f t="shared" si="18"/>
        <v>NIE</v>
      </c>
      <c r="E164">
        <f t="shared" si="14"/>
        <v>0</v>
      </c>
      <c r="F164">
        <f t="shared" si="15"/>
        <v>0</v>
      </c>
      <c r="G164" s="4">
        <f t="shared" si="16"/>
        <v>311.76914536239804</v>
      </c>
      <c r="H164" s="4">
        <f t="shared" si="17"/>
        <v>-650438.06088156812</v>
      </c>
    </row>
    <row r="165" spans="1:8" x14ac:dyDescent="0.25">
      <c r="A165">
        <v>16</v>
      </c>
      <c r="B165">
        <v>0.1</v>
      </c>
      <c r="C165" s="3">
        <v>42258</v>
      </c>
      <c r="D165" t="str">
        <f t="shared" si="18"/>
        <v>TAK</v>
      </c>
      <c r="E165">
        <f t="shared" si="14"/>
        <v>12000</v>
      </c>
      <c r="F165">
        <f t="shared" si="15"/>
        <v>70</v>
      </c>
      <c r="G165" s="4">
        <f t="shared" si="16"/>
        <v>0</v>
      </c>
      <c r="H165" s="4">
        <f t="shared" si="17"/>
        <v>-662368.06088156812</v>
      </c>
    </row>
    <row r="166" spans="1:8" x14ac:dyDescent="0.25">
      <c r="A166">
        <v>18</v>
      </c>
      <c r="B166">
        <v>0</v>
      </c>
      <c r="C166" s="3">
        <v>42259</v>
      </c>
      <c r="D166" t="str">
        <f t="shared" si="18"/>
        <v>TAK</v>
      </c>
      <c r="E166">
        <f t="shared" si="14"/>
        <v>12000</v>
      </c>
      <c r="F166">
        <f t="shared" si="15"/>
        <v>0</v>
      </c>
      <c r="G166" s="4">
        <f t="shared" si="16"/>
        <v>572.75649276110312</v>
      </c>
      <c r="H166" s="4">
        <f t="shared" si="17"/>
        <v>-674940.8173743292</v>
      </c>
    </row>
    <row r="167" spans="1:8" x14ac:dyDescent="0.25">
      <c r="A167">
        <v>18</v>
      </c>
      <c r="B167">
        <v>0</v>
      </c>
      <c r="C167" s="3">
        <v>42260</v>
      </c>
      <c r="D167" t="str">
        <f t="shared" si="18"/>
        <v>TAK</v>
      </c>
      <c r="E167">
        <f t="shared" si="14"/>
        <v>12000</v>
      </c>
      <c r="F167">
        <f t="shared" si="15"/>
        <v>0</v>
      </c>
      <c r="G167" s="4">
        <f t="shared" si="16"/>
        <v>572.75649276110312</v>
      </c>
      <c r="H167" s="4">
        <f t="shared" si="17"/>
        <v>-687513.57386709028</v>
      </c>
    </row>
    <row r="168" spans="1:8" x14ac:dyDescent="0.25">
      <c r="A168">
        <v>19</v>
      </c>
      <c r="B168">
        <v>3</v>
      </c>
      <c r="C168" s="3">
        <v>42261</v>
      </c>
      <c r="D168" t="str">
        <f t="shared" si="18"/>
        <v>NIE</v>
      </c>
      <c r="E168">
        <f t="shared" si="14"/>
        <v>0</v>
      </c>
      <c r="F168">
        <f t="shared" si="15"/>
        <v>2100</v>
      </c>
      <c r="G168" s="4">
        <f t="shared" si="16"/>
        <v>0</v>
      </c>
      <c r="H168" s="4">
        <f t="shared" si="17"/>
        <v>-685413.57386709028</v>
      </c>
    </row>
    <row r="169" spans="1:8" x14ac:dyDescent="0.25">
      <c r="A169">
        <v>16</v>
      </c>
      <c r="B169">
        <v>0.1</v>
      </c>
      <c r="C169" s="3">
        <v>42262</v>
      </c>
      <c r="D169" t="str">
        <f t="shared" si="18"/>
        <v>TAK</v>
      </c>
      <c r="E169">
        <f t="shared" si="14"/>
        <v>12000</v>
      </c>
      <c r="F169">
        <f t="shared" si="15"/>
        <v>70</v>
      </c>
      <c r="G169" s="4">
        <f t="shared" si="16"/>
        <v>0</v>
      </c>
      <c r="H169" s="4">
        <f t="shared" si="17"/>
        <v>-697343.57386709028</v>
      </c>
    </row>
    <row r="170" spans="1:8" x14ac:dyDescent="0.25">
      <c r="A170">
        <v>18</v>
      </c>
      <c r="B170">
        <v>0</v>
      </c>
      <c r="C170" s="3">
        <v>42263</v>
      </c>
      <c r="D170" t="str">
        <f t="shared" si="18"/>
        <v>TAK</v>
      </c>
      <c r="E170">
        <f t="shared" si="14"/>
        <v>12000</v>
      </c>
      <c r="F170">
        <f t="shared" si="15"/>
        <v>0</v>
      </c>
      <c r="G170" s="4">
        <f t="shared" si="16"/>
        <v>572.75649276110312</v>
      </c>
      <c r="H170" s="4">
        <f t="shared" si="17"/>
        <v>-709916.33035985136</v>
      </c>
    </row>
    <row r="171" spans="1:8" x14ac:dyDescent="0.25">
      <c r="A171">
        <v>22</v>
      </c>
      <c r="B171">
        <v>0.5</v>
      </c>
      <c r="C171" s="3">
        <v>42264</v>
      </c>
      <c r="D171" t="str">
        <f t="shared" si="18"/>
        <v>TAK</v>
      </c>
      <c r="E171">
        <f t="shared" si="14"/>
        <v>12000</v>
      </c>
      <c r="F171">
        <f t="shared" si="15"/>
        <v>350</v>
      </c>
      <c r="G171" s="4">
        <f t="shared" si="16"/>
        <v>0</v>
      </c>
      <c r="H171" s="4">
        <f t="shared" si="17"/>
        <v>-721566.33035985136</v>
      </c>
    </row>
    <row r="172" spans="1:8" x14ac:dyDescent="0.25">
      <c r="A172">
        <v>16</v>
      </c>
      <c r="B172">
        <v>0</v>
      </c>
      <c r="C172" s="3">
        <v>42265</v>
      </c>
      <c r="D172" t="str">
        <f t="shared" si="18"/>
        <v>TAK</v>
      </c>
      <c r="E172">
        <f t="shared" si="14"/>
        <v>12000</v>
      </c>
      <c r="F172">
        <f t="shared" si="15"/>
        <v>0</v>
      </c>
      <c r="G172" s="4">
        <f t="shared" si="16"/>
        <v>479.99999999999977</v>
      </c>
      <c r="H172" s="4">
        <f t="shared" si="17"/>
        <v>-734046.33035985136</v>
      </c>
    </row>
    <row r="173" spans="1:8" x14ac:dyDescent="0.25">
      <c r="A173">
        <v>15</v>
      </c>
      <c r="B173">
        <v>0</v>
      </c>
      <c r="C173" s="3">
        <v>42266</v>
      </c>
      <c r="D173" t="str">
        <f t="shared" si="18"/>
        <v>NIE</v>
      </c>
      <c r="E173">
        <f t="shared" si="14"/>
        <v>0</v>
      </c>
      <c r="F173">
        <f t="shared" si="15"/>
        <v>0</v>
      </c>
      <c r="G173" s="4">
        <f t="shared" si="16"/>
        <v>435.71062644833427</v>
      </c>
      <c r="H173" s="4">
        <f t="shared" si="17"/>
        <v>-734482.04098629975</v>
      </c>
    </row>
    <row r="174" spans="1:8" x14ac:dyDescent="0.25">
      <c r="A174">
        <v>14</v>
      </c>
      <c r="B174">
        <v>2</v>
      </c>
      <c r="C174" s="3">
        <v>42267</v>
      </c>
      <c r="D174" t="str">
        <f t="shared" si="18"/>
        <v>NIE</v>
      </c>
      <c r="E174">
        <f t="shared" si="14"/>
        <v>0</v>
      </c>
      <c r="F174">
        <f t="shared" si="15"/>
        <v>1400</v>
      </c>
      <c r="G174" s="4">
        <f t="shared" si="16"/>
        <v>0</v>
      </c>
      <c r="H174" s="4">
        <f t="shared" si="17"/>
        <v>-733082.04098629975</v>
      </c>
    </row>
    <row r="175" spans="1:8" x14ac:dyDescent="0.25">
      <c r="A175">
        <v>12</v>
      </c>
      <c r="B175">
        <v>0</v>
      </c>
      <c r="C175" s="3">
        <v>42268</v>
      </c>
      <c r="D175" t="str">
        <f t="shared" si="18"/>
        <v>NIE</v>
      </c>
      <c r="E175">
        <f t="shared" si="14"/>
        <v>0</v>
      </c>
      <c r="F175">
        <f t="shared" si="15"/>
        <v>0</v>
      </c>
      <c r="G175" s="4">
        <f t="shared" si="16"/>
        <v>311.76914536239804</v>
      </c>
      <c r="H175" s="4">
        <f t="shared" si="17"/>
        <v>-733393.81013166218</v>
      </c>
    </row>
    <row r="176" spans="1:8" x14ac:dyDescent="0.25">
      <c r="A176">
        <v>13</v>
      </c>
      <c r="B176">
        <v>0</v>
      </c>
      <c r="C176" s="3">
        <v>42269</v>
      </c>
      <c r="D176" t="str">
        <f t="shared" si="18"/>
        <v>NIE</v>
      </c>
      <c r="E176">
        <f t="shared" si="14"/>
        <v>0</v>
      </c>
      <c r="F176">
        <f t="shared" si="15"/>
        <v>0</v>
      </c>
      <c r="G176" s="4">
        <f t="shared" si="16"/>
        <v>351.54124935773899</v>
      </c>
      <c r="H176" s="4">
        <f t="shared" si="17"/>
        <v>-733745.35138101992</v>
      </c>
    </row>
    <row r="177" spans="1:8" x14ac:dyDescent="0.25">
      <c r="A177">
        <v>15</v>
      </c>
      <c r="B177">
        <v>0</v>
      </c>
      <c r="C177" s="3">
        <v>42270</v>
      </c>
      <c r="D177" t="str">
        <f t="shared" si="18"/>
        <v>NIE</v>
      </c>
      <c r="E177">
        <f t="shared" si="14"/>
        <v>0</v>
      </c>
      <c r="F177">
        <f t="shared" si="15"/>
        <v>0</v>
      </c>
      <c r="G177" s="4">
        <f t="shared" si="16"/>
        <v>435.71062644833427</v>
      </c>
      <c r="H177" s="4">
        <f t="shared" si="17"/>
        <v>-734181.06200746831</v>
      </c>
    </row>
    <row r="178" spans="1:8" x14ac:dyDescent="0.25">
      <c r="A178">
        <v>15</v>
      </c>
      <c r="B178">
        <v>0</v>
      </c>
      <c r="C178" s="3">
        <v>42271</v>
      </c>
      <c r="D178" t="str">
        <f t="shared" si="18"/>
        <v>NIE</v>
      </c>
      <c r="E178">
        <f t="shared" si="14"/>
        <v>0</v>
      </c>
      <c r="F178">
        <f t="shared" si="15"/>
        <v>0</v>
      </c>
      <c r="G178" s="4">
        <f t="shared" si="16"/>
        <v>435.71062644833427</v>
      </c>
      <c r="H178" s="4">
        <f t="shared" si="17"/>
        <v>-734616.7726339167</v>
      </c>
    </row>
    <row r="179" spans="1:8" x14ac:dyDescent="0.25">
      <c r="A179">
        <v>14</v>
      </c>
      <c r="B179">
        <v>0</v>
      </c>
      <c r="C179" s="3">
        <v>42272</v>
      </c>
      <c r="D179" t="str">
        <f t="shared" si="18"/>
        <v>NIE</v>
      </c>
      <c r="E179">
        <f t="shared" si="14"/>
        <v>0</v>
      </c>
      <c r="F179">
        <f t="shared" si="15"/>
        <v>0</v>
      </c>
      <c r="G179" s="4">
        <f t="shared" si="16"/>
        <v>392.87402561126362</v>
      </c>
      <c r="H179" s="4">
        <f t="shared" si="17"/>
        <v>-735009.64665952791</v>
      </c>
    </row>
    <row r="180" spans="1:8" x14ac:dyDescent="0.25">
      <c r="A180">
        <v>12</v>
      </c>
      <c r="B180">
        <v>0</v>
      </c>
      <c r="C180" s="3">
        <v>42273</v>
      </c>
      <c r="D180" t="str">
        <f t="shared" si="18"/>
        <v>NIE</v>
      </c>
      <c r="E180">
        <f t="shared" si="14"/>
        <v>0</v>
      </c>
      <c r="F180">
        <f t="shared" si="15"/>
        <v>0</v>
      </c>
      <c r="G180" s="4">
        <f t="shared" si="16"/>
        <v>311.76914536239804</v>
      </c>
      <c r="H180" s="4">
        <f t="shared" si="17"/>
        <v>-735321.41580489033</v>
      </c>
    </row>
    <row r="181" spans="1:8" x14ac:dyDescent="0.25">
      <c r="A181">
        <v>11</v>
      </c>
      <c r="B181">
        <v>0</v>
      </c>
      <c r="C181" s="3">
        <v>42274</v>
      </c>
      <c r="D181" t="str">
        <f t="shared" si="18"/>
        <v>NIE</v>
      </c>
      <c r="E181">
        <f t="shared" si="14"/>
        <v>0</v>
      </c>
      <c r="F181">
        <f t="shared" si="15"/>
        <v>0</v>
      </c>
      <c r="G181" s="4">
        <f t="shared" si="16"/>
        <v>273.62154520432051</v>
      </c>
      <c r="H181" s="4">
        <f t="shared" si="17"/>
        <v>-735595.03735009464</v>
      </c>
    </row>
    <row r="182" spans="1:8" x14ac:dyDescent="0.25">
      <c r="A182">
        <v>10</v>
      </c>
      <c r="B182">
        <v>0</v>
      </c>
      <c r="C182" s="3">
        <v>42275</v>
      </c>
      <c r="D182" t="str">
        <f t="shared" si="18"/>
        <v>NIE</v>
      </c>
      <c r="E182">
        <f t="shared" si="14"/>
        <v>0</v>
      </c>
      <c r="F182">
        <f t="shared" si="15"/>
        <v>0</v>
      </c>
      <c r="G182" s="4">
        <f t="shared" si="16"/>
        <v>237.17082451262849</v>
      </c>
      <c r="H182" s="4">
        <f t="shared" si="17"/>
        <v>-735832.20817460725</v>
      </c>
    </row>
    <row r="183" spans="1:8" x14ac:dyDescent="0.25">
      <c r="A183">
        <v>10</v>
      </c>
      <c r="B183">
        <v>0</v>
      </c>
      <c r="C183" s="3">
        <v>42276</v>
      </c>
      <c r="D183" t="str">
        <f t="shared" si="18"/>
        <v>NIE</v>
      </c>
      <c r="E183">
        <f t="shared" si="14"/>
        <v>0</v>
      </c>
      <c r="F183">
        <f t="shared" si="15"/>
        <v>0</v>
      </c>
      <c r="G183" s="4">
        <f t="shared" si="16"/>
        <v>237.17082451262849</v>
      </c>
      <c r="H183" s="4">
        <f t="shared" si="17"/>
        <v>-736069.37899911986</v>
      </c>
    </row>
    <row r="184" spans="1:8" x14ac:dyDescent="0.25">
      <c r="A184">
        <v>10</v>
      </c>
      <c r="B184">
        <v>0</v>
      </c>
      <c r="C184" s="3">
        <v>42277</v>
      </c>
      <c r="D184" t="str">
        <f t="shared" si="18"/>
        <v>NIE</v>
      </c>
      <c r="E184">
        <f t="shared" si="14"/>
        <v>0</v>
      </c>
      <c r="F184">
        <f t="shared" si="15"/>
        <v>0</v>
      </c>
      <c r="G184" s="4">
        <f t="shared" si="16"/>
        <v>237.17082451262849</v>
      </c>
      <c r="H184" s="4">
        <f t="shared" si="17"/>
        <v>-736306.54982363246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2056-3BA8-4156-A2C7-E79A7587974B}">
  <dimension ref="B2:C5"/>
  <sheetViews>
    <sheetView workbookViewId="0">
      <selection activeCell="C5" sqref="C5"/>
    </sheetView>
  </sheetViews>
  <sheetFormatPr defaultRowHeight="15" x14ac:dyDescent="0.25"/>
  <cols>
    <col min="2" max="2" width="67.5703125" customWidth="1"/>
    <col min="3" max="3" width="24.140625" customWidth="1"/>
    <col min="4" max="4" width="11.28515625" customWidth="1"/>
  </cols>
  <sheetData>
    <row r="2" spans="2:3" x14ac:dyDescent="0.25">
      <c r="B2" t="s">
        <v>16</v>
      </c>
      <c r="C2" t="s">
        <v>17</v>
      </c>
    </row>
    <row r="3" spans="2:3" x14ac:dyDescent="0.25">
      <c r="B3" s="8" t="s">
        <v>18</v>
      </c>
      <c r="C3">
        <f>COUNTIF(Tab_Dane_POGODA[Temperatura_Średnio],"&lt;=15")</f>
        <v>88</v>
      </c>
    </row>
    <row r="4" spans="2:3" ht="30" x14ac:dyDescent="0.25">
      <c r="B4" s="8" t="s">
        <v>19</v>
      </c>
      <c r="C4">
        <f>COUNTIFS(Tab_Dane_POGODA[Temperatura_Średnio],"&gt;15",Tab_Dane_POGODA[Opady_Średnio],"&lt;=0,6")</f>
        <v>73</v>
      </c>
    </row>
    <row r="5" spans="2:3" ht="30" x14ac:dyDescent="0.25">
      <c r="B5" s="8" t="s">
        <v>20</v>
      </c>
      <c r="C5">
        <f>COUNTIFS(Tab_Dane_POGODA[Temperatura_Średnio],"&gt;15",Tab_Dane_POGODA[Opady_Średnio],"&gt;0,6")</f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7288-ABF1-4737-BA63-F3A31A90FB51}">
  <dimension ref="B1:AB216"/>
  <sheetViews>
    <sheetView zoomScale="85" zoomScaleNormal="85"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width="3.5703125" customWidth="1"/>
    <col min="2" max="2" width="11.42578125" customWidth="1"/>
    <col min="3" max="3" width="12.5703125" customWidth="1"/>
    <col min="4" max="4" width="11.42578125" customWidth="1"/>
    <col min="5" max="6" width="14.5703125" customWidth="1"/>
    <col min="7" max="7" width="13.85546875" customWidth="1"/>
    <col min="8" max="8" width="13" customWidth="1"/>
    <col min="9" max="9" width="15.85546875" customWidth="1"/>
    <col min="10" max="10" width="16.140625" customWidth="1"/>
    <col min="11" max="12" width="11.42578125" customWidth="1"/>
  </cols>
  <sheetData>
    <row r="1" spans="2:28" ht="59.1" customHeight="1" x14ac:dyDescent="0.25">
      <c r="B1" s="10" t="s">
        <v>12</v>
      </c>
      <c r="C1" s="10" t="s">
        <v>26</v>
      </c>
      <c r="D1" s="10" t="s">
        <v>31</v>
      </c>
      <c r="E1" s="10" t="s">
        <v>25</v>
      </c>
      <c r="F1" s="10" t="s">
        <v>24</v>
      </c>
      <c r="G1" s="10" t="s">
        <v>22</v>
      </c>
      <c r="H1" s="10" t="s">
        <v>21</v>
      </c>
      <c r="I1" s="10" t="s">
        <v>32</v>
      </c>
      <c r="J1" s="10" t="s">
        <v>23</v>
      </c>
      <c r="K1" s="10" t="s">
        <v>27</v>
      </c>
      <c r="L1" s="10" t="s">
        <v>33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x14ac:dyDescent="0.25">
      <c r="B2" s="9">
        <f>Tab_Dane_POGODA[[#This Row],[DATA]]</f>
        <v>42095</v>
      </c>
      <c r="C2" s="11">
        <f>VLOOKUP(Tab_ZADANIE_2[[#This Row],[DATA]],Tab_Dane_POGODA[],2,FALSE)</f>
        <v>4</v>
      </c>
      <c r="D2" s="19">
        <f>VLOOKUP(Tab_ZADANIE_2[[#This Row],[DATA]],Tab_Dane_POGODA[],3,FALSE)</f>
        <v>2</v>
      </c>
      <c r="E2" s="17">
        <f>IF(Tab_ZADANIE_2[[#This Row],[OPAD 20:00-19:59]]&gt;0,700*Tab_ZADANIE_2[[#This Row],[OPAD 20:00-19:59]],)</f>
        <v>1400</v>
      </c>
      <c r="F2" s="17">
        <f>IF(Poj_Zbior_ALL+(Tab_ZADANIE_2[[#This Row],[Uzupełnienie wody z OPAD 20:00 - 19:59]]+Tab_ZADANIE_2[[#This Row],[Ubytek PAROWANIE 21:00 - 19:59]])&gt;=25000,25000,(25000+Tab_ZADANIE_2[[#This Row],[Uzupełnienie wody z OPAD 20:00 - 19:59]]+Tab_ZADANIE_2[[#This Row],[Ubytek PAROWANIE 21:00 - 19:59]]))</f>
        <v>25000</v>
      </c>
      <c r="G2" s="17" t="b">
        <f>AND(Tab_ZADANIE_2[[#This Row],[Temperatura 20:00 - 19:59]]&gt;15,Tab_ZADANIE_2[[#This Row],[OPAD 20:00-19:59]]&lt;0.6)</f>
        <v>0</v>
      </c>
      <c r="H2" s="17">
        <f>IF((Tab_ZADANIE_2[[#This Row],[Czy PODLEWANIE 20:00 - 21:00]]=TRUE),IF(Tab_ZADANIE_2[[#This Row],[Temperatura 20:00 - 19:59]]&lt;=30,12000,24000),)</f>
        <v>0</v>
      </c>
      <c r="I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" s="17">
        <f>IF(25000-(Tab_ZADANIE_2[[#This Row],[Porcja PODLEWANIA 20:00 - 21:00]]+Tab_ZADANIE_2[[#This Row],[Uzupełnienie wody z OPAD 20:00 - 19:59]])&gt;=0,25000,25000+(Tab_ZADANIE_2[[#This Row],[Porcja PODLEWANIA 20:00 - 21:00]]+Tab_ZADANIE_2[[#This Row],[Uzupełnienie wody z OPAD 20:00 - 19:59]]))</f>
        <v>25000</v>
      </c>
      <c r="K2" s="17">
        <f>IF(Tab_ZADANIE_2[[#This Row],[OPAD 20:00-19:59]]&lt;=0,(0.0003*Tab_ZADANIE_2[[#This Row],[Temperatura 20:00 - 19:59]]^1.5*Tab_ZADANIE_2[[#This Row],[Stan ZBIORNIKA 21:00]]),)</f>
        <v>0</v>
      </c>
      <c r="L2" s="30">
        <f>ROUNDUP(Tab_ZADANIE_2[[#This Row],[Uzupełnienie wody z SIECI 20:00-20:01]]/1000,0)*Woda_z_SIECI</f>
        <v>0</v>
      </c>
    </row>
    <row r="3" spans="2:28" x14ac:dyDescent="0.25">
      <c r="B3" s="9">
        <f>Tab_Dane_POGODA[[#This Row],[DATA]]</f>
        <v>42096</v>
      </c>
      <c r="C3" s="11">
        <f>VLOOKUP(Tab_ZADANIE_2[[#This Row],[DATA]],Tab_Dane_POGODA[],2,FALSE)</f>
        <v>2</v>
      </c>
      <c r="D3" s="19">
        <f>VLOOKUP(Tab_ZADANIE_2[[#This Row],[DATA]],Tab_Dane_POGODA[],3,FALSE)</f>
        <v>6</v>
      </c>
      <c r="E3" s="17">
        <f>IF(Tab_ZADANIE_2[[#This Row],[OPAD 20:00-19:59]]&gt;0,700*Tab_ZADANIE_2[[#This Row],[OPAD 20:00-19:59]],)</f>
        <v>4200</v>
      </c>
      <c r="F3" s="17">
        <f>IF(J2-K2+Tab_ZADANIE_2[[#This Row],[Uzupełnienie wody z OPAD 20:00 - 19:59]]&gt;=Poj_Zbior_ALL,Poj_Zbior_ALL,J2-K2+Tab_ZADANIE_2[[#This Row],[Uzupełnienie wody z OPAD 20:00 - 19:59]])</f>
        <v>25000</v>
      </c>
      <c r="G3" s="17" t="b">
        <f>AND(Tab_ZADANIE_2[[#This Row],[Temperatura 20:00 - 19:59]]&gt;15,Tab_ZADANIE_2[[#This Row],[OPAD 20:00-19:59]]&lt;0.6)</f>
        <v>0</v>
      </c>
      <c r="H3" s="17">
        <f>IF((Tab_ZADANIE_2[[#This Row],[Czy PODLEWANIE 20:00 - 21:00]]=TRUE),IF(Tab_ZADANIE_2[[#This Row],[Temperatura 20:00 - 19:59]]&lt;=30,12000,24000),)</f>
        <v>0</v>
      </c>
      <c r="I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" s="17">
        <f>Tab_ZADANIE_2[[#This Row],[Stan ZBIORNIKA 20:00]]-Tab_ZADANIE_2[[#This Row],[Porcja PODLEWANIA 20:00 - 21:00]]+Tab_ZADANIE_2[[#This Row],[Uzupełnienie wody z SIECI 20:00-20:01]]</f>
        <v>25000</v>
      </c>
      <c r="K3" s="17">
        <f>IF(Tab_ZADANIE_2[[#This Row],[OPAD 20:00-19:59]]&lt;=0,(0.0003*Tab_ZADANIE_2[[#This Row],[Temperatura 20:00 - 19:59]]^1.5*Tab_ZADANIE_2[[#This Row],[Stan ZBIORNIKA 21:00]]),)</f>
        <v>0</v>
      </c>
      <c r="L3" s="30">
        <f>ROUNDUP(Tab_ZADANIE_2[[#This Row],[Uzupełnienie wody z SIECI 20:00-20:01]]/1000,0)*Woda_z_SIECI</f>
        <v>0</v>
      </c>
    </row>
    <row r="4" spans="2:28" x14ac:dyDescent="0.25">
      <c r="B4" s="9">
        <f>Tab_Dane_POGODA[[#This Row],[DATA]]</f>
        <v>42097</v>
      </c>
      <c r="C4" s="11">
        <f>VLOOKUP(Tab_ZADANIE_2[[#This Row],[DATA]],Tab_Dane_POGODA[],2,FALSE)</f>
        <v>4</v>
      </c>
      <c r="D4" s="19">
        <f>VLOOKUP(Tab_ZADANIE_2[[#This Row],[DATA]],Tab_Dane_POGODA[],3,FALSE)</f>
        <v>1</v>
      </c>
      <c r="E4" s="17">
        <f>IF(Tab_ZADANIE_2[[#This Row],[OPAD 20:00-19:59]]&gt;0,700*Tab_ZADANIE_2[[#This Row],[OPAD 20:00-19:59]],)</f>
        <v>700</v>
      </c>
      <c r="F4" s="17">
        <f>IF(J3-K3+Tab_ZADANIE_2[[#This Row],[Uzupełnienie wody z OPAD 20:00 - 19:59]]&gt;=Poj_Zbior_ALL,Poj_Zbior_ALL,J3-K3+Tab_ZADANIE_2[[#This Row],[Uzupełnienie wody z OPAD 20:00 - 19:59]])</f>
        <v>25000</v>
      </c>
      <c r="G4" s="17" t="b">
        <f>AND(Tab_ZADANIE_2[[#This Row],[Temperatura 20:00 - 19:59]]&gt;15,Tab_ZADANIE_2[[#This Row],[OPAD 20:00-19:59]]&lt;0.6)</f>
        <v>0</v>
      </c>
      <c r="H4" s="17">
        <f>IF((Tab_ZADANIE_2[[#This Row],[Czy PODLEWANIE 20:00 - 21:00]]=TRUE),IF(Tab_ZADANIE_2[[#This Row],[Temperatura 20:00 - 19:59]]&lt;=30,12000,24000),)</f>
        <v>0</v>
      </c>
      <c r="I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" s="17">
        <f>Tab_ZADANIE_2[[#This Row],[Stan ZBIORNIKA 20:00]]-Tab_ZADANIE_2[[#This Row],[Porcja PODLEWANIA 20:00 - 21:00]]+Tab_ZADANIE_2[[#This Row],[Uzupełnienie wody z SIECI 20:00-20:01]]</f>
        <v>25000</v>
      </c>
      <c r="K4" s="17">
        <f>IF(Tab_ZADANIE_2[[#This Row],[OPAD 20:00-19:59]]&lt;=0,(0.0003*Tab_ZADANIE_2[[#This Row],[Temperatura 20:00 - 19:59]]^1.5*Tab_ZADANIE_2[[#This Row],[Stan ZBIORNIKA 21:00]]),)</f>
        <v>0</v>
      </c>
      <c r="L4" s="30">
        <f>ROUNDUP(Tab_ZADANIE_2[[#This Row],[Uzupełnienie wody z SIECI 20:00-20:01]]/1000,0)*Woda_z_SIECI</f>
        <v>0</v>
      </c>
    </row>
    <row r="5" spans="2:28" x14ac:dyDescent="0.25">
      <c r="B5" s="9">
        <f>Tab_Dane_POGODA[[#This Row],[DATA]]</f>
        <v>42098</v>
      </c>
      <c r="C5" s="11">
        <f>VLOOKUP(Tab_ZADANIE_2[[#This Row],[DATA]],Tab_Dane_POGODA[],2,FALSE)</f>
        <v>4</v>
      </c>
      <c r="D5" s="19">
        <f>VLOOKUP(Tab_ZADANIE_2[[#This Row],[DATA]],Tab_Dane_POGODA[],3,FALSE)</f>
        <v>0.8</v>
      </c>
      <c r="E5" s="17">
        <f>IF(Tab_ZADANIE_2[[#This Row],[OPAD 20:00-19:59]]&gt;0,700*Tab_ZADANIE_2[[#This Row],[OPAD 20:00-19:59]],)</f>
        <v>560</v>
      </c>
      <c r="F5" s="17">
        <f>IF(J4-K4+Tab_ZADANIE_2[[#This Row],[Uzupełnienie wody z OPAD 20:00 - 19:59]]&gt;=Poj_Zbior_ALL,Poj_Zbior_ALL,J4-K4+Tab_ZADANIE_2[[#This Row],[Uzupełnienie wody z OPAD 20:00 - 19:59]])</f>
        <v>25000</v>
      </c>
      <c r="G5" s="17" t="b">
        <f>AND(Tab_ZADANIE_2[[#This Row],[Temperatura 20:00 - 19:59]]&gt;15,Tab_ZADANIE_2[[#This Row],[OPAD 20:00-19:59]]&lt;0.6)</f>
        <v>0</v>
      </c>
      <c r="H5" s="17">
        <f>IF((Tab_ZADANIE_2[[#This Row],[Czy PODLEWANIE 20:00 - 21:00]]=TRUE),IF(Tab_ZADANIE_2[[#This Row],[Temperatura 20:00 - 19:59]]&lt;=30,12000,24000),)</f>
        <v>0</v>
      </c>
      <c r="I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" s="17">
        <f>Tab_ZADANIE_2[[#This Row],[Stan ZBIORNIKA 20:00]]-Tab_ZADANIE_2[[#This Row],[Porcja PODLEWANIA 20:00 - 21:00]]+Tab_ZADANIE_2[[#This Row],[Uzupełnienie wody z SIECI 20:00-20:01]]</f>
        <v>25000</v>
      </c>
      <c r="K5" s="17">
        <f>IF(Tab_ZADANIE_2[[#This Row],[OPAD 20:00-19:59]]&lt;=0,(0.0003*Tab_ZADANIE_2[[#This Row],[Temperatura 20:00 - 19:59]]^1.5*Tab_ZADANIE_2[[#This Row],[Stan ZBIORNIKA 21:00]]),)</f>
        <v>0</v>
      </c>
      <c r="L5" s="30">
        <f>ROUNDUP(Tab_ZADANIE_2[[#This Row],[Uzupełnienie wody z SIECI 20:00-20:01]]/1000,0)*Woda_z_SIECI</f>
        <v>0</v>
      </c>
    </row>
    <row r="6" spans="2:28" x14ac:dyDescent="0.25">
      <c r="B6" s="9">
        <f>Tab_Dane_POGODA[[#This Row],[DATA]]</f>
        <v>42099</v>
      </c>
      <c r="C6" s="11">
        <f>VLOOKUP(Tab_ZADANIE_2[[#This Row],[DATA]],Tab_Dane_POGODA[],2,FALSE)</f>
        <v>3</v>
      </c>
      <c r="D6" s="19">
        <f>VLOOKUP(Tab_ZADANIE_2[[#This Row],[DATA]],Tab_Dane_POGODA[],3,FALSE)</f>
        <v>0</v>
      </c>
      <c r="E6" s="17">
        <f>IF(Tab_ZADANIE_2[[#This Row],[OPAD 20:00-19:59]]&gt;0,700*Tab_ZADANIE_2[[#This Row],[OPAD 20:00-19:59]],)</f>
        <v>0</v>
      </c>
      <c r="F6" s="17">
        <f>IF(J5-K5+Tab_ZADANIE_2[[#This Row],[Uzupełnienie wody z OPAD 20:00 - 19:59]]&gt;=Poj_Zbior_ALL,Poj_Zbior_ALL,J5-K5+Tab_ZADANIE_2[[#This Row],[Uzupełnienie wody z OPAD 20:00 - 19:59]])</f>
        <v>25000</v>
      </c>
      <c r="G6" s="17" t="b">
        <f>AND(Tab_ZADANIE_2[[#This Row],[Temperatura 20:00 - 19:59]]&gt;15,Tab_ZADANIE_2[[#This Row],[OPAD 20:00-19:59]]&lt;0.6)</f>
        <v>0</v>
      </c>
      <c r="H6" s="17">
        <f>IF((Tab_ZADANIE_2[[#This Row],[Czy PODLEWANIE 20:00 - 21:00]]=TRUE),IF(Tab_ZADANIE_2[[#This Row],[Temperatura 20:00 - 19:59]]&lt;=30,12000,24000),)</f>
        <v>0</v>
      </c>
      <c r="I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" s="17">
        <f>Tab_ZADANIE_2[[#This Row],[Stan ZBIORNIKA 20:00]]-Tab_ZADANIE_2[[#This Row],[Porcja PODLEWANIA 20:00 - 21:00]]+Tab_ZADANIE_2[[#This Row],[Uzupełnienie wody z SIECI 20:00-20:01]]</f>
        <v>25000</v>
      </c>
      <c r="K6" s="17">
        <f>IF(Tab_ZADANIE_2[[#This Row],[OPAD 20:00-19:59]]&lt;=0,(0.0003*Tab_ZADANIE_2[[#This Row],[Temperatura 20:00 - 19:59]]^1.5*Tab_ZADANIE_2[[#This Row],[Stan ZBIORNIKA 21:00]]),)</f>
        <v>38.971143170299733</v>
      </c>
      <c r="L6" s="30">
        <f>ROUNDUP(Tab_ZADANIE_2[[#This Row],[Uzupełnienie wody z SIECI 20:00-20:01]]/1000,0)*Woda_z_SIECI</f>
        <v>0</v>
      </c>
    </row>
    <row r="7" spans="2:28" x14ac:dyDescent="0.25">
      <c r="B7" s="9">
        <f>Tab_Dane_POGODA[[#This Row],[DATA]]</f>
        <v>42100</v>
      </c>
      <c r="C7" s="11">
        <f>VLOOKUP(Tab_ZADANIE_2[[#This Row],[DATA]],Tab_Dane_POGODA[],2,FALSE)</f>
        <v>4</v>
      </c>
      <c r="D7" s="19">
        <f>VLOOKUP(Tab_ZADANIE_2[[#This Row],[DATA]],Tab_Dane_POGODA[],3,FALSE)</f>
        <v>0</v>
      </c>
      <c r="E7" s="17">
        <f>IF(Tab_ZADANIE_2[[#This Row],[OPAD 20:00-19:59]]&gt;0,700*Tab_ZADANIE_2[[#This Row],[OPAD 20:00-19:59]],)</f>
        <v>0</v>
      </c>
      <c r="F7" s="17">
        <f>IF(J6-K6+Tab_ZADANIE_2[[#This Row],[Uzupełnienie wody z OPAD 20:00 - 19:59]]&gt;=Poj_Zbior_ALL,Poj_Zbior_ALL,J6-K6+Tab_ZADANIE_2[[#This Row],[Uzupełnienie wody z OPAD 20:00 - 19:59]])</f>
        <v>24961.0288568297</v>
      </c>
      <c r="G7" s="17" t="b">
        <f>AND(Tab_ZADANIE_2[[#This Row],[Temperatura 20:00 - 19:59]]&gt;15,Tab_ZADANIE_2[[#This Row],[OPAD 20:00-19:59]]&lt;0.6)</f>
        <v>0</v>
      </c>
      <c r="H7" s="17">
        <f>IF((Tab_ZADANIE_2[[#This Row],[Czy PODLEWANIE 20:00 - 21:00]]=TRUE),IF(Tab_ZADANIE_2[[#This Row],[Temperatura 20:00 - 19:59]]&lt;=30,12000,24000),)</f>
        <v>0</v>
      </c>
      <c r="I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" s="17">
        <f>Tab_ZADANIE_2[[#This Row],[Stan ZBIORNIKA 20:00]]-Tab_ZADANIE_2[[#This Row],[Porcja PODLEWANIA 20:00 - 21:00]]+Tab_ZADANIE_2[[#This Row],[Uzupełnienie wody z SIECI 20:00-20:01]]</f>
        <v>24961.0288568297</v>
      </c>
      <c r="K7" s="17">
        <f>IF(Tab_ZADANIE_2[[#This Row],[OPAD 20:00-19:59]]&lt;=0,(0.0003*Tab_ZADANIE_2[[#This Row],[Temperatura 20:00 - 19:59]]^1.5*Tab_ZADANIE_2[[#This Row],[Stan ZBIORNIKA 21:00]]),)</f>
        <v>59.906469256391262</v>
      </c>
      <c r="L7" s="30">
        <f>ROUNDUP(Tab_ZADANIE_2[[#This Row],[Uzupełnienie wody z SIECI 20:00-20:01]]/1000,0)*Woda_z_SIECI</f>
        <v>0</v>
      </c>
    </row>
    <row r="8" spans="2:28" x14ac:dyDescent="0.25">
      <c r="B8" s="9">
        <f>Tab_Dane_POGODA[[#This Row],[DATA]]</f>
        <v>42101</v>
      </c>
      <c r="C8" s="11">
        <f>VLOOKUP(Tab_ZADANIE_2[[#This Row],[DATA]],Tab_Dane_POGODA[],2,FALSE)</f>
        <v>4</v>
      </c>
      <c r="D8" s="19">
        <f>VLOOKUP(Tab_ZADANIE_2[[#This Row],[DATA]],Tab_Dane_POGODA[],3,FALSE)</f>
        <v>1</v>
      </c>
      <c r="E8" s="17">
        <f>IF(Tab_ZADANIE_2[[#This Row],[OPAD 20:00-19:59]]&gt;0,700*Tab_ZADANIE_2[[#This Row],[OPAD 20:00-19:59]],)</f>
        <v>700</v>
      </c>
      <c r="F8" s="17">
        <f>IF(J7-K7+Tab_ZADANIE_2[[#This Row],[Uzupełnienie wody z OPAD 20:00 - 19:59]]&gt;=Poj_Zbior_ALL,Poj_Zbior_ALL,J7-K7+Tab_ZADANIE_2[[#This Row],[Uzupełnienie wody z OPAD 20:00 - 19:59]])</f>
        <v>25000</v>
      </c>
      <c r="G8" s="17" t="b">
        <f>AND(Tab_ZADANIE_2[[#This Row],[Temperatura 20:00 - 19:59]]&gt;15,Tab_ZADANIE_2[[#This Row],[OPAD 20:00-19:59]]&lt;0.6)</f>
        <v>0</v>
      </c>
      <c r="H8" s="17">
        <f>IF((Tab_ZADANIE_2[[#This Row],[Czy PODLEWANIE 20:00 - 21:00]]=TRUE),IF(Tab_ZADANIE_2[[#This Row],[Temperatura 20:00 - 19:59]]&lt;=30,12000,24000),)</f>
        <v>0</v>
      </c>
      <c r="I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" s="17">
        <f>Tab_ZADANIE_2[[#This Row],[Stan ZBIORNIKA 20:00]]-Tab_ZADANIE_2[[#This Row],[Porcja PODLEWANIA 20:00 - 21:00]]+Tab_ZADANIE_2[[#This Row],[Uzupełnienie wody z SIECI 20:00-20:01]]</f>
        <v>25000</v>
      </c>
      <c r="K8" s="17">
        <f>IF(Tab_ZADANIE_2[[#This Row],[OPAD 20:00-19:59]]&lt;=0,(0.0003*Tab_ZADANIE_2[[#This Row],[Temperatura 20:00 - 19:59]]^1.5*Tab_ZADANIE_2[[#This Row],[Stan ZBIORNIKA 21:00]]),)</f>
        <v>0</v>
      </c>
      <c r="L8" s="30">
        <f>ROUNDUP(Tab_ZADANIE_2[[#This Row],[Uzupełnienie wody z SIECI 20:00-20:01]]/1000,0)*Woda_z_SIECI</f>
        <v>0</v>
      </c>
    </row>
    <row r="9" spans="2:28" x14ac:dyDescent="0.25">
      <c r="B9" s="9">
        <f>Tab_Dane_POGODA[[#This Row],[DATA]]</f>
        <v>42102</v>
      </c>
      <c r="C9" s="11">
        <f>VLOOKUP(Tab_ZADANIE_2[[#This Row],[DATA]],Tab_Dane_POGODA[],2,FALSE)</f>
        <v>8</v>
      </c>
      <c r="D9" s="19">
        <f>VLOOKUP(Tab_ZADANIE_2[[#This Row],[DATA]],Tab_Dane_POGODA[],3,FALSE)</f>
        <v>1</v>
      </c>
      <c r="E9" s="17">
        <f>IF(Tab_ZADANIE_2[[#This Row],[OPAD 20:00-19:59]]&gt;0,700*Tab_ZADANIE_2[[#This Row],[OPAD 20:00-19:59]],)</f>
        <v>700</v>
      </c>
      <c r="F9" s="17">
        <f>IF(J8-K8+Tab_ZADANIE_2[[#This Row],[Uzupełnienie wody z OPAD 20:00 - 19:59]]&gt;=Poj_Zbior_ALL,Poj_Zbior_ALL,J8-K8+Tab_ZADANIE_2[[#This Row],[Uzupełnienie wody z OPAD 20:00 - 19:59]])</f>
        <v>25000</v>
      </c>
      <c r="G9" s="17" t="b">
        <f>AND(Tab_ZADANIE_2[[#This Row],[Temperatura 20:00 - 19:59]]&gt;15,Tab_ZADANIE_2[[#This Row],[OPAD 20:00-19:59]]&lt;0.6)</f>
        <v>0</v>
      </c>
      <c r="H9" s="17">
        <f>IF((Tab_ZADANIE_2[[#This Row],[Czy PODLEWANIE 20:00 - 21:00]]=TRUE),IF(Tab_ZADANIE_2[[#This Row],[Temperatura 20:00 - 19:59]]&lt;=30,12000,24000),)</f>
        <v>0</v>
      </c>
      <c r="I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9" s="17">
        <f>Tab_ZADANIE_2[[#This Row],[Stan ZBIORNIKA 20:00]]-Tab_ZADANIE_2[[#This Row],[Porcja PODLEWANIA 20:00 - 21:00]]+Tab_ZADANIE_2[[#This Row],[Uzupełnienie wody z SIECI 20:00-20:01]]</f>
        <v>25000</v>
      </c>
      <c r="K9" s="17">
        <f>IF(Tab_ZADANIE_2[[#This Row],[OPAD 20:00-19:59]]&lt;=0,(0.0003*Tab_ZADANIE_2[[#This Row],[Temperatura 20:00 - 19:59]]^1.5*Tab_ZADANIE_2[[#This Row],[Stan ZBIORNIKA 21:00]]),)</f>
        <v>0</v>
      </c>
      <c r="L9" s="30">
        <f>ROUNDUP(Tab_ZADANIE_2[[#This Row],[Uzupełnienie wody z SIECI 20:00-20:01]]/1000,0)*Woda_z_SIECI</f>
        <v>0</v>
      </c>
    </row>
    <row r="10" spans="2:28" x14ac:dyDescent="0.25">
      <c r="B10" s="9">
        <f>Tab_Dane_POGODA[[#This Row],[DATA]]</f>
        <v>42103</v>
      </c>
      <c r="C10" s="11">
        <f>VLOOKUP(Tab_ZADANIE_2[[#This Row],[DATA]],Tab_Dane_POGODA[],2,FALSE)</f>
        <v>6</v>
      </c>
      <c r="D10" s="19">
        <f>VLOOKUP(Tab_ZADANIE_2[[#This Row],[DATA]],Tab_Dane_POGODA[],3,FALSE)</f>
        <v>2</v>
      </c>
      <c r="E10" s="17">
        <f>IF(Tab_ZADANIE_2[[#This Row],[OPAD 20:00-19:59]]&gt;0,700*Tab_ZADANIE_2[[#This Row],[OPAD 20:00-19:59]],)</f>
        <v>1400</v>
      </c>
      <c r="F10" s="17">
        <f>IF(J9-K9+Tab_ZADANIE_2[[#This Row],[Uzupełnienie wody z OPAD 20:00 - 19:59]]&gt;=Poj_Zbior_ALL,Poj_Zbior_ALL,J9-K9+Tab_ZADANIE_2[[#This Row],[Uzupełnienie wody z OPAD 20:00 - 19:59]])</f>
        <v>25000</v>
      </c>
      <c r="G10" s="17" t="b">
        <f>AND(Tab_ZADANIE_2[[#This Row],[Temperatura 20:00 - 19:59]]&gt;15,Tab_ZADANIE_2[[#This Row],[OPAD 20:00-19:59]]&lt;0.6)</f>
        <v>0</v>
      </c>
      <c r="H10" s="17">
        <f>IF((Tab_ZADANIE_2[[#This Row],[Czy PODLEWANIE 20:00 - 21:00]]=TRUE),IF(Tab_ZADANIE_2[[#This Row],[Temperatura 20:00 - 19:59]]&lt;=30,12000,24000),)</f>
        <v>0</v>
      </c>
      <c r="I1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" s="17">
        <f>Tab_ZADANIE_2[[#This Row],[Stan ZBIORNIKA 20:00]]-Tab_ZADANIE_2[[#This Row],[Porcja PODLEWANIA 20:00 - 21:00]]+Tab_ZADANIE_2[[#This Row],[Uzupełnienie wody z SIECI 20:00-20:01]]</f>
        <v>25000</v>
      </c>
      <c r="K10" s="17">
        <f>IF(Tab_ZADANIE_2[[#This Row],[OPAD 20:00-19:59]]&lt;=0,(0.0003*Tab_ZADANIE_2[[#This Row],[Temperatura 20:00 - 19:59]]^1.5*Tab_ZADANIE_2[[#This Row],[Stan ZBIORNIKA 21:00]]),)</f>
        <v>0</v>
      </c>
      <c r="L10" s="30">
        <f>ROUNDUP(Tab_ZADANIE_2[[#This Row],[Uzupełnienie wody z SIECI 20:00-20:01]]/1000,0)*Woda_z_SIECI</f>
        <v>0</v>
      </c>
    </row>
    <row r="11" spans="2:28" x14ac:dyDescent="0.25">
      <c r="B11" s="9">
        <f>Tab_Dane_POGODA[[#This Row],[DATA]]</f>
        <v>42104</v>
      </c>
      <c r="C11" s="11">
        <f>VLOOKUP(Tab_ZADANIE_2[[#This Row],[DATA]],Tab_Dane_POGODA[],2,FALSE)</f>
        <v>9</v>
      </c>
      <c r="D11" s="19">
        <f>VLOOKUP(Tab_ZADANIE_2[[#This Row],[DATA]],Tab_Dane_POGODA[],3,FALSE)</f>
        <v>2</v>
      </c>
      <c r="E11" s="17">
        <f>IF(Tab_ZADANIE_2[[#This Row],[OPAD 20:00-19:59]]&gt;0,700*Tab_ZADANIE_2[[#This Row],[OPAD 20:00-19:59]],)</f>
        <v>1400</v>
      </c>
      <c r="F11" s="17">
        <f>IF(J10-K10+Tab_ZADANIE_2[[#This Row],[Uzupełnienie wody z OPAD 20:00 - 19:59]]&gt;=Poj_Zbior_ALL,Poj_Zbior_ALL,J10-K10+Tab_ZADANIE_2[[#This Row],[Uzupełnienie wody z OPAD 20:00 - 19:59]])</f>
        <v>25000</v>
      </c>
      <c r="G11" s="17" t="b">
        <f>AND(Tab_ZADANIE_2[[#This Row],[Temperatura 20:00 - 19:59]]&gt;15,Tab_ZADANIE_2[[#This Row],[OPAD 20:00-19:59]]&lt;0.6)</f>
        <v>0</v>
      </c>
      <c r="H11" s="17">
        <f>IF((Tab_ZADANIE_2[[#This Row],[Czy PODLEWANIE 20:00 - 21:00]]=TRUE),IF(Tab_ZADANIE_2[[#This Row],[Temperatura 20:00 - 19:59]]&lt;=30,12000,24000),)</f>
        <v>0</v>
      </c>
      <c r="I1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" s="17">
        <f>Tab_ZADANIE_2[[#This Row],[Stan ZBIORNIKA 20:00]]-Tab_ZADANIE_2[[#This Row],[Porcja PODLEWANIA 20:00 - 21:00]]+Tab_ZADANIE_2[[#This Row],[Uzupełnienie wody z SIECI 20:00-20:01]]</f>
        <v>25000</v>
      </c>
      <c r="K11" s="17">
        <f>IF(Tab_ZADANIE_2[[#This Row],[OPAD 20:00-19:59]]&lt;=0,(0.0003*Tab_ZADANIE_2[[#This Row],[Temperatura 20:00 - 19:59]]^1.5*Tab_ZADANIE_2[[#This Row],[Stan ZBIORNIKA 21:00]]),)</f>
        <v>0</v>
      </c>
      <c r="L11" s="30">
        <f>ROUNDUP(Tab_ZADANIE_2[[#This Row],[Uzupełnienie wody z SIECI 20:00-20:01]]/1000,0)*Woda_z_SIECI</f>
        <v>0</v>
      </c>
    </row>
    <row r="12" spans="2:28" x14ac:dyDescent="0.25">
      <c r="B12" s="9">
        <f>Tab_Dane_POGODA[[#This Row],[DATA]]</f>
        <v>42105</v>
      </c>
      <c r="C12" s="11">
        <f>VLOOKUP(Tab_ZADANIE_2[[#This Row],[DATA]],Tab_Dane_POGODA[],2,FALSE)</f>
        <v>12</v>
      </c>
      <c r="D12" s="19">
        <f>VLOOKUP(Tab_ZADANIE_2[[#This Row],[DATA]],Tab_Dane_POGODA[],3,FALSE)</f>
        <v>3</v>
      </c>
      <c r="E12" s="17">
        <f>IF(Tab_ZADANIE_2[[#This Row],[OPAD 20:00-19:59]]&gt;0,700*Tab_ZADANIE_2[[#This Row],[OPAD 20:00-19:59]],)</f>
        <v>2100</v>
      </c>
      <c r="F12" s="17">
        <f>IF(J11-K11+Tab_ZADANIE_2[[#This Row],[Uzupełnienie wody z OPAD 20:00 - 19:59]]&gt;=Poj_Zbior_ALL,Poj_Zbior_ALL,J11-K11+Tab_ZADANIE_2[[#This Row],[Uzupełnienie wody z OPAD 20:00 - 19:59]])</f>
        <v>25000</v>
      </c>
      <c r="G12" s="17" t="b">
        <f>AND(Tab_ZADANIE_2[[#This Row],[Temperatura 20:00 - 19:59]]&gt;15,Tab_ZADANIE_2[[#This Row],[OPAD 20:00-19:59]]&lt;0.6)</f>
        <v>0</v>
      </c>
      <c r="H12" s="17">
        <f>IF((Tab_ZADANIE_2[[#This Row],[Czy PODLEWANIE 20:00 - 21:00]]=TRUE),IF(Tab_ZADANIE_2[[#This Row],[Temperatura 20:00 - 19:59]]&lt;=30,12000,24000),)</f>
        <v>0</v>
      </c>
      <c r="I1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2" s="17">
        <f>Tab_ZADANIE_2[[#This Row],[Stan ZBIORNIKA 20:00]]-Tab_ZADANIE_2[[#This Row],[Porcja PODLEWANIA 20:00 - 21:00]]+Tab_ZADANIE_2[[#This Row],[Uzupełnienie wody z SIECI 20:00-20:01]]</f>
        <v>25000</v>
      </c>
      <c r="K12" s="17">
        <f>IF(Tab_ZADANIE_2[[#This Row],[OPAD 20:00-19:59]]&lt;=0,(0.0003*Tab_ZADANIE_2[[#This Row],[Temperatura 20:00 - 19:59]]^1.5*Tab_ZADANIE_2[[#This Row],[Stan ZBIORNIKA 21:00]]),)</f>
        <v>0</v>
      </c>
      <c r="L12" s="30">
        <f>ROUNDUP(Tab_ZADANIE_2[[#This Row],[Uzupełnienie wody z SIECI 20:00-20:01]]/1000,0)*Woda_z_SIECI</f>
        <v>0</v>
      </c>
    </row>
    <row r="13" spans="2:28" x14ac:dyDescent="0.25">
      <c r="B13" s="9">
        <f>Tab_Dane_POGODA[[#This Row],[DATA]]</f>
        <v>42106</v>
      </c>
      <c r="C13" s="11">
        <f>VLOOKUP(Tab_ZADANIE_2[[#This Row],[DATA]],Tab_Dane_POGODA[],2,FALSE)</f>
        <v>10</v>
      </c>
      <c r="D13" s="19">
        <f>VLOOKUP(Tab_ZADANIE_2[[#This Row],[DATA]],Tab_Dane_POGODA[],3,FALSE)</f>
        <v>2</v>
      </c>
      <c r="E13" s="17">
        <f>IF(Tab_ZADANIE_2[[#This Row],[OPAD 20:00-19:59]]&gt;0,700*Tab_ZADANIE_2[[#This Row],[OPAD 20:00-19:59]],)</f>
        <v>1400</v>
      </c>
      <c r="F13" s="17">
        <f>IF(J12-K12+Tab_ZADANIE_2[[#This Row],[Uzupełnienie wody z OPAD 20:00 - 19:59]]&gt;=Poj_Zbior_ALL,Poj_Zbior_ALL,J12-K12+Tab_ZADANIE_2[[#This Row],[Uzupełnienie wody z OPAD 20:00 - 19:59]])</f>
        <v>25000</v>
      </c>
      <c r="G13" s="17" t="b">
        <f>AND(Tab_ZADANIE_2[[#This Row],[Temperatura 20:00 - 19:59]]&gt;15,Tab_ZADANIE_2[[#This Row],[OPAD 20:00-19:59]]&lt;0.6)</f>
        <v>0</v>
      </c>
      <c r="H13" s="17">
        <f>IF((Tab_ZADANIE_2[[#This Row],[Czy PODLEWANIE 20:00 - 21:00]]=TRUE),IF(Tab_ZADANIE_2[[#This Row],[Temperatura 20:00 - 19:59]]&lt;=30,12000,24000),)</f>
        <v>0</v>
      </c>
      <c r="I1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3" s="17">
        <f>Tab_ZADANIE_2[[#This Row],[Stan ZBIORNIKA 20:00]]-Tab_ZADANIE_2[[#This Row],[Porcja PODLEWANIA 20:00 - 21:00]]+Tab_ZADANIE_2[[#This Row],[Uzupełnienie wody z SIECI 20:00-20:01]]</f>
        <v>25000</v>
      </c>
      <c r="K13" s="17">
        <f>IF(Tab_ZADANIE_2[[#This Row],[OPAD 20:00-19:59]]&lt;=0,(0.0003*Tab_ZADANIE_2[[#This Row],[Temperatura 20:00 - 19:59]]^1.5*Tab_ZADANIE_2[[#This Row],[Stan ZBIORNIKA 21:00]]),)</f>
        <v>0</v>
      </c>
      <c r="L13" s="30">
        <f>ROUNDUP(Tab_ZADANIE_2[[#This Row],[Uzupełnienie wody z SIECI 20:00-20:01]]/1000,0)*Woda_z_SIECI</f>
        <v>0</v>
      </c>
    </row>
    <row r="14" spans="2:28" x14ac:dyDescent="0.25">
      <c r="B14" s="9">
        <f>Tab_Dane_POGODA[[#This Row],[DATA]]</f>
        <v>42107</v>
      </c>
      <c r="C14" s="11">
        <f>VLOOKUP(Tab_ZADANIE_2[[#This Row],[DATA]],Tab_Dane_POGODA[],2,FALSE)</f>
        <v>8</v>
      </c>
      <c r="D14" s="19">
        <f>VLOOKUP(Tab_ZADANIE_2[[#This Row],[DATA]],Tab_Dane_POGODA[],3,FALSE)</f>
        <v>1</v>
      </c>
      <c r="E14" s="17">
        <f>IF(Tab_ZADANIE_2[[#This Row],[OPAD 20:00-19:59]]&gt;0,700*Tab_ZADANIE_2[[#This Row],[OPAD 20:00-19:59]],)</f>
        <v>700</v>
      </c>
      <c r="F14" s="17">
        <f>IF(J13-K13+Tab_ZADANIE_2[[#This Row],[Uzupełnienie wody z OPAD 20:00 - 19:59]]&gt;=Poj_Zbior_ALL,Poj_Zbior_ALL,J13-K13+Tab_ZADANIE_2[[#This Row],[Uzupełnienie wody z OPAD 20:00 - 19:59]])</f>
        <v>25000</v>
      </c>
      <c r="G14" s="17" t="b">
        <f>AND(Tab_ZADANIE_2[[#This Row],[Temperatura 20:00 - 19:59]]&gt;15,Tab_ZADANIE_2[[#This Row],[OPAD 20:00-19:59]]&lt;0.6)</f>
        <v>0</v>
      </c>
      <c r="H14" s="17">
        <f>IF((Tab_ZADANIE_2[[#This Row],[Czy PODLEWANIE 20:00 - 21:00]]=TRUE),IF(Tab_ZADANIE_2[[#This Row],[Temperatura 20:00 - 19:59]]&lt;=30,12000,24000),)</f>
        <v>0</v>
      </c>
      <c r="I1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" s="17">
        <f>Tab_ZADANIE_2[[#This Row],[Stan ZBIORNIKA 20:00]]-Tab_ZADANIE_2[[#This Row],[Porcja PODLEWANIA 20:00 - 21:00]]+Tab_ZADANIE_2[[#This Row],[Uzupełnienie wody z SIECI 20:00-20:01]]</f>
        <v>25000</v>
      </c>
      <c r="K14" s="17">
        <f>IF(Tab_ZADANIE_2[[#This Row],[OPAD 20:00-19:59]]&lt;=0,(0.0003*Tab_ZADANIE_2[[#This Row],[Temperatura 20:00 - 19:59]]^1.5*Tab_ZADANIE_2[[#This Row],[Stan ZBIORNIKA 21:00]]),)</f>
        <v>0</v>
      </c>
      <c r="L14" s="30">
        <f>ROUNDUP(Tab_ZADANIE_2[[#This Row],[Uzupełnienie wody z SIECI 20:00-20:01]]/1000,0)*Woda_z_SIECI</f>
        <v>0</v>
      </c>
    </row>
    <row r="15" spans="2:28" x14ac:dyDescent="0.25">
      <c r="B15" s="9">
        <f>Tab_Dane_POGODA[[#This Row],[DATA]]</f>
        <v>42108</v>
      </c>
      <c r="C15" s="11">
        <f>VLOOKUP(Tab_ZADANIE_2[[#This Row],[DATA]],Tab_Dane_POGODA[],2,FALSE)</f>
        <v>6</v>
      </c>
      <c r="D15" s="19">
        <f>VLOOKUP(Tab_ZADANIE_2[[#This Row],[DATA]],Tab_Dane_POGODA[],3,FALSE)</f>
        <v>0</v>
      </c>
      <c r="E15" s="17">
        <f>IF(Tab_ZADANIE_2[[#This Row],[OPAD 20:00-19:59]]&gt;0,700*Tab_ZADANIE_2[[#This Row],[OPAD 20:00-19:59]],)</f>
        <v>0</v>
      </c>
      <c r="F15" s="17">
        <f>IF(J14-K14+Tab_ZADANIE_2[[#This Row],[Uzupełnienie wody z OPAD 20:00 - 19:59]]&gt;=Poj_Zbior_ALL,Poj_Zbior_ALL,J14-K14+Tab_ZADANIE_2[[#This Row],[Uzupełnienie wody z OPAD 20:00 - 19:59]])</f>
        <v>25000</v>
      </c>
      <c r="G15" s="17" t="b">
        <f>AND(Tab_ZADANIE_2[[#This Row],[Temperatura 20:00 - 19:59]]&gt;15,Tab_ZADANIE_2[[#This Row],[OPAD 20:00-19:59]]&lt;0.6)</f>
        <v>0</v>
      </c>
      <c r="H15" s="17">
        <f>IF((Tab_ZADANIE_2[[#This Row],[Czy PODLEWANIE 20:00 - 21:00]]=TRUE),IF(Tab_ZADANIE_2[[#This Row],[Temperatura 20:00 - 19:59]]&lt;=30,12000,24000),)</f>
        <v>0</v>
      </c>
      <c r="I1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" s="17">
        <f>Tab_ZADANIE_2[[#This Row],[Stan ZBIORNIKA 20:00]]-Tab_ZADANIE_2[[#This Row],[Porcja PODLEWANIA 20:00 - 21:00]]+Tab_ZADANIE_2[[#This Row],[Uzupełnienie wody z SIECI 20:00-20:01]]</f>
        <v>25000</v>
      </c>
      <c r="K15" s="17">
        <f>IF(Tab_ZADANIE_2[[#This Row],[OPAD 20:00-19:59]]&lt;=0,(0.0003*Tab_ZADANIE_2[[#This Row],[Temperatura 20:00 - 19:59]]^1.5*Tab_ZADANIE_2[[#This Row],[Stan ZBIORNIKA 21:00]]),)</f>
        <v>110.22703842524302</v>
      </c>
      <c r="L15" s="30">
        <f>ROUNDUP(Tab_ZADANIE_2[[#This Row],[Uzupełnienie wody z SIECI 20:00-20:01]]/1000,0)*Woda_z_SIECI</f>
        <v>0</v>
      </c>
    </row>
    <row r="16" spans="2:28" x14ac:dyDescent="0.25">
      <c r="B16" s="9">
        <f>Tab_Dane_POGODA[[#This Row],[DATA]]</f>
        <v>42109</v>
      </c>
      <c r="C16" s="11">
        <f>VLOOKUP(Tab_ZADANIE_2[[#This Row],[DATA]],Tab_Dane_POGODA[],2,FALSE)</f>
        <v>14</v>
      </c>
      <c r="D16" s="19">
        <f>VLOOKUP(Tab_ZADANIE_2[[#This Row],[DATA]],Tab_Dane_POGODA[],3,FALSE)</f>
        <v>0</v>
      </c>
      <c r="E16" s="17">
        <f>IF(Tab_ZADANIE_2[[#This Row],[OPAD 20:00-19:59]]&gt;0,700*Tab_ZADANIE_2[[#This Row],[OPAD 20:00-19:59]],)</f>
        <v>0</v>
      </c>
      <c r="F16" s="17">
        <f>IF(J15-K15+Tab_ZADANIE_2[[#This Row],[Uzupełnienie wody z OPAD 20:00 - 19:59]]&gt;=Poj_Zbior_ALL,Poj_Zbior_ALL,J15-K15+Tab_ZADANIE_2[[#This Row],[Uzupełnienie wody z OPAD 20:00 - 19:59]])</f>
        <v>24889.772961574756</v>
      </c>
      <c r="G16" s="17" t="b">
        <f>AND(Tab_ZADANIE_2[[#This Row],[Temperatura 20:00 - 19:59]]&gt;15,Tab_ZADANIE_2[[#This Row],[OPAD 20:00-19:59]]&lt;0.6)</f>
        <v>0</v>
      </c>
      <c r="H16" s="17">
        <f>IF((Tab_ZADANIE_2[[#This Row],[Czy PODLEWANIE 20:00 - 21:00]]=TRUE),IF(Tab_ZADANIE_2[[#This Row],[Temperatura 20:00 - 19:59]]&lt;=30,12000,24000),)</f>
        <v>0</v>
      </c>
      <c r="I1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" s="17">
        <f>Tab_ZADANIE_2[[#This Row],[Stan ZBIORNIKA 20:00]]-Tab_ZADANIE_2[[#This Row],[Porcja PODLEWANIA 20:00 - 21:00]]+Tab_ZADANIE_2[[#This Row],[Uzupełnienie wody z SIECI 20:00-20:01]]</f>
        <v>24889.772961574756</v>
      </c>
      <c r="K16" s="17">
        <f>IF(Tab_ZADANIE_2[[#This Row],[OPAD 20:00-19:59]]&lt;=0,(0.0003*Tab_ZADANIE_2[[#This Row],[Temperatura 20:00 - 19:59]]^1.5*Tab_ZADANIE_2[[#This Row],[Stan ZBIORNIKA 21:00]]),)</f>
        <v>391.14181199857029</v>
      </c>
      <c r="L16" s="30">
        <f>ROUNDUP(Tab_ZADANIE_2[[#This Row],[Uzupełnienie wody z SIECI 20:00-20:01]]/1000,0)*Woda_z_SIECI</f>
        <v>0</v>
      </c>
    </row>
    <row r="17" spans="2:12" x14ac:dyDescent="0.25">
      <c r="B17" s="9">
        <f>Tab_Dane_POGODA[[#This Row],[DATA]]</f>
        <v>42110</v>
      </c>
      <c r="C17" s="11">
        <f>VLOOKUP(Tab_ZADANIE_2[[#This Row],[DATA]],Tab_Dane_POGODA[],2,FALSE)</f>
        <v>10</v>
      </c>
      <c r="D17" s="19">
        <f>VLOOKUP(Tab_ZADANIE_2[[#This Row],[DATA]],Tab_Dane_POGODA[],3,FALSE)</f>
        <v>0</v>
      </c>
      <c r="E17" s="17">
        <f>IF(Tab_ZADANIE_2[[#This Row],[OPAD 20:00-19:59]]&gt;0,700*Tab_ZADANIE_2[[#This Row],[OPAD 20:00-19:59]],)</f>
        <v>0</v>
      </c>
      <c r="F17" s="17">
        <f>IF(J16-K16+Tab_ZADANIE_2[[#This Row],[Uzupełnienie wody z OPAD 20:00 - 19:59]]&gt;=Poj_Zbior_ALL,Poj_Zbior_ALL,J16-K16+Tab_ZADANIE_2[[#This Row],[Uzupełnienie wody z OPAD 20:00 - 19:59]])</f>
        <v>24498.631149576184</v>
      </c>
      <c r="G17" s="17" t="b">
        <f>AND(Tab_ZADANIE_2[[#This Row],[Temperatura 20:00 - 19:59]]&gt;15,Tab_ZADANIE_2[[#This Row],[OPAD 20:00-19:59]]&lt;0.6)</f>
        <v>0</v>
      </c>
      <c r="H17" s="17">
        <f>IF((Tab_ZADANIE_2[[#This Row],[Czy PODLEWANIE 20:00 - 21:00]]=TRUE),IF(Tab_ZADANIE_2[[#This Row],[Temperatura 20:00 - 19:59]]&lt;=30,12000,24000),)</f>
        <v>0</v>
      </c>
      <c r="I1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" s="17">
        <f>Tab_ZADANIE_2[[#This Row],[Stan ZBIORNIKA 20:00]]-Tab_ZADANIE_2[[#This Row],[Porcja PODLEWANIA 20:00 - 21:00]]+Tab_ZADANIE_2[[#This Row],[Uzupełnienie wody z SIECI 20:00-20:01]]</f>
        <v>24498.631149576184</v>
      </c>
      <c r="K17" s="17">
        <f>IF(Tab_ZADANIE_2[[#This Row],[OPAD 20:00-19:59]]&lt;=0,(0.0003*Tab_ZADANIE_2[[#This Row],[Temperatura 20:00 - 19:59]]^1.5*Tab_ZADANIE_2[[#This Row],[Stan ZBIORNIKA 21:00]]),)</f>
        <v>232.41442196702988</v>
      </c>
      <c r="L17" s="30">
        <f>ROUNDUP(Tab_ZADANIE_2[[#This Row],[Uzupełnienie wody z SIECI 20:00-20:01]]/1000,0)*Woda_z_SIECI</f>
        <v>0</v>
      </c>
    </row>
    <row r="18" spans="2:12" x14ac:dyDescent="0.25">
      <c r="B18" s="9">
        <f>Tab_Dane_POGODA[[#This Row],[DATA]]</f>
        <v>42111</v>
      </c>
      <c r="C18" s="11">
        <f>VLOOKUP(Tab_ZADANIE_2[[#This Row],[DATA]],Tab_Dane_POGODA[],2,FALSE)</f>
        <v>6</v>
      </c>
      <c r="D18" s="19">
        <f>VLOOKUP(Tab_ZADANIE_2[[#This Row],[DATA]],Tab_Dane_POGODA[],3,FALSE)</f>
        <v>0</v>
      </c>
      <c r="E18" s="17">
        <f>IF(Tab_ZADANIE_2[[#This Row],[OPAD 20:00-19:59]]&gt;0,700*Tab_ZADANIE_2[[#This Row],[OPAD 20:00-19:59]],)</f>
        <v>0</v>
      </c>
      <c r="F18" s="17">
        <f>IF(J17-K17+Tab_ZADANIE_2[[#This Row],[Uzupełnienie wody z OPAD 20:00 - 19:59]]&gt;=Poj_Zbior_ALL,Poj_Zbior_ALL,J17-K17+Tab_ZADANIE_2[[#This Row],[Uzupełnienie wody z OPAD 20:00 - 19:59]])</f>
        <v>24266.216727609153</v>
      </c>
      <c r="G18" s="17" t="b">
        <f>AND(Tab_ZADANIE_2[[#This Row],[Temperatura 20:00 - 19:59]]&gt;15,Tab_ZADANIE_2[[#This Row],[OPAD 20:00-19:59]]&lt;0.6)</f>
        <v>0</v>
      </c>
      <c r="H18" s="17">
        <f>IF((Tab_ZADANIE_2[[#This Row],[Czy PODLEWANIE 20:00 - 21:00]]=TRUE),IF(Tab_ZADANIE_2[[#This Row],[Temperatura 20:00 - 19:59]]&lt;=30,12000,24000),)</f>
        <v>0</v>
      </c>
      <c r="I1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" s="17">
        <f>Tab_ZADANIE_2[[#This Row],[Stan ZBIORNIKA 20:00]]-Tab_ZADANIE_2[[#This Row],[Porcja PODLEWANIA 20:00 - 21:00]]+Tab_ZADANIE_2[[#This Row],[Uzupełnienie wody z SIECI 20:00-20:01]]</f>
        <v>24266.216727609153</v>
      </c>
      <c r="K18" s="17">
        <f>IF(Tab_ZADANIE_2[[#This Row],[OPAD 20:00-19:59]]&lt;=0,(0.0003*Tab_ZADANIE_2[[#This Row],[Temperatura 20:00 - 19:59]]^1.5*Tab_ZADANIE_2[[#This Row],[Stan ZBIORNIKA 21:00]]),)</f>
        <v>106.99172814677797</v>
      </c>
      <c r="L18" s="30">
        <f>ROUNDUP(Tab_ZADANIE_2[[#This Row],[Uzupełnienie wody z SIECI 20:00-20:01]]/1000,0)*Woda_z_SIECI</f>
        <v>0</v>
      </c>
    </row>
    <row r="19" spans="2:12" x14ac:dyDescent="0.25">
      <c r="B19" s="9">
        <f>Tab_Dane_POGODA[[#This Row],[DATA]]</f>
        <v>42112</v>
      </c>
      <c r="C19" s="11">
        <f>VLOOKUP(Tab_ZADANIE_2[[#This Row],[DATA]],Tab_Dane_POGODA[],2,FALSE)</f>
        <v>4</v>
      </c>
      <c r="D19" s="19">
        <f>VLOOKUP(Tab_ZADANIE_2[[#This Row],[DATA]],Tab_Dane_POGODA[],3,FALSE)</f>
        <v>0</v>
      </c>
      <c r="E19" s="17">
        <f>IF(Tab_ZADANIE_2[[#This Row],[OPAD 20:00-19:59]]&gt;0,700*Tab_ZADANIE_2[[#This Row],[OPAD 20:00-19:59]],)</f>
        <v>0</v>
      </c>
      <c r="F19" s="17">
        <f>IF(J18-K18+Tab_ZADANIE_2[[#This Row],[Uzupełnienie wody z OPAD 20:00 - 19:59]]&gt;=Poj_Zbior_ALL,Poj_Zbior_ALL,J18-K18+Tab_ZADANIE_2[[#This Row],[Uzupełnienie wody z OPAD 20:00 - 19:59]])</f>
        <v>24159.224999462374</v>
      </c>
      <c r="G19" s="17" t="b">
        <f>AND(Tab_ZADANIE_2[[#This Row],[Temperatura 20:00 - 19:59]]&gt;15,Tab_ZADANIE_2[[#This Row],[OPAD 20:00-19:59]]&lt;0.6)</f>
        <v>0</v>
      </c>
      <c r="H19" s="17">
        <f>IF((Tab_ZADANIE_2[[#This Row],[Czy PODLEWANIE 20:00 - 21:00]]=TRUE),IF(Tab_ZADANIE_2[[#This Row],[Temperatura 20:00 - 19:59]]&lt;=30,12000,24000),)</f>
        <v>0</v>
      </c>
      <c r="I1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9" s="17">
        <f>Tab_ZADANIE_2[[#This Row],[Stan ZBIORNIKA 20:00]]-Tab_ZADANIE_2[[#This Row],[Porcja PODLEWANIA 20:00 - 21:00]]+Tab_ZADANIE_2[[#This Row],[Uzupełnienie wody z SIECI 20:00-20:01]]</f>
        <v>24159.224999462374</v>
      </c>
      <c r="K19" s="17">
        <f>IF(Tab_ZADANIE_2[[#This Row],[OPAD 20:00-19:59]]&lt;=0,(0.0003*Tab_ZADANIE_2[[#This Row],[Temperatura 20:00 - 19:59]]^1.5*Tab_ZADANIE_2[[#This Row],[Stan ZBIORNIKA 21:00]]),)</f>
        <v>57.982139998709684</v>
      </c>
      <c r="L19" s="30">
        <f>ROUNDUP(Tab_ZADANIE_2[[#This Row],[Uzupełnienie wody z SIECI 20:00-20:01]]/1000,0)*Woda_z_SIECI</f>
        <v>0</v>
      </c>
    </row>
    <row r="20" spans="2:12" x14ac:dyDescent="0.25">
      <c r="B20" s="9">
        <f>Tab_Dane_POGODA[[#This Row],[DATA]]</f>
        <v>42113</v>
      </c>
      <c r="C20" s="11">
        <f>VLOOKUP(Tab_ZADANIE_2[[#This Row],[DATA]],Tab_Dane_POGODA[],2,FALSE)</f>
        <v>7</v>
      </c>
      <c r="D20" s="19">
        <f>VLOOKUP(Tab_ZADANIE_2[[#This Row],[DATA]],Tab_Dane_POGODA[],3,FALSE)</f>
        <v>0</v>
      </c>
      <c r="E20" s="17">
        <f>IF(Tab_ZADANIE_2[[#This Row],[OPAD 20:00-19:59]]&gt;0,700*Tab_ZADANIE_2[[#This Row],[OPAD 20:00-19:59]],)</f>
        <v>0</v>
      </c>
      <c r="F20" s="17">
        <f>IF(J19-K19+Tab_ZADANIE_2[[#This Row],[Uzupełnienie wody z OPAD 20:00 - 19:59]]&gt;=Poj_Zbior_ALL,Poj_Zbior_ALL,J19-K19+Tab_ZADANIE_2[[#This Row],[Uzupełnienie wody z OPAD 20:00 - 19:59]])</f>
        <v>24101.242859463666</v>
      </c>
      <c r="G20" s="17" t="b">
        <f>AND(Tab_ZADANIE_2[[#This Row],[Temperatura 20:00 - 19:59]]&gt;15,Tab_ZADANIE_2[[#This Row],[OPAD 20:00-19:59]]&lt;0.6)</f>
        <v>0</v>
      </c>
      <c r="H20" s="17">
        <f>IF((Tab_ZADANIE_2[[#This Row],[Czy PODLEWANIE 20:00 - 21:00]]=TRUE),IF(Tab_ZADANIE_2[[#This Row],[Temperatura 20:00 - 19:59]]&lt;=30,12000,24000),)</f>
        <v>0</v>
      </c>
      <c r="I2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0" s="17">
        <f>Tab_ZADANIE_2[[#This Row],[Stan ZBIORNIKA 20:00]]-Tab_ZADANIE_2[[#This Row],[Porcja PODLEWANIA 20:00 - 21:00]]+Tab_ZADANIE_2[[#This Row],[Uzupełnienie wody z SIECI 20:00-20:01]]</f>
        <v>24101.242859463666</v>
      </c>
      <c r="K20" s="17">
        <f>IF(Tab_ZADANIE_2[[#This Row],[OPAD 20:00-19:59]]&lt;=0,(0.0003*Tab_ZADANIE_2[[#This Row],[Temperatura 20:00 - 19:59]]^1.5*Tab_ZADANIE_2[[#This Row],[Stan ZBIORNIKA 21:00]]),)</f>
        <v>133.90837927679536</v>
      </c>
      <c r="L20" s="30">
        <f>ROUNDUP(Tab_ZADANIE_2[[#This Row],[Uzupełnienie wody z SIECI 20:00-20:01]]/1000,0)*Woda_z_SIECI</f>
        <v>0</v>
      </c>
    </row>
    <row r="21" spans="2:12" x14ac:dyDescent="0.25">
      <c r="B21" s="9">
        <f>Tab_Dane_POGODA[[#This Row],[DATA]]</f>
        <v>42114</v>
      </c>
      <c r="C21" s="11">
        <f>VLOOKUP(Tab_ZADANIE_2[[#This Row],[DATA]],Tab_Dane_POGODA[],2,FALSE)</f>
        <v>10</v>
      </c>
      <c r="D21" s="19">
        <f>VLOOKUP(Tab_ZADANIE_2[[#This Row],[DATA]],Tab_Dane_POGODA[],3,FALSE)</f>
        <v>1</v>
      </c>
      <c r="E21" s="17">
        <f>IF(Tab_ZADANIE_2[[#This Row],[OPAD 20:00-19:59]]&gt;0,700*Tab_ZADANIE_2[[#This Row],[OPAD 20:00-19:59]],)</f>
        <v>700</v>
      </c>
      <c r="F21" s="17">
        <f>IF(J20-K20+Tab_ZADANIE_2[[#This Row],[Uzupełnienie wody z OPAD 20:00 - 19:59]]&gt;=Poj_Zbior_ALL,Poj_Zbior_ALL,J20-K20+Tab_ZADANIE_2[[#This Row],[Uzupełnienie wody z OPAD 20:00 - 19:59]])</f>
        <v>24667.33448018687</v>
      </c>
      <c r="G21" s="17" t="b">
        <f>AND(Tab_ZADANIE_2[[#This Row],[Temperatura 20:00 - 19:59]]&gt;15,Tab_ZADANIE_2[[#This Row],[OPAD 20:00-19:59]]&lt;0.6)</f>
        <v>0</v>
      </c>
      <c r="H21" s="17">
        <f>IF((Tab_ZADANIE_2[[#This Row],[Czy PODLEWANIE 20:00 - 21:00]]=TRUE),IF(Tab_ZADANIE_2[[#This Row],[Temperatura 20:00 - 19:59]]&lt;=30,12000,24000),)</f>
        <v>0</v>
      </c>
      <c r="I2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1" s="17">
        <f>Tab_ZADANIE_2[[#This Row],[Stan ZBIORNIKA 20:00]]-Tab_ZADANIE_2[[#This Row],[Porcja PODLEWANIA 20:00 - 21:00]]+Tab_ZADANIE_2[[#This Row],[Uzupełnienie wody z SIECI 20:00-20:01]]</f>
        <v>24667.33448018687</v>
      </c>
      <c r="K21" s="17">
        <f>IF(Tab_ZADANIE_2[[#This Row],[OPAD 20:00-19:59]]&lt;=0,(0.0003*Tab_ZADANIE_2[[#This Row],[Temperatura 20:00 - 19:59]]^1.5*Tab_ZADANIE_2[[#This Row],[Stan ZBIORNIKA 21:00]]),)</f>
        <v>0</v>
      </c>
      <c r="L21" s="30">
        <f>ROUNDUP(Tab_ZADANIE_2[[#This Row],[Uzupełnienie wody z SIECI 20:00-20:01]]/1000,0)*Woda_z_SIECI</f>
        <v>0</v>
      </c>
    </row>
    <row r="22" spans="2:12" x14ac:dyDescent="0.25">
      <c r="B22" s="9">
        <f>Tab_Dane_POGODA[[#This Row],[DATA]]</f>
        <v>42115</v>
      </c>
      <c r="C22" s="11">
        <f>VLOOKUP(Tab_ZADANIE_2[[#This Row],[DATA]],Tab_Dane_POGODA[],2,FALSE)</f>
        <v>11</v>
      </c>
      <c r="D22" s="19">
        <f>VLOOKUP(Tab_ZADANIE_2[[#This Row],[DATA]],Tab_Dane_POGODA[],3,FALSE)</f>
        <v>3.2</v>
      </c>
      <c r="E22" s="17">
        <f>IF(Tab_ZADANIE_2[[#This Row],[OPAD 20:00-19:59]]&gt;0,700*Tab_ZADANIE_2[[#This Row],[OPAD 20:00-19:59]],)</f>
        <v>2240</v>
      </c>
      <c r="F22" s="17">
        <f>IF(J21-K21+Tab_ZADANIE_2[[#This Row],[Uzupełnienie wody z OPAD 20:00 - 19:59]]&gt;=Poj_Zbior_ALL,Poj_Zbior_ALL,J21-K21+Tab_ZADANIE_2[[#This Row],[Uzupełnienie wody z OPAD 20:00 - 19:59]])</f>
        <v>25000</v>
      </c>
      <c r="G22" s="17" t="b">
        <f>AND(Tab_ZADANIE_2[[#This Row],[Temperatura 20:00 - 19:59]]&gt;15,Tab_ZADANIE_2[[#This Row],[OPAD 20:00-19:59]]&lt;0.6)</f>
        <v>0</v>
      </c>
      <c r="H22" s="17">
        <f>IF((Tab_ZADANIE_2[[#This Row],[Czy PODLEWANIE 20:00 - 21:00]]=TRUE),IF(Tab_ZADANIE_2[[#This Row],[Temperatura 20:00 - 19:59]]&lt;=30,12000,24000),)</f>
        <v>0</v>
      </c>
      <c r="I2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2" s="17">
        <f>Tab_ZADANIE_2[[#This Row],[Stan ZBIORNIKA 20:00]]-Tab_ZADANIE_2[[#This Row],[Porcja PODLEWANIA 20:00 - 21:00]]+Tab_ZADANIE_2[[#This Row],[Uzupełnienie wody z SIECI 20:00-20:01]]</f>
        <v>25000</v>
      </c>
      <c r="K22" s="17">
        <f>IF(Tab_ZADANIE_2[[#This Row],[OPAD 20:00-19:59]]&lt;=0,(0.0003*Tab_ZADANIE_2[[#This Row],[Temperatura 20:00 - 19:59]]^1.5*Tab_ZADANIE_2[[#This Row],[Stan ZBIORNIKA 21:00]]),)</f>
        <v>0</v>
      </c>
      <c r="L22" s="30">
        <f>ROUNDUP(Tab_ZADANIE_2[[#This Row],[Uzupełnienie wody z SIECI 20:00-20:01]]/1000,0)*Woda_z_SIECI</f>
        <v>0</v>
      </c>
    </row>
    <row r="23" spans="2:12" x14ac:dyDescent="0.25">
      <c r="B23" s="9">
        <f>Tab_Dane_POGODA[[#This Row],[DATA]]</f>
        <v>42116</v>
      </c>
      <c r="C23" s="11">
        <f>VLOOKUP(Tab_ZADANIE_2[[#This Row],[DATA]],Tab_Dane_POGODA[],2,FALSE)</f>
        <v>8</v>
      </c>
      <c r="D23" s="19">
        <f>VLOOKUP(Tab_ZADANIE_2[[#This Row],[DATA]],Tab_Dane_POGODA[],3,FALSE)</f>
        <v>2.2000000000000002</v>
      </c>
      <c r="E23" s="17">
        <f>IF(Tab_ZADANIE_2[[#This Row],[OPAD 20:00-19:59]]&gt;0,700*Tab_ZADANIE_2[[#This Row],[OPAD 20:00-19:59]],)</f>
        <v>1540.0000000000002</v>
      </c>
      <c r="F23" s="17">
        <f>IF(J22-K22+Tab_ZADANIE_2[[#This Row],[Uzupełnienie wody z OPAD 20:00 - 19:59]]&gt;=Poj_Zbior_ALL,Poj_Zbior_ALL,J22-K22+Tab_ZADANIE_2[[#This Row],[Uzupełnienie wody z OPAD 20:00 - 19:59]])</f>
        <v>25000</v>
      </c>
      <c r="G23" s="17" t="b">
        <f>AND(Tab_ZADANIE_2[[#This Row],[Temperatura 20:00 - 19:59]]&gt;15,Tab_ZADANIE_2[[#This Row],[OPAD 20:00-19:59]]&lt;0.6)</f>
        <v>0</v>
      </c>
      <c r="H23" s="17">
        <f>IF((Tab_ZADANIE_2[[#This Row],[Czy PODLEWANIE 20:00 - 21:00]]=TRUE),IF(Tab_ZADANIE_2[[#This Row],[Temperatura 20:00 - 19:59]]&lt;=30,12000,24000),)</f>
        <v>0</v>
      </c>
      <c r="I2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3" s="17">
        <f>Tab_ZADANIE_2[[#This Row],[Stan ZBIORNIKA 20:00]]-Tab_ZADANIE_2[[#This Row],[Porcja PODLEWANIA 20:00 - 21:00]]+Tab_ZADANIE_2[[#This Row],[Uzupełnienie wody z SIECI 20:00-20:01]]</f>
        <v>25000</v>
      </c>
      <c r="K23" s="17">
        <f>IF(Tab_ZADANIE_2[[#This Row],[OPAD 20:00-19:59]]&lt;=0,(0.0003*Tab_ZADANIE_2[[#This Row],[Temperatura 20:00 - 19:59]]^1.5*Tab_ZADANIE_2[[#This Row],[Stan ZBIORNIKA 21:00]]),)</f>
        <v>0</v>
      </c>
      <c r="L23" s="30">
        <f>ROUNDUP(Tab_ZADANIE_2[[#This Row],[Uzupełnienie wody z SIECI 20:00-20:01]]/1000,0)*Woda_z_SIECI</f>
        <v>0</v>
      </c>
    </row>
    <row r="24" spans="2:12" x14ac:dyDescent="0.25">
      <c r="B24" s="9">
        <f>Tab_Dane_POGODA[[#This Row],[DATA]]</f>
        <v>42117</v>
      </c>
      <c r="C24" s="11">
        <f>VLOOKUP(Tab_ZADANIE_2[[#This Row],[DATA]],Tab_Dane_POGODA[],2,FALSE)</f>
        <v>11</v>
      </c>
      <c r="D24" s="19">
        <f>VLOOKUP(Tab_ZADANIE_2[[#This Row],[DATA]],Tab_Dane_POGODA[],3,FALSE)</f>
        <v>1</v>
      </c>
      <c r="E24" s="17">
        <f>IF(Tab_ZADANIE_2[[#This Row],[OPAD 20:00-19:59]]&gt;0,700*Tab_ZADANIE_2[[#This Row],[OPAD 20:00-19:59]],)</f>
        <v>700</v>
      </c>
      <c r="F24" s="17">
        <f>IF(J23-K23+Tab_ZADANIE_2[[#This Row],[Uzupełnienie wody z OPAD 20:00 - 19:59]]&gt;=Poj_Zbior_ALL,Poj_Zbior_ALL,J23-K23+Tab_ZADANIE_2[[#This Row],[Uzupełnienie wody z OPAD 20:00 - 19:59]])</f>
        <v>25000</v>
      </c>
      <c r="G24" s="17" t="b">
        <f>AND(Tab_ZADANIE_2[[#This Row],[Temperatura 20:00 - 19:59]]&gt;15,Tab_ZADANIE_2[[#This Row],[OPAD 20:00-19:59]]&lt;0.6)</f>
        <v>0</v>
      </c>
      <c r="H24" s="17">
        <f>IF((Tab_ZADANIE_2[[#This Row],[Czy PODLEWANIE 20:00 - 21:00]]=TRUE),IF(Tab_ZADANIE_2[[#This Row],[Temperatura 20:00 - 19:59]]&lt;=30,12000,24000),)</f>
        <v>0</v>
      </c>
      <c r="I2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4" s="17">
        <f>Tab_ZADANIE_2[[#This Row],[Stan ZBIORNIKA 20:00]]-Tab_ZADANIE_2[[#This Row],[Porcja PODLEWANIA 20:00 - 21:00]]+Tab_ZADANIE_2[[#This Row],[Uzupełnienie wody z SIECI 20:00-20:01]]</f>
        <v>25000</v>
      </c>
      <c r="K24" s="17">
        <f>IF(Tab_ZADANIE_2[[#This Row],[OPAD 20:00-19:59]]&lt;=0,(0.0003*Tab_ZADANIE_2[[#This Row],[Temperatura 20:00 - 19:59]]^1.5*Tab_ZADANIE_2[[#This Row],[Stan ZBIORNIKA 21:00]]),)</f>
        <v>0</v>
      </c>
      <c r="L24" s="30">
        <f>ROUNDUP(Tab_ZADANIE_2[[#This Row],[Uzupełnienie wody z SIECI 20:00-20:01]]/1000,0)*Woda_z_SIECI</f>
        <v>0</v>
      </c>
    </row>
    <row r="25" spans="2:12" x14ac:dyDescent="0.25">
      <c r="B25" s="9">
        <f>Tab_Dane_POGODA[[#This Row],[DATA]]</f>
        <v>42118</v>
      </c>
      <c r="C25" s="11">
        <f>VLOOKUP(Tab_ZADANIE_2[[#This Row],[DATA]],Tab_Dane_POGODA[],2,FALSE)</f>
        <v>12</v>
      </c>
      <c r="D25" s="19">
        <f>VLOOKUP(Tab_ZADANIE_2[[#This Row],[DATA]],Tab_Dane_POGODA[],3,FALSE)</f>
        <v>1</v>
      </c>
      <c r="E25" s="17">
        <f>IF(Tab_ZADANIE_2[[#This Row],[OPAD 20:00-19:59]]&gt;0,700*Tab_ZADANIE_2[[#This Row],[OPAD 20:00-19:59]],)</f>
        <v>700</v>
      </c>
      <c r="F25" s="17">
        <f>IF(J24-K24+Tab_ZADANIE_2[[#This Row],[Uzupełnienie wody z OPAD 20:00 - 19:59]]&gt;=Poj_Zbior_ALL,Poj_Zbior_ALL,J24-K24+Tab_ZADANIE_2[[#This Row],[Uzupełnienie wody z OPAD 20:00 - 19:59]])</f>
        <v>25000</v>
      </c>
      <c r="G25" s="17" t="b">
        <f>AND(Tab_ZADANIE_2[[#This Row],[Temperatura 20:00 - 19:59]]&gt;15,Tab_ZADANIE_2[[#This Row],[OPAD 20:00-19:59]]&lt;0.6)</f>
        <v>0</v>
      </c>
      <c r="H25" s="17">
        <f>IF((Tab_ZADANIE_2[[#This Row],[Czy PODLEWANIE 20:00 - 21:00]]=TRUE),IF(Tab_ZADANIE_2[[#This Row],[Temperatura 20:00 - 19:59]]&lt;=30,12000,24000),)</f>
        <v>0</v>
      </c>
      <c r="I2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5" s="17">
        <f>Tab_ZADANIE_2[[#This Row],[Stan ZBIORNIKA 20:00]]-Tab_ZADANIE_2[[#This Row],[Porcja PODLEWANIA 20:00 - 21:00]]+Tab_ZADANIE_2[[#This Row],[Uzupełnienie wody z SIECI 20:00-20:01]]</f>
        <v>25000</v>
      </c>
      <c r="K25" s="17">
        <f>IF(Tab_ZADANIE_2[[#This Row],[OPAD 20:00-19:59]]&lt;=0,(0.0003*Tab_ZADANIE_2[[#This Row],[Temperatura 20:00 - 19:59]]^1.5*Tab_ZADANIE_2[[#This Row],[Stan ZBIORNIKA 21:00]]),)</f>
        <v>0</v>
      </c>
      <c r="L25" s="30">
        <f>ROUNDUP(Tab_ZADANIE_2[[#This Row],[Uzupełnienie wody z SIECI 20:00-20:01]]/1000,0)*Woda_z_SIECI</f>
        <v>0</v>
      </c>
    </row>
    <row r="26" spans="2:12" x14ac:dyDescent="0.25">
      <c r="B26" s="9">
        <f>Tab_Dane_POGODA[[#This Row],[DATA]]</f>
        <v>42119</v>
      </c>
      <c r="C26" s="11">
        <f>VLOOKUP(Tab_ZADANIE_2[[#This Row],[DATA]],Tab_Dane_POGODA[],2,FALSE)</f>
        <v>14</v>
      </c>
      <c r="D26" s="19">
        <f>VLOOKUP(Tab_ZADANIE_2[[#This Row],[DATA]],Tab_Dane_POGODA[],3,FALSE)</f>
        <v>1</v>
      </c>
      <c r="E26" s="17">
        <f>IF(Tab_ZADANIE_2[[#This Row],[OPAD 20:00-19:59]]&gt;0,700*Tab_ZADANIE_2[[#This Row],[OPAD 20:00-19:59]],)</f>
        <v>700</v>
      </c>
      <c r="F26" s="17">
        <f>IF(J25-K25+Tab_ZADANIE_2[[#This Row],[Uzupełnienie wody z OPAD 20:00 - 19:59]]&gt;=Poj_Zbior_ALL,Poj_Zbior_ALL,J25-K25+Tab_ZADANIE_2[[#This Row],[Uzupełnienie wody z OPAD 20:00 - 19:59]])</f>
        <v>25000</v>
      </c>
      <c r="G26" s="17" t="b">
        <f>AND(Tab_ZADANIE_2[[#This Row],[Temperatura 20:00 - 19:59]]&gt;15,Tab_ZADANIE_2[[#This Row],[OPAD 20:00-19:59]]&lt;0.6)</f>
        <v>0</v>
      </c>
      <c r="H26" s="17">
        <f>IF((Tab_ZADANIE_2[[#This Row],[Czy PODLEWANIE 20:00 - 21:00]]=TRUE),IF(Tab_ZADANIE_2[[#This Row],[Temperatura 20:00 - 19:59]]&lt;=30,12000,24000),)</f>
        <v>0</v>
      </c>
      <c r="I2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6" s="17">
        <f>Tab_ZADANIE_2[[#This Row],[Stan ZBIORNIKA 20:00]]-Tab_ZADANIE_2[[#This Row],[Porcja PODLEWANIA 20:00 - 21:00]]+Tab_ZADANIE_2[[#This Row],[Uzupełnienie wody z SIECI 20:00-20:01]]</f>
        <v>25000</v>
      </c>
      <c r="K26" s="17">
        <f>IF(Tab_ZADANIE_2[[#This Row],[OPAD 20:00-19:59]]&lt;=0,(0.0003*Tab_ZADANIE_2[[#This Row],[Temperatura 20:00 - 19:59]]^1.5*Tab_ZADANIE_2[[#This Row],[Stan ZBIORNIKA 21:00]]),)</f>
        <v>0</v>
      </c>
      <c r="L26" s="30">
        <f>ROUNDUP(Tab_ZADANIE_2[[#This Row],[Uzupełnienie wody z SIECI 20:00-20:01]]/1000,0)*Woda_z_SIECI</f>
        <v>0</v>
      </c>
    </row>
    <row r="27" spans="2:12" x14ac:dyDescent="0.25">
      <c r="B27" s="9">
        <f>Tab_Dane_POGODA[[#This Row],[DATA]]</f>
        <v>42120</v>
      </c>
      <c r="C27" s="11">
        <f>VLOOKUP(Tab_ZADANIE_2[[#This Row],[DATA]],Tab_Dane_POGODA[],2,FALSE)</f>
        <v>16</v>
      </c>
      <c r="D27" s="19">
        <f>VLOOKUP(Tab_ZADANIE_2[[#This Row],[DATA]],Tab_Dane_POGODA[],3,FALSE)</f>
        <v>0</v>
      </c>
      <c r="E27" s="17">
        <f>IF(Tab_ZADANIE_2[[#This Row],[OPAD 20:00-19:59]]&gt;0,700*Tab_ZADANIE_2[[#This Row],[OPAD 20:00-19:59]],)</f>
        <v>0</v>
      </c>
      <c r="F27" s="17">
        <f>IF(J26-K26+Tab_ZADANIE_2[[#This Row],[Uzupełnienie wody z OPAD 20:00 - 19:59]]&gt;=Poj_Zbior_ALL,Poj_Zbior_ALL,J26-K26+Tab_ZADANIE_2[[#This Row],[Uzupełnienie wody z OPAD 20:00 - 19:59]])</f>
        <v>25000</v>
      </c>
      <c r="G27" s="17" t="b">
        <f>AND(Tab_ZADANIE_2[[#This Row],[Temperatura 20:00 - 19:59]]&gt;15,Tab_ZADANIE_2[[#This Row],[OPAD 20:00-19:59]]&lt;0.6)</f>
        <v>1</v>
      </c>
      <c r="H27" s="17">
        <f>IF((Tab_ZADANIE_2[[#This Row],[Czy PODLEWANIE 20:00 - 21:00]]=TRUE),IF(Tab_ZADANIE_2[[#This Row],[Temperatura 20:00 - 19:59]]&lt;=30,12000,24000),)</f>
        <v>12000</v>
      </c>
      <c r="I2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7" s="17">
        <f>Tab_ZADANIE_2[[#This Row],[Stan ZBIORNIKA 20:00]]-Tab_ZADANIE_2[[#This Row],[Porcja PODLEWANIA 20:00 - 21:00]]+Tab_ZADANIE_2[[#This Row],[Uzupełnienie wody z SIECI 20:00-20:01]]</f>
        <v>13000</v>
      </c>
      <c r="K27" s="17">
        <f>IF(Tab_ZADANIE_2[[#This Row],[OPAD 20:00-19:59]]&lt;=0,(0.0003*Tab_ZADANIE_2[[#This Row],[Temperatura 20:00 - 19:59]]^1.5*Tab_ZADANIE_2[[#This Row],[Stan ZBIORNIKA 21:00]]),)</f>
        <v>249.59999999999988</v>
      </c>
      <c r="L27" s="30">
        <f>ROUNDUP(Tab_ZADANIE_2[[#This Row],[Uzupełnienie wody z SIECI 20:00-20:01]]/1000,0)*Woda_z_SIECI</f>
        <v>0</v>
      </c>
    </row>
    <row r="28" spans="2:12" x14ac:dyDescent="0.25">
      <c r="B28" s="9">
        <f>Tab_Dane_POGODA[[#This Row],[DATA]]</f>
        <v>42121</v>
      </c>
      <c r="C28" s="11">
        <f>VLOOKUP(Tab_ZADANIE_2[[#This Row],[DATA]],Tab_Dane_POGODA[],2,FALSE)</f>
        <v>16</v>
      </c>
      <c r="D28" s="19">
        <f>VLOOKUP(Tab_ZADANIE_2[[#This Row],[DATA]],Tab_Dane_POGODA[],3,FALSE)</f>
        <v>1</v>
      </c>
      <c r="E28" s="17">
        <f>IF(Tab_ZADANIE_2[[#This Row],[OPAD 20:00-19:59]]&gt;0,700*Tab_ZADANIE_2[[#This Row],[OPAD 20:00-19:59]],)</f>
        <v>700</v>
      </c>
      <c r="F28" s="17">
        <f>IF(J27-K27+Tab_ZADANIE_2[[#This Row],[Uzupełnienie wody z OPAD 20:00 - 19:59]]&gt;=Poj_Zbior_ALL,Poj_Zbior_ALL,J27-K27+Tab_ZADANIE_2[[#This Row],[Uzupełnienie wody z OPAD 20:00 - 19:59]])</f>
        <v>13450.4</v>
      </c>
      <c r="G28" s="17" t="b">
        <f>AND(Tab_ZADANIE_2[[#This Row],[Temperatura 20:00 - 19:59]]&gt;15,Tab_ZADANIE_2[[#This Row],[OPAD 20:00-19:59]]&lt;0.6)</f>
        <v>0</v>
      </c>
      <c r="H28" s="17">
        <f>IF((Tab_ZADANIE_2[[#This Row],[Czy PODLEWANIE 20:00 - 21:00]]=TRUE),IF(Tab_ZADANIE_2[[#This Row],[Temperatura 20:00 - 19:59]]&lt;=30,12000,24000),)</f>
        <v>0</v>
      </c>
      <c r="I2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8" s="17">
        <f>Tab_ZADANIE_2[[#This Row],[Stan ZBIORNIKA 20:00]]-Tab_ZADANIE_2[[#This Row],[Porcja PODLEWANIA 20:00 - 21:00]]+Tab_ZADANIE_2[[#This Row],[Uzupełnienie wody z SIECI 20:00-20:01]]</f>
        <v>13450.4</v>
      </c>
      <c r="K28" s="17">
        <f>IF(Tab_ZADANIE_2[[#This Row],[OPAD 20:00-19:59]]&lt;=0,(0.0003*Tab_ZADANIE_2[[#This Row],[Temperatura 20:00 - 19:59]]^1.5*Tab_ZADANIE_2[[#This Row],[Stan ZBIORNIKA 21:00]]),)</f>
        <v>0</v>
      </c>
      <c r="L28" s="30">
        <f>ROUNDUP(Tab_ZADANIE_2[[#This Row],[Uzupełnienie wody z SIECI 20:00-20:01]]/1000,0)*Woda_z_SIECI</f>
        <v>0</v>
      </c>
    </row>
    <row r="29" spans="2:12" x14ac:dyDescent="0.25">
      <c r="B29" s="9">
        <f>Tab_Dane_POGODA[[#This Row],[DATA]]</f>
        <v>42122</v>
      </c>
      <c r="C29" s="11">
        <f>VLOOKUP(Tab_ZADANIE_2[[#This Row],[DATA]],Tab_Dane_POGODA[],2,FALSE)</f>
        <v>6</v>
      </c>
      <c r="D29" s="19">
        <f>VLOOKUP(Tab_ZADANIE_2[[#This Row],[DATA]],Tab_Dane_POGODA[],3,FALSE)</f>
        <v>2</v>
      </c>
      <c r="E29" s="17">
        <f>IF(Tab_ZADANIE_2[[#This Row],[OPAD 20:00-19:59]]&gt;0,700*Tab_ZADANIE_2[[#This Row],[OPAD 20:00-19:59]],)</f>
        <v>1400</v>
      </c>
      <c r="F29" s="17">
        <f>IF(J28-K28+Tab_ZADANIE_2[[#This Row],[Uzupełnienie wody z OPAD 20:00 - 19:59]]&gt;=Poj_Zbior_ALL,Poj_Zbior_ALL,J28-K28+Tab_ZADANIE_2[[#This Row],[Uzupełnienie wody z OPAD 20:00 - 19:59]])</f>
        <v>14850.4</v>
      </c>
      <c r="G29" s="17" t="b">
        <f>AND(Tab_ZADANIE_2[[#This Row],[Temperatura 20:00 - 19:59]]&gt;15,Tab_ZADANIE_2[[#This Row],[OPAD 20:00-19:59]]&lt;0.6)</f>
        <v>0</v>
      </c>
      <c r="H29" s="17">
        <f>IF((Tab_ZADANIE_2[[#This Row],[Czy PODLEWANIE 20:00 - 21:00]]=TRUE),IF(Tab_ZADANIE_2[[#This Row],[Temperatura 20:00 - 19:59]]&lt;=30,12000,24000),)</f>
        <v>0</v>
      </c>
      <c r="I2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29" s="17">
        <f>Tab_ZADANIE_2[[#This Row],[Stan ZBIORNIKA 20:00]]-Tab_ZADANIE_2[[#This Row],[Porcja PODLEWANIA 20:00 - 21:00]]+Tab_ZADANIE_2[[#This Row],[Uzupełnienie wody z SIECI 20:00-20:01]]</f>
        <v>14850.4</v>
      </c>
      <c r="K29" s="17">
        <f>IF(Tab_ZADANIE_2[[#This Row],[OPAD 20:00-19:59]]&lt;=0,(0.0003*Tab_ZADANIE_2[[#This Row],[Temperatura 20:00 - 19:59]]^1.5*Tab_ZADANIE_2[[#This Row],[Stan ZBIORNIKA 21:00]]),)</f>
        <v>0</v>
      </c>
      <c r="L29" s="30">
        <f>ROUNDUP(Tab_ZADANIE_2[[#This Row],[Uzupełnienie wody z SIECI 20:00-20:01]]/1000,0)*Woda_z_SIECI</f>
        <v>0</v>
      </c>
    </row>
    <row r="30" spans="2:12" x14ac:dyDescent="0.25">
      <c r="B30" s="9">
        <f>Tab_Dane_POGODA[[#This Row],[DATA]]</f>
        <v>42123</v>
      </c>
      <c r="C30" s="11">
        <f>VLOOKUP(Tab_ZADANIE_2[[#This Row],[DATA]],Tab_Dane_POGODA[],2,FALSE)</f>
        <v>7</v>
      </c>
      <c r="D30" s="19">
        <f>VLOOKUP(Tab_ZADANIE_2[[#This Row],[DATA]],Tab_Dane_POGODA[],3,FALSE)</f>
        <v>0</v>
      </c>
      <c r="E30" s="17">
        <f>IF(Tab_ZADANIE_2[[#This Row],[OPAD 20:00-19:59]]&gt;0,700*Tab_ZADANIE_2[[#This Row],[OPAD 20:00-19:59]],)</f>
        <v>0</v>
      </c>
      <c r="F30" s="17">
        <f>IF(J29-K29+Tab_ZADANIE_2[[#This Row],[Uzupełnienie wody z OPAD 20:00 - 19:59]]&gt;=Poj_Zbior_ALL,Poj_Zbior_ALL,J29-K29+Tab_ZADANIE_2[[#This Row],[Uzupełnienie wody z OPAD 20:00 - 19:59]])</f>
        <v>14850.4</v>
      </c>
      <c r="G30" s="17" t="b">
        <f>AND(Tab_ZADANIE_2[[#This Row],[Temperatura 20:00 - 19:59]]&gt;15,Tab_ZADANIE_2[[#This Row],[OPAD 20:00-19:59]]&lt;0.6)</f>
        <v>0</v>
      </c>
      <c r="H30" s="17">
        <f>IF((Tab_ZADANIE_2[[#This Row],[Czy PODLEWANIE 20:00 - 21:00]]=TRUE),IF(Tab_ZADANIE_2[[#This Row],[Temperatura 20:00 - 19:59]]&lt;=30,12000,24000),)</f>
        <v>0</v>
      </c>
      <c r="I3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0" s="17">
        <f>Tab_ZADANIE_2[[#This Row],[Stan ZBIORNIKA 20:00]]-Tab_ZADANIE_2[[#This Row],[Porcja PODLEWANIA 20:00 - 21:00]]+Tab_ZADANIE_2[[#This Row],[Uzupełnienie wody z SIECI 20:00-20:01]]</f>
        <v>14850.4</v>
      </c>
      <c r="K30" s="17">
        <f>IF(Tab_ZADANIE_2[[#This Row],[OPAD 20:00-19:59]]&lt;=0,(0.0003*Tab_ZADANIE_2[[#This Row],[Temperatura 20:00 - 19:59]]^1.5*Tab_ZADANIE_2[[#This Row],[Stan ZBIORNIKA 21:00]]),)</f>
        <v>82.509977066650521</v>
      </c>
      <c r="L30" s="30">
        <f>ROUNDUP(Tab_ZADANIE_2[[#This Row],[Uzupełnienie wody z SIECI 20:00-20:01]]/1000,0)*Woda_z_SIECI</f>
        <v>0</v>
      </c>
    </row>
    <row r="31" spans="2:12" x14ac:dyDescent="0.25">
      <c r="B31" s="9">
        <f>Tab_Dane_POGODA[[#This Row],[DATA]]</f>
        <v>42124</v>
      </c>
      <c r="C31" s="11">
        <f>VLOOKUP(Tab_ZADANIE_2[[#This Row],[DATA]],Tab_Dane_POGODA[],2,FALSE)</f>
        <v>10</v>
      </c>
      <c r="D31" s="19">
        <f>VLOOKUP(Tab_ZADANIE_2[[#This Row],[DATA]],Tab_Dane_POGODA[],3,FALSE)</f>
        <v>0</v>
      </c>
      <c r="E31" s="17">
        <f>IF(Tab_ZADANIE_2[[#This Row],[OPAD 20:00-19:59]]&gt;0,700*Tab_ZADANIE_2[[#This Row],[OPAD 20:00-19:59]],)</f>
        <v>0</v>
      </c>
      <c r="F31" s="17">
        <f>IF(J30-K30+Tab_ZADANIE_2[[#This Row],[Uzupełnienie wody z OPAD 20:00 - 19:59]]&gt;=Poj_Zbior_ALL,Poj_Zbior_ALL,J30-K30+Tab_ZADANIE_2[[#This Row],[Uzupełnienie wody z OPAD 20:00 - 19:59]])</f>
        <v>14767.890022933349</v>
      </c>
      <c r="G31" s="17" t="b">
        <f>AND(Tab_ZADANIE_2[[#This Row],[Temperatura 20:00 - 19:59]]&gt;15,Tab_ZADANIE_2[[#This Row],[OPAD 20:00-19:59]]&lt;0.6)</f>
        <v>0</v>
      </c>
      <c r="H31" s="17">
        <f>IF((Tab_ZADANIE_2[[#This Row],[Czy PODLEWANIE 20:00 - 21:00]]=TRUE),IF(Tab_ZADANIE_2[[#This Row],[Temperatura 20:00 - 19:59]]&lt;=30,12000,24000),)</f>
        <v>0</v>
      </c>
      <c r="I3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1" s="17">
        <f>Tab_ZADANIE_2[[#This Row],[Stan ZBIORNIKA 20:00]]-Tab_ZADANIE_2[[#This Row],[Porcja PODLEWANIA 20:00 - 21:00]]+Tab_ZADANIE_2[[#This Row],[Uzupełnienie wody z SIECI 20:00-20:01]]</f>
        <v>14767.890022933349</v>
      </c>
      <c r="K31" s="17">
        <f>IF(Tab_ZADANIE_2[[#This Row],[OPAD 20:00-19:59]]&lt;=0,(0.0003*Tab_ZADANIE_2[[#This Row],[Temperatura 20:00 - 19:59]]^1.5*Tab_ZADANIE_2[[#This Row],[Stan ZBIORNIKA 21:00]]),)</f>
        <v>140.1005061220369</v>
      </c>
      <c r="L31" s="30">
        <f>ROUNDUP(Tab_ZADANIE_2[[#This Row],[Uzupełnienie wody z SIECI 20:00-20:01]]/1000,0)*Woda_z_SIECI</f>
        <v>0</v>
      </c>
    </row>
    <row r="32" spans="2:12" x14ac:dyDescent="0.25">
      <c r="B32" s="9">
        <f>Tab_Dane_POGODA[[#This Row],[DATA]]</f>
        <v>42125</v>
      </c>
      <c r="C32" s="11">
        <f>VLOOKUP(Tab_ZADANIE_2[[#This Row],[DATA]],Tab_Dane_POGODA[],2,FALSE)</f>
        <v>10</v>
      </c>
      <c r="D32" s="19">
        <f>VLOOKUP(Tab_ZADANIE_2[[#This Row],[DATA]],Tab_Dane_POGODA[],3,FALSE)</f>
        <v>4</v>
      </c>
      <c r="E32" s="17">
        <f>IF(Tab_ZADANIE_2[[#This Row],[OPAD 20:00-19:59]]&gt;0,700*Tab_ZADANIE_2[[#This Row],[OPAD 20:00-19:59]],)</f>
        <v>2800</v>
      </c>
      <c r="F32" s="17">
        <f>IF(J31-K31+Tab_ZADANIE_2[[#This Row],[Uzupełnienie wody z OPAD 20:00 - 19:59]]&gt;=Poj_Zbior_ALL,Poj_Zbior_ALL,J31-K31+Tab_ZADANIE_2[[#This Row],[Uzupełnienie wody z OPAD 20:00 - 19:59]])</f>
        <v>17427.78951681131</v>
      </c>
      <c r="G32" s="17" t="b">
        <f>AND(Tab_ZADANIE_2[[#This Row],[Temperatura 20:00 - 19:59]]&gt;15,Tab_ZADANIE_2[[#This Row],[OPAD 20:00-19:59]]&lt;0.6)</f>
        <v>0</v>
      </c>
      <c r="H32" s="17">
        <f>IF((Tab_ZADANIE_2[[#This Row],[Czy PODLEWANIE 20:00 - 21:00]]=TRUE),IF(Tab_ZADANIE_2[[#This Row],[Temperatura 20:00 - 19:59]]&lt;=30,12000,24000),)</f>
        <v>0</v>
      </c>
      <c r="I3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2" s="17">
        <f>Tab_ZADANIE_2[[#This Row],[Stan ZBIORNIKA 20:00]]-Tab_ZADANIE_2[[#This Row],[Porcja PODLEWANIA 20:00 - 21:00]]+Tab_ZADANIE_2[[#This Row],[Uzupełnienie wody z SIECI 20:00-20:01]]</f>
        <v>17427.78951681131</v>
      </c>
      <c r="K32" s="17">
        <f>IF(Tab_ZADANIE_2[[#This Row],[OPAD 20:00-19:59]]&lt;=0,(0.0003*Tab_ZADANIE_2[[#This Row],[Temperatura 20:00 - 19:59]]^1.5*Tab_ZADANIE_2[[#This Row],[Stan ZBIORNIKA 21:00]]),)</f>
        <v>0</v>
      </c>
      <c r="L32" s="30">
        <f>ROUNDUP(Tab_ZADANIE_2[[#This Row],[Uzupełnienie wody z SIECI 20:00-20:01]]/1000,0)*Woda_z_SIECI</f>
        <v>0</v>
      </c>
    </row>
    <row r="33" spans="2:13" x14ac:dyDescent="0.25">
      <c r="B33" s="9">
        <f>Tab_Dane_POGODA[[#This Row],[DATA]]</f>
        <v>42126</v>
      </c>
      <c r="C33" s="11">
        <f>VLOOKUP(Tab_ZADANIE_2[[#This Row],[DATA]],Tab_Dane_POGODA[],2,FALSE)</f>
        <v>7</v>
      </c>
      <c r="D33" s="19">
        <f>VLOOKUP(Tab_ZADANIE_2[[#This Row],[DATA]],Tab_Dane_POGODA[],3,FALSE)</f>
        <v>5</v>
      </c>
      <c r="E33" s="17">
        <f>IF(Tab_ZADANIE_2[[#This Row],[OPAD 20:00-19:59]]&gt;0,700*Tab_ZADANIE_2[[#This Row],[OPAD 20:00-19:59]],)</f>
        <v>3500</v>
      </c>
      <c r="F33" s="17">
        <f>IF(J32-K32+Tab_ZADANIE_2[[#This Row],[Uzupełnienie wody z OPAD 20:00 - 19:59]]&gt;=Poj_Zbior_ALL,Poj_Zbior_ALL,J32-K32+Tab_ZADANIE_2[[#This Row],[Uzupełnienie wody z OPAD 20:00 - 19:59]])</f>
        <v>20927.78951681131</v>
      </c>
      <c r="G33" s="17" t="b">
        <f>AND(Tab_ZADANIE_2[[#This Row],[Temperatura 20:00 - 19:59]]&gt;15,Tab_ZADANIE_2[[#This Row],[OPAD 20:00-19:59]]&lt;0.6)</f>
        <v>0</v>
      </c>
      <c r="H33" s="17">
        <f>IF((Tab_ZADANIE_2[[#This Row],[Czy PODLEWANIE 20:00 - 21:00]]=TRUE),IF(Tab_ZADANIE_2[[#This Row],[Temperatura 20:00 - 19:59]]&lt;=30,12000,24000),)</f>
        <v>0</v>
      </c>
      <c r="I3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3" s="17">
        <f>Tab_ZADANIE_2[[#This Row],[Stan ZBIORNIKA 20:00]]-Tab_ZADANIE_2[[#This Row],[Porcja PODLEWANIA 20:00 - 21:00]]+Tab_ZADANIE_2[[#This Row],[Uzupełnienie wody z SIECI 20:00-20:01]]</f>
        <v>20927.78951681131</v>
      </c>
      <c r="K33" s="17">
        <f>IF(Tab_ZADANIE_2[[#This Row],[OPAD 20:00-19:59]]&lt;=0,(0.0003*Tab_ZADANIE_2[[#This Row],[Temperatura 20:00 - 19:59]]^1.5*Tab_ZADANIE_2[[#This Row],[Stan ZBIORNIKA 21:00]]),)</f>
        <v>0</v>
      </c>
      <c r="L33" s="30">
        <f>ROUNDUP(Tab_ZADANIE_2[[#This Row],[Uzupełnienie wody z SIECI 20:00-20:01]]/1000,0)*Woda_z_SIECI</f>
        <v>0</v>
      </c>
    </row>
    <row r="34" spans="2:13" x14ac:dyDescent="0.25">
      <c r="B34" s="9">
        <f>Tab_Dane_POGODA[[#This Row],[DATA]]</f>
        <v>42127</v>
      </c>
      <c r="C34" s="11">
        <f>VLOOKUP(Tab_ZADANIE_2[[#This Row],[DATA]],Tab_Dane_POGODA[],2,FALSE)</f>
        <v>9</v>
      </c>
      <c r="D34" s="19">
        <f>VLOOKUP(Tab_ZADANIE_2[[#This Row],[DATA]],Tab_Dane_POGODA[],3,FALSE)</f>
        <v>4</v>
      </c>
      <c r="E34" s="17">
        <f>IF(Tab_ZADANIE_2[[#This Row],[OPAD 20:00-19:59]]&gt;0,700*Tab_ZADANIE_2[[#This Row],[OPAD 20:00-19:59]],)</f>
        <v>2800</v>
      </c>
      <c r="F34" s="17">
        <f>IF(J33-K33+Tab_ZADANIE_2[[#This Row],[Uzupełnienie wody z OPAD 20:00 - 19:59]]&gt;=Poj_Zbior_ALL,Poj_Zbior_ALL,J33-K33+Tab_ZADANIE_2[[#This Row],[Uzupełnienie wody z OPAD 20:00 - 19:59]])</f>
        <v>23727.78951681131</v>
      </c>
      <c r="G34" s="17" t="b">
        <f>AND(Tab_ZADANIE_2[[#This Row],[Temperatura 20:00 - 19:59]]&gt;15,Tab_ZADANIE_2[[#This Row],[OPAD 20:00-19:59]]&lt;0.6)</f>
        <v>0</v>
      </c>
      <c r="H34" s="17">
        <f>IF((Tab_ZADANIE_2[[#This Row],[Czy PODLEWANIE 20:00 - 21:00]]=TRUE),IF(Tab_ZADANIE_2[[#This Row],[Temperatura 20:00 - 19:59]]&lt;=30,12000,24000),)</f>
        <v>0</v>
      </c>
      <c r="I3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4" s="17">
        <f>Tab_ZADANIE_2[[#This Row],[Stan ZBIORNIKA 20:00]]-Tab_ZADANIE_2[[#This Row],[Porcja PODLEWANIA 20:00 - 21:00]]+Tab_ZADANIE_2[[#This Row],[Uzupełnienie wody z SIECI 20:00-20:01]]</f>
        <v>23727.78951681131</v>
      </c>
      <c r="K34" s="17">
        <f>IF(Tab_ZADANIE_2[[#This Row],[OPAD 20:00-19:59]]&lt;=0,(0.0003*Tab_ZADANIE_2[[#This Row],[Temperatura 20:00 - 19:59]]^1.5*Tab_ZADANIE_2[[#This Row],[Stan ZBIORNIKA 21:00]]),)</f>
        <v>0</v>
      </c>
      <c r="L34" s="30">
        <f>ROUNDUP(Tab_ZADANIE_2[[#This Row],[Uzupełnienie wody z SIECI 20:00-20:01]]/1000,0)*Woda_z_SIECI</f>
        <v>0</v>
      </c>
    </row>
    <row r="35" spans="2:13" x14ac:dyDescent="0.25">
      <c r="B35" s="9">
        <f>Tab_Dane_POGODA[[#This Row],[DATA]]</f>
        <v>42128</v>
      </c>
      <c r="C35" s="11">
        <f>VLOOKUP(Tab_ZADANIE_2[[#This Row],[DATA]],Tab_Dane_POGODA[],2,FALSE)</f>
        <v>15</v>
      </c>
      <c r="D35" s="19">
        <f>VLOOKUP(Tab_ZADANIE_2[[#This Row],[DATA]],Tab_Dane_POGODA[],3,FALSE)</f>
        <v>0.4</v>
      </c>
      <c r="E35" s="17">
        <f>IF(Tab_ZADANIE_2[[#This Row],[OPAD 20:00-19:59]]&gt;0,700*Tab_ZADANIE_2[[#This Row],[OPAD 20:00-19:59]],)</f>
        <v>280</v>
      </c>
      <c r="F35" s="17">
        <f>IF(J34-K34+Tab_ZADANIE_2[[#This Row],[Uzupełnienie wody z OPAD 20:00 - 19:59]]&gt;=Poj_Zbior_ALL,Poj_Zbior_ALL,J34-K34+Tab_ZADANIE_2[[#This Row],[Uzupełnienie wody z OPAD 20:00 - 19:59]])</f>
        <v>24007.78951681131</v>
      </c>
      <c r="G35" s="17" t="b">
        <f>AND(Tab_ZADANIE_2[[#This Row],[Temperatura 20:00 - 19:59]]&gt;15,Tab_ZADANIE_2[[#This Row],[OPAD 20:00-19:59]]&lt;0.6)</f>
        <v>0</v>
      </c>
      <c r="H35" s="17">
        <f>IF((Tab_ZADANIE_2[[#This Row],[Czy PODLEWANIE 20:00 - 21:00]]=TRUE),IF(Tab_ZADANIE_2[[#This Row],[Temperatura 20:00 - 19:59]]&lt;=30,12000,24000),)</f>
        <v>0</v>
      </c>
      <c r="I3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5" s="17">
        <f>Tab_ZADANIE_2[[#This Row],[Stan ZBIORNIKA 20:00]]-Tab_ZADANIE_2[[#This Row],[Porcja PODLEWANIA 20:00 - 21:00]]+Tab_ZADANIE_2[[#This Row],[Uzupełnienie wody z SIECI 20:00-20:01]]</f>
        <v>24007.78951681131</v>
      </c>
      <c r="K35" s="17">
        <f>IF(Tab_ZADANIE_2[[#This Row],[OPAD 20:00-19:59]]&lt;=0,(0.0003*Tab_ZADANIE_2[[#This Row],[Temperatura 20:00 - 19:59]]^1.5*Tab_ZADANIE_2[[#This Row],[Stan ZBIORNIKA 21:00]]),)</f>
        <v>0</v>
      </c>
      <c r="L35" s="30">
        <f>ROUNDUP(Tab_ZADANIE_2[[#This Row],[Uzupełnienie wody z SIECI 20:00-20:01]]/1000,0)*Woda_z_SIECI</f>
        <v>0</v>
      </c>
    </row>
    <row r="36" spans="2:13" x14ac:dyDescent="0.25">
      <c r="B36" s="9">
        <f>Tab_Dane_POGODA[[#This Row],[DATA]]</f>
        <v>42129</v>
      </c>
      <c r="C36" s="11">
        <f>VLOOKUP(Tab_ZADANIE_2[[#This Row],[DATA]],Tab_Dane_POGODA[],2,FALSE)</f>
        <v>18</v>
      </c>
      <c r="D36" s="19">
        <f>VLOOKUP(Tab_ZADANIE_2[[#This Row],[DATA]],Tab_Dane_POGODA[],3,FALSE)</f>
        <v>0.4</v>
      </c>
      <c r="E36" s="17">
        <f>IF(Tab_ZADANIE_2[[#This Row],[OPAD 20:00-19:59]]&gt;0,700*Tab_ZADANIE_2[[#This Row],[OPAD 20:00-19:59]],)</f>
        <v>280</v>
      </c>
      <c r="F36" s="17">
        <f>IF(J35-K35+Tab_ZADANIE_2[[#This Row],[Uzupełnienie wody z OPAD 20:00 - 19:59]]&gt;=Poj_Zbior_ALL,Poj_Zbior_ALL,J35-K35+Tab_ZADANIE_2[[#This Row],[Uzupełnienie wody z OPAD 20:00 - 19:59]])</f>
        <v>24287.78951681131</v>
      </c>
      <c r="G36" s="17" t="b">
        <f>AND(Tab_ZADANIE_2[[#This Row],[Temperatura 20:00 - 19:59]]&gt;15,Tab_ZADANIE_2[[#This Row],[OPAD 20:00-19:59]]&lt;0.6)</f>
        <v>1</v>
      </c>
      <c r="H36" s="17">
        <f>IF((Tab_ZADANIE_2[[#This Row],[Czy PODLEWANIE 20:00 - 21:00]]=TRUE),IF(Tab_ZADANIE_2[[#This Row],[Temperatura 20:00 - 19:59]]&lt;=30,12000,24000),)</f>
        <v>12000</v>
      </c>
      <c r="I3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6" s="17">
        <f>Tab_ZADANIE_2[[#This Row],[Stan ZBIORNIKA 20:00]]-Tab_ZADANIE_2[[#This Row],[Porcja PODLEWANIA 20:00 - 21:00]]+Tab_ZADANIE_2[[#This Row],[Uzupełnienie wody z SIECI 20:00-20:01]]</f>
        <v>12287.78951681131</v>
      </c>
      <c r="K36" s="17">
        <f>IF(Tab_ZADANIE_2[[#This Row],[OPAD 20:00-19:59]]&lt;=0,(0.0003*Tab_ZADANIE_2[[#This Row],[Temperatura 20:00 - 19:59]]^1.5*Tab_ZADANIE_2[[#This Row],[Stan ZBIORNIKA 21:00]]),)</f>
        <v>0</v>
      </c>
      <c r="L36" s="30">
        <f>ROUNDUP(Tab_ZADANIE_2[[#This Row],[Uzupełnienie wody z SIECI 20:00-20:01]]/1000,0)*Woda_z_SIECI</f>
        <v>0</v>
      </c>
    </row>
    <row r="37" spans="2:13" x14ac:dyDescent="0.25">
      <c r="B37" s="9">
        <f>Tab_Dane_POGODA[[#This Row],[DATA]]</f>
        <v>42130</v>
      </c>
      <c r="C37" s="11">
        <f>VLOOKUP(Tab_ZADANIE_2[[#This Row],[DATA]],Tab_Dane_POGODA[],2,FALSE)</f>
        <v>16</v>
      </c>
      <c r="D37" s="19">
        <f>VLOOKUP(Tab_ZADANIE_2[[#This Row],[DATA]],Tab_Dane_POGODA[],3,FALSE)</f>
        <v>0</v>
      </c>
      <c r="E37" s="17">
        <f>IF(Tab_ZADANIE_2[[#This Row],[OPAD 20:00-19:59]]&gt;0,700*Tab_ZADANIE_2[[#This Row],[OPAD 20:00-19:59]],)</f>
        <v>0</v>
      </c>
      <c r="F37" s="17">
        <f>IF(J36-K36+Tab_ZADANIE_2[[#This Row],[Uzupełnienie wody z OPAD 20:00 - 19:59]]&gt;=Poj_Zbior_ALL,Poj_Zbior_ALL,J36-K36+Tab_ZADANIE_2[[#This Row],[Uzupełnienie wody z OPAD 20:00 - 19:59]])</f>
        <v>12287.78951681131</v>
      </c>
      <c r="G37" s="17" t="b">
        <f>AND(Tab_ZADANIE_2[[#This Row],[Temperatura 20:00 - 19:59]]&gt;15,Tab_ZADANIE_2[[#This Row],[OPAD 20:00-19:59]]&lt;0.6)</f>
        <v>1</v>
      </c>
      <c r="H37" s="17">
        <f>IF((Tab_ZADANIE_2[[#This Row],[Czy PODLEWANIE 20:00 - 21:00]]=TRUE),IF(Tab_ZADANIE_2[[#This Row],[Temperatura 20:00 - 19:59]]&lt;=30,12000,24000),)</f>
        <v>12000</v>
      </c>
      <c r="I3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7" s="17">
        <f>Tab_ZADANIE_2[[#This Row],[Stan ZBIORNIKA 20:00]]-Tab_ZADANIE_2[[#This Row],[Porcja PODLEWANIA 20:00 - 21:00]]+Tab_ZADANIE_2[[#This Row],[Uzupełnienie wody z SIECI 20:00-20:01]]</f>
        <v>287.78951681131002</v>
      </c>
      <c r="K37" s="17">
        <f>IF(Tab_ZADANIE_2[[#This Row],[OPAD 20:00-19:59]]&lt;=0,(0.0003*Tab_ZADANIE_2[[#This Row],[Temperatura 20:00 - 19:59]]^1.5*Tab_ZADANIE_2[[#This Row],[Stan ZBIORNIKA 21:00]]),)</f>
        <v>5.5255587227771503</v>
      </c>
      <c r="L37" s="30">
        <f>ROUNDUP(Tab_ZADANIE_2[[#This Row],[Uzupełnienie wody z SIECI 20:00-20:01]]/1000,0)*Woda_z_SIECI</f>
        <v>0</v>
      </c>
      <c r="M37" s="17"/>
    </row>
    <row r="38" spans="2:13" x14ac:dyDescent="0.25">
      <c r="B38" s="9">
        <f>Tab_Dane_POGODA[[#This Row],[DATA]]</f>
        <v>42131</v>
      </c>
      <c r="C38" s="11">
        <f>VLOOKUP(Tab_ZADANIE_2[[#This Row],[DATA]],Tab_Dane_POGODA[],2,FALSE)</f>
        <v>14</v>
      </c>
      <c r="D38" s="19">
        <f>VLOOKUP(Tab_ZADANIE_2[[#This Row],[DATA]],Tab_Dane_POGODA[],3,FALSE)</f>
        <v>0</v>
      </c>
      <c r="E38" s="17">
        <f>IF(Tab_ZADANIE_2[[#This Row],[OPAD 20:00-19:59]]&gt;0,700*Tab_ZADANIE_2[[#This Row],[OPAD 20:00-19:59]],)</f>
        <v>0</v>
      </c>
      <c r="F38" s="17">
        <f>IF(J37-K37+Tab_ZADANIE_2[[#This Row],[Uzupełnienie wody z OPAD 20:00 - 19:59]]&gt;=Poj_Zbior_ALL,Poj_Zbior_ALL,J37-K37+Tab_ZADANIE_2[[#This Row],[Uzupełnienie wody z OPAD 20:00 - 19:59]])</f>
        <v>282.26395808853289</v>
      </c>
      <c r="G38" s="17" t="b">
        <f>AND(Tab_ZADANIE_2[[#This Row],[Temperatura 20:00 - 19:59]]&gt;15,Tab_ZADANIE_2[[#This Row],[OPAD 20:00-19:59]]&lt;0.6)</f>
        <v>0</v>
      </c>
      <c r="H38" s="17">
        <f>IF((Tab_ZADANIE_2[[#This Row],[Czy PODLEWANIE 20:00 - 21:00]]=TRUE),IF(Tab_ZADANIE_2[[#This Row],[Temperatura 20:00 - 19:59]]&lt;=30,12000,24000),)</f>
        <v>0</v>
      </c>
      <c r="I3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8" s="17">
        <f>Tab_ZADANIE_2[[#This Row],[Stan ZBIORNIKA 20:00]]-Tab_ZADANIE_2[[#This Row],[Porcja PODLEWANIA 20:00 - 21:00]]+Tab_ZADANIE_2[[#This Row],[Uzupełnienie wody z SIECI 20:00-20:01]]</f>
        <v>282.26395808853289</v>
      </c>
      <c r="K38" s="17">
        <f>IF(Tab_ZADANIE_2[[#This Row],[OPAD 20:00-19:59]]&lt;=0,(0.0003*Tab_ZADANIE_2[[#This Row],[Temperatura 20:00 - 19:59]]^1.5*Tab_ZADANIE_2[[#This Row],[Stan ZBIORNIKA 21:00]]),)</f>
        <v>4.4357670999684364</v>
      </c>
      <c r="L38" s="30">
        <f>ROUNDUP(Tab_ZADANIE_2[[#This Row],[Uzupełnienie wody z SIECI 20:00-20:01]]/1000,0)*Woda_z_SIECI</f>
        <v>0</v>
      </c>
    </row>
    <row r="39" spans="2:13" x14ac:dyDescent="0.25">
      <c r="B39" s="9">
        <f>Tab_Dane_POGODA[[#This Row],[DATA]]</f>
        <v>42132</v>
      </c>
      <c r="C39" s="11">
        <f>VLOOKUP(Tab_ZADANIE_2[[#This Row],[DATA]],Tab_Dane_POGODA[],2,FALSE)</f>
        <v>10</v>
      </c>
      <c r="D39" s="19">
        <f>VLOOKUP(Tab_ZADANIE_2[[#This Row],[DATA]],Tab_Dane_POGODA[],3,FALSE)</f>
        <v>0</v>
      </c>
      <c r="E39" s="17">
        <f>IF(Tab_ZADANIE_2[[#This Row],[OPAD 20:00-19:59]]&gt;0,700*Tab_ZADANIE_2[[#This Row],[OPAD 20:00-19:59]],)</f>
        <v>0</v>
      </c>
      <c r="F39" s="17">
        <f>IF(J38-K38+Tab_ZADANIE_2[[#This Row],[Uzupełnienie wody z OPAD 20:00 - 19:59]]&gt;=Poj_Zbior_ALL,Poj_Zbior_ALL,J38-K38+Tab_ZADANIE_2[[#This Row],[Uzupełnienie wody z OPAD 20:00 - 19:59]])</f>
        <v>277.82819098856447</v>
      </c>
      <c r="G39" s="17" t="b">
        <f>AND(Tab_ZADANIE_2[[#This Row],[Temperatura 20:00 - 19:59]]&gt;15,Tab_ZADANIE_2[[#This Row],[OPAD 20:00-19:59]]&lt;0.6)</f>
        <v>0</v>
      </c>
      <c r="H39" s="17">
        <f>IF((Tab_ZADANIE_2[[#This Row],[Czy PODLEWANIE 20:00 - 21:00]]=TRUE),IF(Tab_ZADANIE_2[[#This Row],[Temperatura 20:00 - 19:59]]&lt;=30,12000,24000),)</f>
        <v>0</v>
      </c>
      <c r="I3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39" s="17">
        <f>Tab_ZADANIE_2[[#This Row],[Stan ZBIORNIKA 20:00]]-Tab_ZADANIE_2[[#This Row],[Porcja PODLEWANIA 20:00 - 21:00]]+Tab_ZADANIE_2[[#This Row],[Uzupełnienie wody z SIECI 20:00-20:01]]</f>
        <v>277.82819098856447</v>
      </c>
      <c r="K39" s="17">
        <f>IF(Tab_ZADANIE_2[[#This Row],[OPAD 20:00-19:59]]&lt;=0,(0.0003*Tab_ZADANIE_2[[#This Row],[Temperatura 20:00 - 19:59]]^1.5*Tab_ZADANIE_2[[#This Row],[Stan ZBIORNIKA 21:00]]),)</f>
        <v>2.6357096451843942</v>
      </c>
      <c r="L39" s="30">
        <f>ROUNDUP(Tab_ZADANIE_2[[#This Row],[Uzupełnienie wody z SIECI 20:00-20:01]]/1000,0)*Woda_z_SIECI</f>
        <v>0</v>
      </c>
    </row>
    <row r="40" spans="2:13" x14ac:dyDescent="0.25">
      <c r="B40" s="9">
        <f>Tab_Dane_POGODA[[#This Row],[DATA]]</f>
        <v>42133</v>
      </c>
      <c r="C40" s="11">
        <f>VLOOKUP(Tab_ZADANIE_2[[#This Row],[DATA]],Tab_Dane_POGODA[],2,FALSE)</f>
        <v>14</v>
      </c>
      <c r="D40" s="19">
        <f>VLOOKUP(Tab_ZADANIE_2[[#This Row],[DATA]],Tab_Dane_POGODA[],3,FALSE)</f>
        <v>0.3</v>
      </c>
      <c r="E40" s="17">
        <f>IF(Tab_ZADANIE_2[[#This Row],[OPAD 20:00-19:59]]&gt;0,700*Tab_ZADANIE_2[[#This Row],[OPAD 20:00-19:59]],)</f>
        <v>210</v>
      </c>
      <c r="F40" s="17">
        <f>IF(J39-K39+Tab_ZADANIE_2[[#This Row],[Uzupełnienie wody z OPAD 20:00 - 19:59]]&gt;=Poj_Zbior_ALL,Poj_Zbior_ALL,J39-K39+Tab_ZADANIE_2[[#This Row],[Uzupełnienie wody z OPAD 20:00 - 19:59]])</f>
        <v>485.19248134338005</v>
      </c>
      <c r="G40" s="17" t="b">
        <f>AND(Tab_ZADANIE_2[[#This Row],[Temperatura 20:00 - 19:59]]&gt;15,Tab_ZADANIE_2[[#This Row],[OPAD 20:00-19:59]]&lt;0.6)</f>
        <v>0</v>
      </c>
      <c r="H40" s="17">
        <f>IF((Tab_ZADANIE_2[[#This Row],[Czy PODLEWANIE 20:00 - 21:00]]=TRUE),IF(Tab_ZADANIE_2[[#This Row],[Temperatura 20:00 - 19:59]]&lt;=30,12000,24000),)</f>
        <v>0</v>
      </c>
      <c r="I4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0" s="17">
        <f>Tab_ZADANIE_2[[#This Row],[Stan ZBIORNIKA 20:00]]-Tab_ZADANIE_2[[#This Row],[Porcja PODLEWANIA 20:00 - 21:00]]+Tab_ZADANIE_2[[#This Row],[Uzupełnienie wody z SIECI 20:00-20:01]]</f>
        <v>485.19248134338005</v>
      </c>
      <c r="K40" s="17">
        <f>IF(Tab_ZADANIE_2[[#This Row],[OPAD 20:00-19:59]]&lt;=0,(0.0003*Tab_ZADANIE_2[[#This Row],[Temperatura 20:00 - 19:59]]^1.5*Tab_ZADANIE_2[[#This Row],[Stan ZBIORNIKA 21:00]]),)</f>
        <v>0</v>
      </c>
      <c r="L40" s="30">
        <f>ROUNDUP(Tab_ZADANIE_2[[#This Row],[Uzupełnienie wody z SIECI 20:00-20:01]]/1000,0)*Woda_z_SIECI</f>
        <v>0</v>
      </c>
    </row>
    <row r="41" spans="2:13" x14ac:dyDescent="0.25">
      <c r="B41" s="9">
        <f>Tab_Dane_POGODA[[#This Row],[DATA]]</f>
        <v>42134</v>
      </c>
      <c r="C41" s="11">
        <f>VLOOKUP(Tab_ZADANIE_2[[#This Row],[DATA]],Tab_Dane_POGODA[],2,FALSE)</f>
        <v>12</v>
      </c>
      <c r="D41" s="19">
        <f>VLOOKUP(Tab_ZADANIE_2[[#This Row],[DATA]],Tab_Dane_POGODA[],3,FALSE)</f>
        <v>0.1</v>
      </c>
      <c r="E41" s="17">
        <f>IF(Tab_ZADANIE_2[[#This Row],[OPAD 20:00-19:59]]&gt;0,700*Tab_ZADANIE_2[[#This Row],[OPAD 20:00-19:59]],)</f>
        <v>70</v>
      </c>
      <c r="F41" s="17">
        <f>IF(J40-K40+Tab_ZADANIE_2[[#This Row],[Uzupełnienie wody z OPAD 20:00 - 19:59]]&gt;=Poj_Zbior_ALL,Poj_Zbior_ALL,J40-K40+Tab_ZADANIE_2[[#This Row],[Uzupełnienie wody z OPAD 20:00 - 19:59]])</f>
        <v>555.19248134338</v>
      </c>
      <c r="G41" s="17" t="b">
        <f>AND(Tab_ZADANIE_2[[#This Row],[Temperatura 20:00 - 19:59]]&gt;15,Tab_ZADANIE_2[[#This Row],[OPAD 20:00-19:59]]&lt;0.6)</f>
        <v>0</v>
      </c>
      <c r="H41" s="17">
        <f>IF((Tab_ZADANIE_2[[#This Row],[Czy PODLEWANIE 20:00 - 21:00]]=TRUE),IF(Tab_ZADANIE_2[[#This Row],[Temperatura 20:00 - 19:59]]&lt;=30,12000,24000),)</f>
        <v>0</v>
      </c>
      <c r="I4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1" s="17">
        <f>Tab_ZADANIE_2[[#This Row],[Stan ZBIORNIKA 20:00]]-Tab_ZADANIE_2[[#This Row],[Porcja PODLEWANIA 20:00 - 21:00]]+Tab_ZADANIE_2[[#This Row],[Uzupełnienie wody z SIECI 20:00-20:01]]</f>
        <v>555.19248134338</v>
      </c>
      <c r="K41" s="17">
        <f>IF(Tab_ZADANIE_2[[#This Row],[OPAD 20:00-19:59]]&lt;=0,(0.0003*Tab_ZADANIE_2[[#This Row],[Temperatura 20:00 - 19:59]]^1.5*Tab_ZADANIE_2[[#This Row],[Stan ZBIORNIKA 21:00]]),)</f>
        <v>0</v>
      </c>
      <c r="L41" s="30">
        <f>ROUNDUP(Tab_ZADANIE_2[[#This Row],[Uzupełnienie wody z SIECI 20:00-20:01]]/1000,0)*Woda_z_SIECI</f>
        <v>0</v>
      </c>
    </row>
    <row r="42" spans="2:13" x14ac:dyDescent="0.25">
      <c r="B42" s="9">
        <f>Tab_Dane_POGODA[[#This Row],[DATA]]</f>
        <v>42135</v>
      </c>
      <c r="C42" s="11">
        <f>VLOOKUP(Tab_ZADANIE_2[[#This Row],[DATA]],Tab_Dane_POGODA[],2,FALSE)</f>
        <v>11</v>
      </c>
      <c r="D42" s="19">
        <f>VLOOKUP(Tab_ZADANIE_2[[#This Row],[DATA]],Tab_Dane_POGODA[],3,FALSE)</f>
        <v>0</v>
      </c>
      <c r="E42" s="17">
        <f>IF(Tab_ZADANIE_2[[#This Row],[OPAD 20:00-19:59]]&gt;0,700*Tab_ZADANIE_2[[#This Row],[OPAD 20:00-19:59]],)</f>
        <v>0</v>
      </c>
      <c r="F42" s="17">
        <f>IF(J41-K41+Tab_ZADANIE_2[[#This Row],[Uzupełnienie wody z OPAD 20:00 - 19:59]]&gt;=Poj_Zbior_ALL,Poj_Zbior_ALL,J41-K41+Tab_ZADANIE_2[[#This Row],[Uzupełnienie wody z OPAD 20:00 - 19:59]])</f>
        <v>555.19248134338</v>
      </c>
      <c r="G42" s="17" t="b">
        <f>AND(Tab_ZADANIE_2[[#This Row],[Temperatura 20:00 - 19:59]]&gt;15,Tab_ZADANIE_2[[#This Row],[OPAD 20:00-19:59]]&lt;0.6)</f>
        <v>0</v>
      </c>
      <c r="H42" s="17">
        <f>IF((Tab_ZADANIE_2[[#This Row],[Czy PODLEWANIE 20:00 - 21:00]]=TRUE),IF(Tab_ZADANIE_2[[#This Row],[Temperatura 20:00 - 19:59]]&lt;=30,12000,24000),)</f>
        <v>0</v>
      </c>
      <c r="I4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2" s="17">
        <f>Tab_ZADANIE_2[[#This Row],[Stan ZBIORNIKA 20:00]]-Tab_ZADANIE_2[[#This Row],[Porcja PODLEWANIA 20:00 - 21:00]]+Tab_ZADANIE_2[[#This Row],[Uzupełnienie wody z SIECI 20:00-20:01]]</f>
        <v>555.19248134338</v>
      </c>
      <c r="K42" s="17">
        <f>IF(Tab_ZADANIE_2[[#This Row],[OPAD 20:00-19:59]]&lt;=0,(0.0003*Tab_ZADANIE_2[[#This Row],[Temperatura 20:00 - 19:59]]^1.5*Tab_ZADANIE_2[[#This Row],[Stan ZBIORNIKA 21:00]]),)</f>
        <v>6.0765049852398612</v>
      </c>
      <c r="L42" s="30">
        <f>ROUNDUP(Tab_ZADANIE_2[[#This Row],[Uzupełnienie wody z SIECI 20:00-20:01]]/1000,0)*Woda_z_SIECI</f>
        <v>0</v>
      </c>
    </row>
    <row r="43" spans="2:13" x14ac:dyDescent="0.25">
      <c r="B43" s="9">
        <f>Tab_Dane_POGODA[[#This Row],[DATA]]</f>
        <v>42136</v>
      </c>
      <c r="C43" s="11">
        <f>VLOOKUP(Tab_ZADANIE_2[[#This Row],[DATA]],Tab_Dane_POGODA[],2,FALSE)</f>
        <v>16</v>
      </c>
      <c r="D43" s="19">
        <f>VLOOKUP(Tab_ZADANIE_2[[#This Row],[DATA]],Tab_Dane_POGODA[],3,FALSE)</f>
        <v>3</v>
      </c>
      <c r="E43" s="17">
        <f>IF(Tab_ZADANIE_2[[#This Row],[OPAD 20:00-19:59]]&gt;0,700*Tab_ZADANIE_2[[#This Row],[OPAD 20:00-19:59]],)</f>
        <v>2100</v>
      </c>
      <c r="F43" s="17">
        <f>IF(J42-K42+Tab_ZADANIE_2[[#This Row],[Uzupełnienie wody z OPAD 20:00 - 19:59]]&gt;=Poj_Zbior_ALL,Poj_Zbior_ALL,J42-K42+Tab_ZADANIE_2[[#This Row],[Uzupełnienie wody z OPAD 20:00 - 19:59]])</f>
        <v>2649.11597635814</v>
      </c>
      <c r="G43" s="17" t="b">
        <f>AND(Tab_ZADANIE_2[[#This Row],[Temperatura 20:00 - 19:59]]&gt;15,Tab_ZADANIE_2[[#This Row],[OPAD 20:00-19:59]]&lt;0.6)</f>
        <v>0</v>
      </c>
      <c r="H43" s="17">
        <f>IF((Tab_ZADANIE_2[[#This Row],[Czy PODLEWANIE 20:00 - 21:00]]=TRUE),IF(Tab_ZADANIE_2[[#This Row],[Temperatura 20:00 - 19:59]]&lt;=30,12000,24000),)</f>
        <v>0</v>
      </c>
      <c r="I4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3" s="17">
        <f>Tab_ZADANIE_2[[#This Row],[Stan ZBIORNIKA 20:00]]-Tab_ZADANIE_2[[#This Row],[Porcja PODLEWANIA 20:00 - 21:00]]+Tab_ZADANIE_2[[#This Row],[Uzupełnienie wody z SIECI 20:00-20:01]]</f>
        <v>2649.11597635814</v>
      </c>
      <c r="K43" s="17">
        <f>IF(Tab_ZADANIE_2[[#This Row],[OPAD 20:00-19:59]]&lt;=0,(0.0003*Tab_ZADANIE_2[[#This Row],[Temperatura 20:00 - 19:59]]^1.5*Tab_ZADANIE_2[[#This Row],[Stan ZBIORNIKA 21:00]]),)</f>
        <v>0</v>
      </c>
      <c r="L43" s="30">
        <f>ROUNDUP(Tab_ZADANIE_2[[#This Row],[Uzupełnienie wody z SIECI 20:00-20:01]]/1000,0)*Woda_z_SIECI</f>
        <v>0</v>
      </c>
    </row>
    <row r="44" spans="2:13" x14ac:dyDescent="0.25">
      <c r="B44" s="9">
        <f>Tab_Dane_POGODA[[#This Row],[DATA]]</f>
        <v>42137</v>
      </c>
      <c r="C44" s="11">
        <f>VLOOKUP(Tab_ZADANIE_2[[#This Row],[DATA]],Tab_Dane_POGODA[],2,FALSE)</f>
        <v>12</v>
      </c>
      <c r="D44" s="19">
        <f>VLOOKUP(Tab_ZADANIE_2[[#This Row],[DATA]],Tab_Dane_POGODA[],3,FALSE)</f>
        <v>0</v>
      </c>
      <c r="E44" s="17">
        <f>IF(Tab_ZADANIE_2[[#This Row],[OPAD 20:00-19:59]]&gt;0,700*Tab_ZADANIE_2[[#This Row],[OPAD 20:00-19:59]],)</f>
        <v>0</v>
      </c>
      <c r="F44" s="17">
        <f>IF(J43-K43+Tab_ZADANIE_2[[#This Row],[Uzupełnienie wody z OPAD 20:00 - 19:59]]&gt;=Poj_Zbior_ALL,Poj_Zbior_ALL,J43-K43+Tab_ZADANIE_2[[#This Row],[Uzupełnienie wody z OPAD 20:00 - 19:59]])</f>
        <v>2649.11597635814</v>
      </c>
      <c r="G44" s="17" t="b">
        <f>AND(Tab_ZADANIE_2[[#This Row],[Temperatura 20:00 - 19:59]]&gt;15,Tab_ZADANIE_2[[#This Row],[OPAD 20:00-19:59]]&lt;0.6)</f>
        <v>0</v>
      </c>
      <c r="H44" s="17">
        <f>IF((Tab_ZADANIE_2[[#This Row],[Czy PODLEWANIE 20:00 - 21:00]]=TRUE),IF(Tab_ZADANIE_2[[#This Row],[Temperatura 20:00 - 19:59]]&lt;=30,12000,24000),)</f>
        <v>0</v>
      </c>
      <c r="I4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4" s="17">
        <f>Tab_ZADANIE_2[[#This Row],[Stan ZBIORNIKA 20:00]]-Tab_ZADANIE_2[[#This Row],[Porcja PODLEWANIA 20:00 - 21:00]]+Tab_ZADANIE_2[[#This Row],[Uzupełnienie wody z SIECI 20:00-20:01]]</f>
        <v>2649.11597635814</v>
      </c>
      <c r="K44" s="17">
        <f>IF(Tab_ZADANIE_2[[#This Row],[OPAD 20:00-19:59]]&lt;=0,(0.0003*Tab_ZADANIE_2[[#This Row],[Temperatura 20:00 - 19:59]]^1.5*Tab_ZADANIE_2[[#This Row],[Stan ZBIORNIKA 21:00]]),)</f>
        <v>33.036504956602073</v>
      </c>
      <c r="L44" s="30">
        <f>ROUNDUP(Tab_ZADANIE_2[[#This Row],[Uzupełnienie wody z SIECI 20:00-20:01]]/1000,0)*Woda_z_SIECI</f>
        <v>0</v>
      </c>
    </row>
    <row r="45" spans="2:13" x14ac:dyDescent="0.25">
      <c r="B45" s="9">
        <f>Tab_Dane_POGODA[[#This Row],[DATA]]</f>
        <v>42138</v>
      </c>
      <c r="C45" s="11">
        <f>VLOOKUP(Tab_ZADANIE_2[[#This Row],[DATA]],Tab_Dane_POGODA[],2,FALSE)</f>
        <v>10</v>
      </c>
      <c r="D45" s="19">
        <f>VLOOKUP(Tab_ZADANIE_2[[#This Row],[DATA]],Tab_Dane_POGODA[],3,FALSE)</f>
        <v>0</v>
      </c>
      <c r="E45" s="17">
        <f>IF(Tab_ZADANIE_2[[#This Row],[OPAD 20:00-19:59]]&gt;0,700*Tab_ZADANIE_2[[#This Row],[OPAD 20:00-19:59]],)</f>
        <v>0</v>
      </c>
      <c r="F45" s="17">
        <f>IF(J44-K44+Tab_ZADANIE_2[[#This Row],[Uzupełnienie wody z OPAD 20:00 - 19:59]]&gt;=Poj_Zbior_ALL,Poj_Zbior_ALL,J44-K44+Tab_ZADANIE_2[[#This Row],[Uzupełnienie wody z OPAD 20:00 - 19:59]])</f>
        <v>2616.0794714015378</v>
      </c>
      <c r="G45" s="17" t="b">
        <f>AND(Tab_ZADANIE_2[[#This Row],[Temperatura 20:00 - 19:59]]&gt;15,Tab_ZADANIE_2[[#This Row],[OPAD 20:00-19:59]]&lt;0.6)</f>
        <v>0</v>
      </c>
      <c r="H45" s="17">
        <f>IF((Tab_ZADANIE_2[[#This Row],[Czy PODLEWANIE 20:00 - 21:00]]=TRUE),IF(Tab_ZADANIE_2[[#This Row],[Temperatura 20:00 - 19:59]]&lt;=30,12000,24000),)</f>
        <v>0</v>
      </c>
      <c r="I4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5" s="17">
        <f>Tab_ZADANIE_2[[#This Row],[Stan ZBIORNIKA 20:00]]-Tab_ZADANIE_2[[#This Row],[Porcja PODLEWANIA 20:00 - 21:00]]+Tab_ZADANIE_2[[#This Row],[Uzupełnienie wody z SIECI 20:00-20:01]]</f>
        <v>2616.0794714015378</v>
      </c>
      <c r="K45" s="17">
        <f>IF(Tab_ZADANIE_2[[#This Row],[OPAD 20:00-19:59]]&lt;=0,(0.0003*Tab_ZADANIE_2[[#This Row],[Temperatura 20:00 - 19:59]]^1.5*Tab_ZADANIE_2[[#This Row],[Stan ZBIORNIKA 21:00]]),)</f>
        <v>24.818309008914561</v>
      </c>
      <c r="L45" s="30">
        <f>ROUNDUP(Tab_ZADANIE_2[[#This Row],[Uzupełnienie wody z SIECI 20:00-20:01]]/1000,0)*Woda_z_SIECI</f>
        <v>0</v>
      </c>
    </row>
    <row r="46" spans="2:13" x14ac:dyDescent="0.25">
      <c r="B46" s="9">
        <f>Tab_Dane_POGODA[[#This Row],[DATA]]</f>
        <v>42139</v>
      </c>
      <c r="C46" s="11">
        <f>VLOOKUP(Tab_ZADANIE_2[[#This Row],[DATA]],Tab_Dane_POGODA[],2,FALSE)</f>
        <v>12</v>
      </c>
      <c r="D46" s="19">
        <f>VLOOKUP(Tab_ZADANIE_2[[#This Row],[DATA]],Tab_Dane_POGODA[],3,FALSE)</f>
        <v>0</v>
      </c>
      <c r="E46" s="17">
        <f>IF(Tab_ZADANIE_2[[#This Row],[OPAD 20:00-19:59]]&gt;0,700*Tab_ZADANIE_2[[#This Row],[OPAD 20:00-19:59]],)</f>
        <v>0</v>
      </c>
      <c r="F46" s="17">
        <f>IF(J45-K45+Tab_ZADANIE_2[[#This Row],[Uzupełnienie wody z OPAD 20:00 - 19:59]]&gt;=Poj_Zbior_ALL,Poj_Zbior_ALL,J45-K45+Tab_ZADANIE_2[[#This Row],[Uzupełnienie wody z OPAD 20:00 - 19:59]])</f>
        <v>2591.2611623926232</v>
      </c>
      <c r="G46" s="17" t="b">
        <f>AND(Tab_ZADANIE_2[[#This Row],[Temperatura 20:00 - 19:59]]&gt;15,Tab_ZADANIE_2[[#This Row],[OPAD 20:00-19:59]]&lt;0.6)</f>
        <v>0</v>
      </c>
      <c r="H46" s="17">
        <f>IF((Tab_ZADANIE_2[[#This Row],[Czy PODLEWANIE 20:00 - 21:00]]=TRUE),IF(Tab_ZADANIE_2[[#This Row],[Temperatura 20:00 - 19:59]]&lt;=30,12000,24000),)</f>
        <v>0</v>
      </c>
      <c r="I4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6" s="17">
        <f>Tab_ZADANIE_2[[#This Row],[Stan ZBIORNIKA 20:00]]-Tab_ZADANIE_2[[#This Row],[Porcja PODLEWANIA 20:00 - 21:00]]+Tab_ZADANIE_2[[#This Row],[Uzupełnienie wody z SIECI 20:00-20:01]]</f>
        <v>2591.2611623926232</v>
      </c>
      <c r="K46" s="17">
        <f>IF(Tab_ZADANIE_2[[#This Row],[OPAD 20:00-19:59]]&lt;=0,(0.0003*Tab_ZADANIE_2[[#This Row],[Temperatura 20:00 - 19:59]]^1.5*Tab_ZADANIE_2[[#This Row],[Stan ZBIORNIKA 21:00]]),)</f>
        <v>32.315011120396889</v>
      </c>
      <c r="L46" s="30">
        <f>ROUNDUP(Tab_ZADANIE_2[[#This Row],[Uzupełnienie wody z SIECI 20:00-20:01]]/1000,0)*Woda_z_SIECI</f>
        <v>0</v>
      </c>
    </row>
    <row r="47" spans="2:13" x14ac:dyDescent="0.25">
      <c r="B47" s="9">
        <f>Tab_Dane_POGODA[[#This Row],[DATA]]</f>
        <v>42140</v>
      </c>
      <c r="C47" s="11">
        <f>VLOOKUP(Tab_ZADANIE_2[[#This Row],[DATA]],Tab_Dane_POGODA[],2,FALSE)</f>
        <v>10</v>
      </c>
      <c r="D47" s="19">
        <f>VLOOKUP(Tab_ZADANIE_2[[#This Row],[DATA]],Tab_Dane_POGODA[],3,FALSE)</f>
        <v>1.8</v>
      </c>
      <c r="E47" s="17">
        <f>IF(Tab_ZADANIE_2[[#This Row],[OPAD 20:00-19:59]]&gt;0,700*Tab_ZADANIE_2[[#This Row],[OPAD 20:00-19:59]],)</f>
        <v>1260</v>
      </c>
      <c r="F47" s="17">
        <f>IF(J46-K46+Tab_ZADANIE_2[[#This Row],[Uzupełnienie wody z OPAD 20:00 - 19:59]]&gt;=Poj_Zbior_ALL,Poj_Zbior_ALL,J46-K46+Tab_ZADANIE_2[[#This Row],[Uzupełnienie wody z OPAD 20:00 - 19:59]])</f>
        <v>3818.9461512722264</v>
      </c>
      <c r="G47" s="17" t="b">
        <f>AND(Tab_ZADANIE_2[[#This Row],[Temperatura 20:00 - 19:59]]&gt;15,Tab_ZADANIE_2[[#This Row],[OPAD 20:00-19:59]]&lt;0.6)</f>
        <v>0</v>
      </c>
      <c r="H47" s="17">
        <f>IF((Tab_ZADANIE_2[[#This Row],[Czy PODLEWANIE 20:00 - 21:00]]=TRUE),IF(Tab_ZADANIE_2[[#This Row],[Temperatura 20:00 - 19:59]]&lt;=30,12000,24000),)</f>
        <v>0</v>
      </c>
      <c r="I4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7" s="17">
        <f>Tab_ZADANIE_2[[#This Row],[Stan ZBIORNIKA 20:00]]-Tab_ZADANIE_2[[#This Row],[Porcja PODLEWANIA 20:00 - 21:00]]+Tab_ZADANIE_2[[#This Row],[Uzupełnienie wody z SIECI 20:00-20:01]]</f>
        <v>3818.9461512722264</v>
      </c>
      <c r="K47" s="17">
        <f>IF(Tab_ZADANIE_2[[#This Row],[OPAD 20:00-19:59]]&lt;=0,(0.0003*Tab_ZADANIE_2[[#This Row],[Temperatura 20:00 - 19:59]]^1.5*Tab_ZADANIE_2[[#This Row],[Stan ZBIORNIKA 21:00]]),)</f>
        <v>0</v>
      </c>
      <c r="L47" s="30">
        <f>ROUNDUP(Tab_ZADANIE_2[[#This Row],[Uzupełnienie wody z SIECI 20:00-20:01]]/1000,0)*Woda_z_SIECI</f>
        <v>0</v>
      </c>
    </row>
    <row r="48" spans="2:13" x14ac:dyDescent="0.25">
      <c r="B48" s="9">
        <f>Tab_Dane_POGODA[[#This Row],[DATA]]</f>
        <v>42141</v>
      </c>
      <c r="C48" s="11">
        <f>VLOOKUP(Tab_ZADANIE_2[[#This Row],[DATA]],Tab_Dane_POGODA[],2,FALSE)</f>
        <v>11</v>
      </c>
      <c r="D48" s="19">
        <f>VLOOKUP(Tab_ZADANIE_2[[#This Row],[DATA]],Tab_Dane_POGODA[],3,FALSE)</f>
        <v>2.8</v>
      </c>
      <c r="E48" s="17">
        <f>IF(Tab_ZADANIE_2[[#This Row],[OPAD 20:00-19:59]]&gt;0,700*Tab_ZADANIE_2[[#This Row],[OPAD 20:00-19:59]],)</f>
        <v>1959.9999999999998</v>
      </c>
      <c r="F48" s="17">
        <f>IF(J47-K47+Tab_ZADANIE_2[[#This Row],[Uzupełnienie wody z OPAD 20:00 - 19:59]]&gt;=Poj_Zbior_ALL,Poj_Zbior_ALL,J47-K47+Tab_ZADANIE_2[[#This Row],[Uzupełnienie wody z OPAD 20:00 - 19:59]])</f>
        <v>5778.9461512722264</v>
      </c>
      <c r="G48" s="17" t="b">
        <f>AND(Tab_ZADANIE_2[[#This Row],[Temperatura 20:00 - 19:59]]&gt;15,Tab_ZADANIE_2[[#This Row],[OPAD 20:00-19:59]]&lt;0.6)</f>
        <v>0</v>
      </c>
      <c r="H48" s="17">
        <f>IF((Tab_ZADANIE_2[[#This Row],[Czy PODLEWANIE 20:00 - 21:00]]=TRUE),IF(Tab_ZADANIE_2[[#This Row],[Temperatura 20:00 - 19:59]]&lt;=30,12000,24000),)</f>
        <v>0</v>
      </c>
      <c r="I4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8" s="17">
        <f>Tab_ZADANIE_2[[#This Row],[Stan ZBIORNIKA 20:00]]-Tab_ZADANIE_2[[#This Row],[Porcja PODLEWANIA 20:00 - 21:00]]+Tab_ZADANIE_2[[#This Row],[Uzupełnienie wody z SIECI 20:00-20:01]]</f>
        <v>5778.9461512722264</v>
      </c>
      <c r="K48" s="17">
        <f>IF(Tab_ZADANIE_2[[#This Row],[OPAD 20:00-19:59]]&lt;=0,(0.0003*Tab_ZADANIE_2[[#This Row],[Temperatura 20:00 - 19:59]]^1.5*Tab_ZADANIE_2[[#This Row],[Stan ZBIORNIKA 21:00]]),)</f>
        <v>0</v>
      </c>
      <c r="L48" s="30">
        <f>ROUNDUP(Tab_ZADANIE_2[[#This Row],[Uzupełnienie wody z SIECI 20:00-20:01]]/1000,0)*Woda_z_SIECI</f>
        <v>0</v>
      </c>
    </row>
    <row r="49" spans="2:12" x14ac:dyDescent="0.25">
      <c r="B49" s="9">
        <f>Tab_Dane_POGODA[[#This Row],[DATA]]</f>
        <v>42142</v>
      </c>
      <c r="C49" s="11">
        <f>VLOOKUP(Tab_ZADANIE_2[[#This Row],[DATA]],Tab_Dane_POGODA[],2,FALSE)</f>
        <v>12</v>
      </c>
      <c r="D49" s="19">
        <f>VLOOKUP(Tab_ZADANIE_2[[#This Row],[DATA]],Tab_Dane_POGODA[],3,FALSE)</f>
        <v>1.9</v>
      </c>
      <c r="E49" s="17">
        <f>IF(Tab_ZADANIE_2[[#This Row],[OPAD 20:00-19:59]]&gt;0,700*Tab_ZADANIE_2[[#This Row],[OPAD 20:00-19:59]],)</f>
        <v>1330</v>
      </c>
      <c r="F49" s="17">
        <f>IF(J48-K48+Tab_ZADANIE_2[[#This Row],[Uzupełnienie wody z OPAD 20:00 - 19:59]]&gt;=Poj_Zbior_ALL,Poj_Zbior_ALL,J48-K48+Tab_ZADANIE_2[[#This Row],[Uzupełnienie wody z OPAD 20:00 - 19:59]])</f>
        <v>7108.9461512722264</v>
      </c>
      <c r="G49" s="17" t="b">
        <f>AND(Tab_ZADANIE_2[[#This Row],[Temperatura 20:00 - 19:59]]&gt;15,Tab_ZADANIE_2[[#This Row],[OPAD 20:00-19:59]]&lt;0.6)</f>
        <v>0</v>
      </c>
      <c r="H49" s="17">
        <f>IF((Tab_ZADANIE_2[[#This Row],[Czy PODLEWANIE 20:00 - 21:00]]=TRUE),IF(Tab_ZADANIE_2[[#This Row],[Temperatura 20:00 - 19:59]]&lt;=30,12000,24000),)</f>
        <v>0</v>
      </c>
      <c r="I4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49" s="17">
        <f>Tab_ZADANIE_2[[#This Row],[Stan ZBIORNIKA 20:00]]-Tab_ZADANIE_2[[#This Row],[Porcja PODLEWANIA 20:00 - 21:00]]+Tab_ZADANIE_2[[#This Row],[Uzupełnienie wody z SIECI 20:00-20:01]]</f>
        <v>7108.9461512722264</v>
      </c>
      <c r="K49" s="17">
        <f>IF(Tab_ZADANIE_2[[#This Row],[OPAD 20:00-19:59]]&lt;=0,(0.0003*Tab_ZADANIE_2[[#This Row],[Temperatura 20:00 - 19:59]]^1.5*Tab_ZADANIE_2[[#This Row],[Stan ZBIORNIKA 21:00]]),)</f>
        <v>0</v>
      </c>
      <c r="L49" s="30">
        <f>ROUNDUP(Tab_ZADANIE_2[[#This Row],[Uzupełnienie wody z SIECI 20:00-20:01]]/1000,0)*Woda_z_SIECI</f>
        <v>0</v>
      </c>
    </row>
    <row r="50" spans="2:12" x14ac:dyDescent="0.25">
      <c r="B50" s="9">
        <f>Tab_Dane_POGODA[[#This Row],[DATA]]</f>
        <v>42143</v>
      </c>
      <c r="C50" s="11">
        <f>VLOOKUP(Tab_ZADANIE_2[[#This Row],[DATA]],Tab_Dane_POGODA[],2,FALSE)</f>
        <v>16</v>
      </c>
      <c r="D50" s="19">
        <f>VLOOKUP(Tab_ZADANIE_2[[#This Row],[DATA]],Tab_Dane_POGODA[],3,FALSE)</f>
        <v>2.2000000000000002</v>
      </c>
      <c r="E50" s="17">
        <f>IF(Tab_ZADANIE_2[[#This Row],[OPAD 20:00-19:59]]&gt;0,700*Tab_ZADANIE_2[[#This Row],[OPAD 20:00-19:59]],)</f>
        <v>1540.0000000000002</v>
      </c>
      <c r="F50" s="17">
        <f>IF(J49-K49+Tab_ZADANIE_2[[#This Row],[Uzupełnienie wody z OPAD 20:00 - 19:59]]&gt;=Poj_Zbior_ALL,Poj_Zbior_ALL,J49-K49+Tab_ZADANIE_2[[#This Row],[Uzupełnienie wody z OPAD 20:00 - 19:59]])</f>
        <v>8648.9461512722264</v>
      </c>
      <c r="G50" s="17" t="b">
        <f>AND(Tab_ZADANIE_2[[#This Row],[Temperatura 20:00 - 19:59]]&gt;15,Tab_ZADANIE_2[[#This Row],[OPAD 20:00-19:59]]&lt;0.6)</f>
        <v>0</v>
      </c>
      <c r="H50" s="17">
        <f>IF((Tab_ZADANIE_2[[#This Row],[Czy PODLEWANIE 20:00 - 21:00]]=TRUE),IF(Tab_ZADANIE_2[[#This Row],[Temperatura 20:00 - 19:59]]&lt;=30,12000,24000),)</f>
        <v>0</v>
      </c>
      <c r="I5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0" s="17">
        <f>Tab_ZADANIE_2[[#This Row],[Stan ZBIORNIKA 20:00]]-Tab_ZADANIE_2[[#This Row],[Porcja PODLEWANIA 20:00 - 21:00]]+Tab_ZADANIE_2[[#This Row],[Uzupełnienie wody z SIECI 20:00-20:01]]</f>
        <v>8648.9461512722264</v>
      </c>
      <c r="K50" s="17">
        <f>IF(Tab_ZADANIE_2[[#This Row],[OPAD 20:00-19:59]]&lt;=0,(0.0003*Tab_ZADANIE_2[[#This Row],[Temperatura 20:00 - 19:59]]^1.5*Tab_ZADANIE_2[[#This Row],[Stan ZBIORNIKA 21:00]]),)</f>
        <v>0</v>
      </c>
      <c r="L50" s="30">
        <f>ROUNDUP(Tab_ZADANIE_2[[#This Row],[Uzupełnienie wody z SIECI 20:00-20:01]]/1000,0)*Woda_z_SIECI</f>
        <v>0</v>
      </c>
    </row>
    <row r="51" spans="2:12" x14ac:dyDescent="0.25">
      <c r="B51" s="9">
        <f>Tab_Dane_POGODA[[#This Row],[DATA]]</f>
        <v>42144</v>
      </c>
      <c r="C51" s="11">
        <f>VLOOKUP(Tab_ZADANIE_2[[#This Row],[DATA]],Tab_Dane_POGODA[],2,FALSE)</f>
        <v>13</v>
      </c>
      <c r="D51" s="19">
        <f>VLOOKUP(Tab_ZADANIE_2[[#This Row],[DATA]],Tab_Dane_POGODA[],3,FALSE)</f>
        <v>2.2999999999999998</v>
      </c>
      <c r="E51" s="17">
        <f>IF(Tab_ZADANIE_2[[#This Row],[OPAD 20:00-19:59]]&gt;0,700*Tab_ZADANIE_2[[#This Row],[OPAD 20:00-19:59]],)</f>
        <v>1609.9999999999998</v>
      </c>
      <c r="F51" s="17">
        <f>IF(J50-K50+Tab_ZADANIE_2[[#This Row],[Uzupełnienie wody z OPAD 20:00 - 19:59]]&gt;=Poj_Zbior_ALL,Poj_Zbior_ALL,J50-K50+Tab_ZADANIE_2[[#This Row],[Uzupełnienie wody z OPAD 20:00 - 19:59]])</f>
        <v>10258.946151272226</v>
      </c>
      <c r="G51" s="17" t="b">
        <f>AND(Tab_ZADANIE_2[[#This Row],[Temperatura 20:00 - 19:59]]&gt;15,Tab_ZADANIE_2[[#This Row],[OPAD 20:00-19:59]]&lt;0.6)</f>
        <v>0</v>
      </c>
      <c r="H51" s="17">
        <f>IF((Tab_ZADANIE_2[[#This Row],[Czy PODLEWANIE 20:00 - 21:00]]=TRUE),IF(Tab_ZADANIE_2[[#This Row],[Temperatura 20:00 - 19:59]]&lt;=30,12000,24000),)</f>
        <v>0</v>
      </c>
      <c r="I5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1" s="17">
        <f>Tab_ZADANIE_2[[#This Row],[Stan ZBIORNIKA 20:00]]-Tab_ZADANIE_2[[#This Row],[Porcja PODLEWANIA 20:00 - 21:00]]+Tab_ZADANIE_2[[#This Row],[Uzupełnienie wody z SIECI 20:00-20:01]]</f>
        <v>10258.946151272226</v>
      </c>
      <c r="K51" s="17">
        <f>IF(Tab_ZADANIE_2[[#This Row],[OPAD 20:00-19:59]]&lt;=0,(0.0003*Tab_ZADANIE_2[[#This Row],[Temperatura 20:00 - 19:59]]^1.5*Tab_ZADANIE_2[[#This Row],[Stan ZBIORNIKA 21:00]]),)</f>
        <v>0</v>
      </c>
      <c r="L51" s="30">
        <f>ROUNDUP(Tab_ZADANIE_2[[#This Row],[Uzupełnienie wody z SIECI 20:00-20:01]]/1000,0)*Woda_z_SIECI</f>
        <v>0</v>
      </c>
    </row>
    <row r="52" spans="2:12" x14ac:dyDescent="0.25">
      <c r="B52" s="9">
        <f>Tab_Dane_POGODA[[#This Row],[DATA]]</f>
        <v>42145</v>
      </c>
      <c r="C52" s="11">
        <f>VLOOKUP(Tab_ZADANIE_2[[#This Row],[DATA]],Tab_Dane_POGODA[],2,FALSE)</f>
        <v>11</v>
      </c>
      <c r="D52" s="19">
        <f>VLOOKUP(Tab_ZADANIE_2[[#This Row],[DATA]],Tab_Dane_POGODA[],3,FALSE)</f>
        <v>5.4</v>
      </c>
      <c r="E52" s="17">
        <f>IF(Tab_ZADANIE_2[[#This Row],[OPAD 20:00-19:59]]&gt;0,700*Tab_ZADANIE_2[[#This Row],[OPAD 20:00-19:59]],)</f>
        <v>3780.0000000000005</v>
      </c>
      <c r="F52" s="17">
        <f>IF(J51-K51+Tab_ZADANIE_2[[#This Row],[Uzupełnienie wody z OPAD 20:00 - 19:59]]&gt;=Poj_Zbior_ALL,Poj_Zbior_ALL,J51-K51+Tab_ZADANIE_2[[#This Row],[Uzupełnienie wody z OPAD 20:00 - 19:59]])</f>
        <v>14038.946151272226</v>
      </c>
      <c r="G52" s="17" t="b">
        <f>AND(Tab_ZADANIE_2[[#This Row],[Temperatura 20:00 - 19:59]]&gt;15,Tab_ZADANIE_2[[#This Row],[OPAD 20:00-19:59]]&lt;0.6)</f>
        <v>0</v>
      </c>
      <c r="H52" s="17">
        <f>IF((Tab_ZADANIE_2[[#This Row],[Czy PODLEWANIE 20:00 - 21:00]]=TRUE),IF(Tab_ZADANIE_2[[#This Row],[Temperatura 20:00 - 19:59]]&lt;=30,12000,24000),)</f>
        <v>0</v>
      </c>
      <c r="I5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2" s="17">
        <f>Tab_ZADANIE_2[[#This Row],[Stan ZBIORNIKA 20:00]]-Tab_ZADANIE_2[[#This Row],[Porcja PODLEWANIA 20:00 - 21:00]]+Tab_ZADANIE_2[[#This Row],[Uzupełnienie wody z SIECI 20:00-20:01]]</f>
        <v>14038.946151272226</v>
      </c>
      <c r="K52" s="17">
        <f>IF(Tab_ZADANIE_2[[#This Row],[OPAD 20:00-19:59]]&lt;=0,(0.0003*Tab_ZADANIE_2[[#This Row],[Temperatura 20:00 - 19:59]]^1.5*Tab_ZADANIE_2[[#This Row],[Stan ZBIORNIKA 21:00]]),)</f>
        <v>0</v>
      </c>
      <c r="L52" s="30">
        <f>ROUNDUP(Tab_ZADANIE_2[[#This Row],[Uzupełnienie wody z SIECI 20:00-20:01]]/1000,0)*Woda_z_SIECI</f>
        <v>0</v>
      </c>
    </row>
    <row r="53" spans="2:12" x14ac:dyDescent="0.25">
      <c r="B53" s="9">
        <f>Tab_Dane_POGODA[[#This Row],[DATA]]</f>
        <v>42146</v>
      </c>
      <c r="C53" s="11">
        <f>VLOOKUP(Tab_ZADANIE_2[[#This Row],[DATA]],Tab_Dane_POGODA[],2,FALSE)</f>
        <v>12</v>
      </c>
      <c r="D53" s="19">
        <f>VLOOKUP(Tab_ZADANIE_2[[#This Row],[DATA]],Tab_Dane_POGODA[],3,FALSE)</f>
        <v>5.5</v>
      </c>
      <c r="E53" s="17">
        <f>IF(Tab_ZADANIE_2[[#This Row],[OPAD 20:00-19:59]]&gt;0,700*Tab_ZADANIE_2[[#This Row],[OPAD 20:00-19:59]],)</f>
        <v>3850</v>
      </c>
      <c r="F53" s="17">
        <f>IF(J52-K52+Tab_ZADANIE_2[[#This Row],[Uzupełnienie wody z OPAD 20:00 - 19:59]]&gt;=Poj_Zbior_ALL,Poj_Zbior_ALL,J52-K52+Tab_ZADANIE_2[[#This Row],[Uzupełnienie wody z OPAD 20:00 - 19:59]])</f>
        <v>17888.946151272226</v>
      </c>
      <c r="G53" s="17" t="b">
        <f>AND(Tab_ZADANIE_2[[#This Row],[Temperatura 20:00 - 19:59]]&gt;15,Tab_ZADANIE_2[[#This Row],[OPAD 20:00-19:59]]&lt;0.6)</f>
        <v>0</v>
      </c>
      <c r="H53" s="17">
        <f>IF((Tab_ZADANIE_2[[#This Row],[Czy PODLEWANIE 20:00 - 21:00]]=TRUE),IF(Tab_ZADANIE_2[[#This Row],[Temperatura 20:00 - 19:59]]&lt;=30,12000,24000),)</f>
        <v>0</v>
      </c>
      <c r="I5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3" s="17">
        <f>Tab_ZADANIE_2[[#This Row],[Stan ZBIORNIKA 20:00]]-Tab_ZADANIE_2[[#This Row],[Porcja PODLEWANIA 20:00 - 21:00]]+Tab_ZADANIE_2[[#This Row],[Uzupełnienie wody z SIECI 20:00-20:01]]</f>
        <v>17888.946151272226</v>
      </c>
      <c r="K53" s="17">
        <f>IF(Tab_ZADANIE_2[[#This Row],[OPAD 20:00-19:59]]&lt;=0,(0.0003*Tab_ZADANIE_2[[#This Row],[Temperatura 20:00 - 19:59]]^1.5*Tab_ZADANIE_2[[#This Row],[Stan ZBIORNIKA 21:00]]),)</f>
        <v>0</v>
      </c>
      <c r="L53" s="30">
        <f>ROUNDUP(Tab_ZADANIE_2[[#This Row],[Uzupełnienie wody z SIECI 20:00-20:01]]/1000,0)*Woda_z_SIECI</f>
        <v>0</v>
      </c>
    </row>
    <row r="54" spans="2:12" x14ac:dyDescent="0.25">
      <c r="B54" s="9">
        <f>Tab_Dane_POGODA[[#This Row],[DATA]]</f>
        <v>42147</v>
      </c>
      <c r="C54" s="11">
        <f>VLOOKUP(Tab_ZADANIE_2[[#This Row],[DATA]],Tab_Dane_POGODA[],2,FALSE)</f>
        <v>12</v>
      </c>
      <c r="D54" s="19">
        <f>VLOOKUP(Tab_ZADANIE_2[[#This Row],[DATA]],Tab_Dane_POGODA[],3,FALSE)</f>
        <v>5.2</v>
      </c>
      <c r="E54" s="17">
        <f>IF(Tab_ZADANIE_2[[#This Row],[OPAD 20:00-19:59]]&gt;0,700*Tab_ZADANIE_2[[#This Row],[OPAD 20:00-19:59]],)</f>
        <v>3640</v>
      </c>
      <c r="F54" s="17">
        <f>IF(J53-K53+Tab_ZADANIE_2[[#This Row],[Uzupełnienie wody z OPAD 20:00 - 19:59]]&gt;=Poj_Zbior_ALL,Poj_Zbior_ALL,J53-K53+Tab_ZADANIE_2[[#This Row],[Uzupełnienie wody z OPAD 20:00 - 19:59]])</f>
        <v>21528.946151272226</v>
      </c>
      <c r="G54" s="17" t="b">
        <f>AND(Tab_ZADANIE_2[[#This Row],[Temperatura 20:00 - 19:59]]&gt;15,Tab_ZADANIE_2[[#This Row],[OPAD 20:00-19:59]]&lt;0.6)</f>
        <v>0</v>
      </c>
      <c r="H54" s="17">
        <f>IF((Tab_ZADANIE_2[[#This Row],[Czy PODLEWANIE 20:00 - 21:00]]=TRUE),IF(Tab_ZADANIE_2[[#This Row],[Temperatura 20:00 - 19:59]]&lt;=30,12000,24000),)</f>
        <v>0</v>
      </c>
      <c r="I5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4" s="17">
        <f>Tab_ZADANIE_2[[#This Row],[Stan ZBIORNIKA 20:00]]-Tab_ZADANIE_2[[#This Row],[Porcja PODLEWANIA 20:00 - 21:00]]+Tab_ZADANIE_2[[#This Row],[Uzupełnienie wody z SIECI 20:00-20:01]]</f>
        <v>21528.946151272226</v>
      </c>
      <c r="K54" s="17">
        <f>IF(Tab_ZADANIE_2[[#This Row],[OPAD 20:00-19:59]]&lt;=0,(0.0003*Tab_ZADANIE_2[[#This Row],[Temperatura 20:00 - 19:59]]^1.5*Tab_ZADANIE_2[[#This Row],[Stan ZBIORNIKA 21:00]]),)</f>
        <v>0</v>
      </c>
      <c r="L54" s="30">
        <f>ROUNDUP(Tab_ZADANIE_2[[#This Row],[Uzupełnienie wody z SIECI 20:00-20:01]]/1000,0)*Woda_z_SIECI</f>
        <v>0</v>
      </c>
    </row>
    <row r="55" spans="2:12" x14ac:dyDescent="0.25">
      <c r="B55" s="9">
        <f>Tab_Dane_POGODA[[#This Row],[DATA]]</f>
        <v>42148</v>
      </c>
      <c r="C55" s="11">
        <f>VLOOKUP(Tab_ZADANIE_2[[#This Row],[DATA]],Tab_Dane_POGODA[],2,FALSE)</f>
        <v>14</v>
      </c>
      <c r="D55" s="19">
        <f>VLOOKUP(Tab_ZADANIE_2[[#This Row],[DATA]],Tab_Dane_POGODA[],3,FALSE)</f>
        <v>3</v>
      </c>
      <c r="E55" s="17">
        <f>IF(Tab_ZADANIE_2[[#This Row],[OPAD 20:00-19:59]]&gt;0,700*Tab_ZADANIE_2[[#This Row],[OPAD 20:00-19:59]],)</f>
        <v>2100</v>
      </c>
      <c r="F55" s="17">
        <f>IF(J54-K54+Tab_ZADANIE_2[[#This Row],[Uzupełnienie wody z OPAD 20:00 - 19:59]]&gt;=Poj_Zbior_ALL,Poj_Zbior_ALL,J54-K54+Tab_ZADANIE_2[[#This Row],[Uzupełnienie wody z OPAD 20:00 - 19:59]])</f>
        <v>23628.946151272226</v>
      </c>
      <c r="G55" s="17" t="b">
        <f>AND(Tab_ZADANIE_2[[#This Row],[Temperatura 20:00 - 19:59]]&gt;15,Tab_ZADANIE_2[[#This Row],[OPAD 20:00-19:59]]&lt;0.6)</f>
        <v>0</v>
      </c>
      <c r="H55" s="17">
        <f>IF((Tab_ZADANIE_2[[#This Row],[Czy PODLEWANIE 20:00 - 21:00]]=TRUE),IF(Tab_ZADANIE_2[[#This Row],[Temperatura 20:00 - 19:59]]&lt;=30,12000,24000),)</f>
        <v>0</v>
      </c>
      <c r="I5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5" s="17">
        <f>Tab_ZADANIE_2[[#This Row],[Stan ZBIORNIKA 20:00]]-Tab_ZADANIE_2[[#This Row],[Porcja PODLEWANIA 20:00 - 21:00]]+Tab_ZADANIE_2[[#This Row],[Uzupełnienie wody z SIECI 20:00-20:01]]</f>
        <v>23628.946151272226</v>
      </c>
      <c r="K55" s="17">
        <f>IF(Tab_ZADANIE_2[[#This Row],[OPAD 20:00-19:59]]&lt;=0,(0.0003*Tab_ZADANIE_2[[#This Row],[Temperatura 20:00 - 19:59]]^1.5*Tab_ZADANIE_2[[#This Row],[Stan ZBIORNIKA 21:00]]),)</f>
        <v>0</v>
      </c>
      <c r="L55" s="30">
        <f>ROUNDUP(Tab_ZADANIE_2[[#This Row],[Uzupełnienie wody z SIECI 20:00-20:01]]/1000,0)*Woda_z_SIECI</f>
        <v>0</v>
      </c>
    </row>
    <row r="56" spans="2:12" x14ac:dyDescent="0.25">
      <c r="B56" s="9">
        <f>Tab_Dane_POGODA[[#This Row],[DATA]]</f>
        <v>42149</v>
      </c>
      <c r="C56" s="11">
        <f>VLOOKUP(Tab_ZADANIE_2[[#This Row],[DATA]],Tab_Dane_POGODA[],2,FALSE)</f>
        <v>15</v>
      </c>
      <c r="D56" s="19">
        <f>VLOOKUP(Tab_ZADANIE_2[[#This Row],[DATA]],Tab_Dane_POGODA[],3,FALSE)</f>
        <v>0</v>
      </c>
      <c r="E56" s="17">
        <f>IF(Tab_ZADANIE_2[[#This Row],[OPAD 20:00-19:59]]&gt;0,700*Tab_ZADANIE_2[[#This Row],[OPAD 20:00-19:59]],)</f>
        <v>0</v>
      </c>
      <c r="F56" s="17">
        <f>IF(J55-K55+Tab_ZADANIE_2[[#This Row],[Uzupełnienie wody z OPAD 20:00 - 19:59]]&gt;=Poj_Zbior_ALL,Poj_Zbior_ALL,J55-K55+Tab_ZADANIE_2[[#This Row],[Uzupełnienie wody z OPAD 20:00 - 19:59]])</f>
        <v>23628.946151272226</v>
      </c>
      <c r="G56" s="17" t="b">
        <f>AND(Tab_ZADANIE_2[[#This Row],[Temperatura 20:00 - 19:59]]&gt;15,Tab_ZADANIE_2[[#This Row],[OPAD 20:00-19:59]]&lt;0.6)</f>
        <v>0</v>
      </c>
      <c r="H56" s="17">
        <f>IF((Tab_ZADANIE_2[[#This Row],[Czy PODLEWANIE 20:00 - 21:00]]=TRUE),IF(Tab_ZADANIE_2[[#This Row],[Temperatura 20:00 - 19:59]]&lt;=30,12000,24000),)</f>
        <v>0</v>
      </c>
      <c r="I5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6" s="17">
        <f>Tab_ZADANIE_2[[#This Row],[Stan ZBIORNIKA 20:00]]-Tab_ZADANIE_2[[#This Row],[Porcja PODLEWANIA 20:00 - 21:00]]+Tab_ZADANIE_2[[#This Row],[Uzupełnienie wody z SIECI 20:00-20:01]]</f>
        <v>23628.946151272226</v>
      </c>
      <c r="K56" s="17">
        <f>IF(Tab_ZADANIE_2[[#This Row],[OPAD 20:00-19:59]]&lt;=0,(0.0003*Tab_ZADANIE_2[[#This Row],[Temperatura 20:00 - 19:59]]^1.5*Tab_ZADANIE_2[[#This Row],[Stan ZBIORNIKA 21:00]]),)</f>
        <v>411.81531719539117</v>
      </c>
      <c r="L56" s="30">
        <f>ROUNDUP(Tab_ZADANIE_2[[#This Row],[Uzupełnienie wody z SIECI 20:00-20:01]]/1000,0)*Woda_z_SIECI</f>
        <v>0</v>
      </c>
    </row>
    <row r="57" spans="2:12" x14ac:dyDescent="0.25">
      <c r="B57" s="9">
        <f>Tab_Dane_POGODA[[#This Row],[DATA]]</f>
        <v>42150</v>
      </c>
      <c r="C57" s="11">
        <f>VLOOKUP(Tab_ZADANIE_2[[#This Row],[DATA]],Tab_Dane_POGODA[],2,FALSE)</f>
        <v>14</v>
      </c>
      <c r="D57" s="19">
        <f>VLOOKUP(Tab_ZADANIE_2[[#This Row],[DATA]],Tab_Dane_POGODA[],3,FALSE)</f>
        <v>0</v>
      </c>
      <c r="E57" s="17">
        <f>IF(Tab_ZADANIE_2[[#This Row],[OPAD 20:00-19:59]]&gt;0,700*Tab_ZADANIE_2[[#This Row],[OPAD 20:00-19:59]],)</f>
        <v>0</v>
      </c>
      <c r="F57" s="17">
        <f>IF(J56-K56+Tab_ZADANIE_2[[#This Row],[Uzupełnienie wody z OPAD 20:00 - 19:59]]&gt;=Poj_Zbior_ALL,Poj_Zbior_ALL,J56-K56+Tab_ZADANIE_2[[#This Row],[Uzupełnienie wody z OPAD 20:00 - 19:59]])</f>
        <v>23217.130834076834</v>
      </c>
      <c r="G57" s="17" t="b">
        <f>AND(Tab_ZADANIE_2[[#This Row],[Temperatura 20:00 - 19:59]]&gt;15,Tab_ZADANIE_2[[#This Row],[OPAD 20:00-19:59]]&lt;0.6)</f>
        <v>0</v>
      </c>
      <c r="H57" s="17">
        <f>IF((Tab_ZADANIE_2[[#This Row],[Czy PODLEWANIE 20:00 - 21:00]]=TRUE),IF(Tab_ZADANIE_2[[#This Row],[Temperatura 20:00 - 19:59]]&lt;=30,12000,24000),)</f>
        <v>0</v>
      </c>
      <c r="I5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7" s="17">
        <f>Tab_ZADANIE_2[[#This Row],[Stan ZBIORNIKA 20:00]]-Tab_ZADANIE_2[[#This Row],[Porcja PODLEWANIA 20:00 - 21:00]]+Tab_ZADANIE_2[[#This Row],[Uzupełnienie wody z SIECI 20:00-20:01]]</f>
        <v>23217.130834076834</v>
      </c>
      <c r="K57" s="17">
        <f>IF(Tab_ZADANIE_2[[#This Row],[OPAD 20:00-19:59]]&lt;=0,(0.0003*Tab_ZADANIE_2[[#This Row],[Temperatura 20:00 - 19:59]]^1.5*Tab_ZADANIE_2[[#This Row],[Stan ZBIORNIKA 21:00]]),)</f>
        <v>364.85630615708641</v>
      </c>
      <c r="L57" s="30">
        <f>ROUNDUP(Tab_ZADANIE_2[[#This Row],[Uzupełnienie wody z SIECI 20:00-20:01]]/1000,0)*Woda_z_SIECI</f>
        <v>0</v>
      </c>
    </row>
    <row r="58" spans="2:12" x14ac:dyDescent="0.25">
      <c r="B58" s="9">
        <f>Tab_Dane_POGODA[[#This Row],[DATA]]</f>
        <v>42151</v>
      </c>
      <c r="C58" s="11">
        <f>VLOOKUP(Tab_ZADANIE_2[[#This Row],[DATA]],Tab_Dane_POGODA[],2,FALSE)</f>
        <v>10</v>
      </c>
      <c r="D58" s="19">
        <f>VLOOKUP(Tab_ZADANIE_2[[#This Row],[DATA]],Tab_Dane_POGODA[],3,FALSE)</f>
        <v>0</v>
      </c>
      <c r="E58" s="17">
        <f>IF(Tab_ZADANIE_2[[#This Row],[OPAD 20:00-19:59]]&gt;0,700*Tab_ZADANIE_2[[#This Row],[OPAD 20:00-19:59]],)</f>
        <v>0</v>
      </c>
      <c r="F58" s="17">
        <f>IF(J57-K57+Tab_ZADANIE_2[[#This Row],[Uzupełnienie wody z OPAD 20:00 - 19:59]]&gt;=Poj_Zbior_ALL,Poj_Zbior_ALL,J57-K57+Tab_ZADANIE_2[[#This Row],[Uzupełnienie wody z OPAD 20:00 - 19:59]])</f>
        <v>22852.274527919748</v>
      </c>
      <c r="G58" s="17" t="b">
        <f>AND(Tab_ZADANIE_2[[#This Row],[Temperatura 20:00 - 19:59]]&gt;15,Tab_ZADANIE_2[[#This Row],[OPAD 20:00-19:59]]&lt;0.6)</f>
        <v>0</v>
      </c>
      <c r="H58" s="17">
        <f>IF((Tab_ZADANIE_2[[#This Row],[Czy PODLEWANIE 20:00 - 21:00]]=TRUE),IF(Tab_ZADANIE_2[[#This Row],[Temperatura 20:00 - 19:59]]&lt;=30,12000,24000),)</f>
        <v>0</v>
      </c>
      <c r="I5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8" s="17">
        <f>Tab_ZADANIE_2[[#This Row],[Stan ZBIORNIKA 20:00]]-Tab_ZADANIE_2[[#This Row],[Porcja PODLEWANIA 20:00 - 21:00]]+Tab_ZADANIE_2[[#This Row],[Uzupełnienie wody z SIECI 20:00-20:01]]</f>
        <v>22852.274527919748</v>
      </c>
      <c r="K58" s="17">
        <f>IF(Tab_ZADANIE_2[[#This Row],[OPAD 20:00-19:59]]&lt;=0,(0.0003*Tab_ZADANIE_2[[#This Row],[Temperatura 20:00 - 19:59]]^1.5*Tab_ZADANIE_2[[#This Row],[Stan ZBIORNIKA 21:00]]),)</f>
        <v>216.7957116710266</v>
      </c>
      <c r="L58" s="30">
        <f>ROUNDUP(Tab_ZADANIE_2[[#This Row],[Uzupełnienie wody z SIECI 20:00-20:01]]/1000,0)*Woda_z_SIECI</f>
        <v>0</v>
      </c>
    </row>
    <row r="59" spans="2:12" x14ac:dyDescent="0.25">
      <c r="B59" s="9">
        <f>Tab_Dane_POGODA[[#This Row],[DATA]]</f>
        <v>42152</v>
      </c>
      <c r="C59" s="11">
        <f>VLOOKUP(Tab_ZADANIE_2[[#This Row],[DATA]],Tab_Dane_POGODA[],2,FALSE)</f>
        <v>12</v>
      </c>
      <c r="D59" s="19">
        <f>VLOOKUP(Tab_ZADANIE_2[[#This Row],[DATA]],Tab_Dane_POGODA[],3,FALSE)</f>
        <v>0.1</v>
      </c>
      <c r="E59" s="17">
        <f>IF(Tab_ZADANIE_2[[#This Row],[OPAD 20:00-19:59]]&gt;0,700*Tab_ZADANIE_2[[#This Row],[OPAD 20:00-19:59]],)</f>
        <v>70</v>
      </c>
      <c r="F59" s="17">
        <f>IF(J58-K58+Tab_ZADANIE_2[[#This Row],[Uzupełnienie wody z OPAD 20:00 - 19:59]]&gt;=Poj_Zbior_ALL,Poj_Zbior_ALL,J58-K58+Tab_ZADANIE_2[[#This Row],[Uzupełnienie wody z OPAD 20:00 - 19:59]])</f>
        <v>22705.47881624872</v>
      </c>
      <c r="G59" s="17" t="b">
        <f>AND(Tab_ZADANIE_2[[#This Row],[Temperatura 20:00 - 19:59]]&gt;15,Tab_ZADANIE_2[[#This Row],[OPAD 20:00-19:59]]&lt;0.6)</f>
        <v>0</v>
      </c>
      <c r="H59" s="17">
        <f>IF((Tab_ZADANIE_2[[#This Row],[Czy PODLEWANIE 20:00 - 21:00]]=TRUE),IF(Tab_ZADANIE_2[[#This Row],[Temperatura 20:00 - 19:59]]&lt;=30,12000,24000),)</f>
        <v>0</v>
      </c>
      <c r="I5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59" s="17">
        <f>Tab_ZADANIE_2[[#This Row],[Stan ZBIORNIKA 20:00]]-Tab_ZADANIE_2[[#This Row],[Porcja PODLEWANIA 20:00 - 21:00]]+Tab_ZADANIE_2[[#This Row],[Uzupełnienie wody z SIECI 20:00-20:01]]</f>
        <v>22705.47881624872</v>
      </c>
      <c r="K59" s="17">
        <f>IF(Tab_ZADANIE_2[[#This Row],[OPAD 20:00-19:59]]&lt;=0,(0.0003*Tab_ZADANIE_2[[#This Row],[Temperatura 20:00 - 19:59]]^1.5*Tab_ZADANIE_2[[#This Row],[Stan ZBIORNIKA 21:00]]),)</f>
        <v>0</v>
      </c>
      <c r="L59" s="30">
        <f>ROUNDUP(Tab_ZADANIE_2[[#This Row],[Uzupełnienie wody z SIECI 20:00-20:01]]/1000,0)*Woda_z_SIECI</f>
        <v>0</v>
      </c>
    </row>
    <row r="60" spans="2:12" x14ac:dyDescent="0.25">
      <c r="B60" s="9">
        <f>Tab_Dane_POGODA[[#This Row],[DATA]]</f>
        <v>42153</v>
      </c>
      <c r="C60" s="11">
        <f>VLOOKUP(Tab_ZADANIE_2[[#This Row],[DATA]],Tab_Dane_POGODA[],2,FALSE)</f>
        <v>14</v>
      </c>
      <c r="D60" s="19">
        <f>VLOOKUP(Tab_ZADANIE_2[[#This Row],[DATA]],Tab_Dane_POGODA[],3,FALSE)</f>
        <v>0</v>
      </c>
      <c r="E60" s="17">
        <f>IF(Tab_ZADANIE_2[[#This Row],[OPAD 20:00-19:59]]&gt;0,700*Tab_ZADANIE_2[[#This Row],[OPAD 20:00-19:59]],)</f>
        <v>0</v>
      </c>
      <c r="F60" s="17">
        <f>IF(J59-K59+Tab_ZADANIE_2[[#This Row],[Uzupełnienie wody z OPAD 20:00 - 19:59]]&gt;=Poj_Zbior_ALL,Poj_Zbior_ALL,J59-K59+Tab_ZADANIE_2[[#This Row],[Uzupełnienie wody z OPAD 20:00 - 19:59]])</f>
        <v>22705.47881624872</v>
      </c>
      <c r="G60" s="17" t="b">
        <f>AND(Tab_ZADANIE_2[[#This Row],[Temperatura 20:00 - 19:59]]&gt;15,Tab_ZADANIE_2[[#This Row],[OPAD 20:00-19:59]]&lt;0.6)</f>
        <v>0</v>
      </c>
      <c r="H60" s="17">
        <f>IF((Tab_ZADANIE_2[[#This Row],[Czy PODLEWANIE 20:00 - 21:00]]=TRUE),IF(Tab_ZADANIE_2[[#This Row],[Temperatura 20:00 - 19:59]]&lt;=30,12000,24000),)</f>
        <v>0</v>
      </c>
      <c r="I6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0" s="17">
        <f>Tab_ZADANIE_2[[#This Row],[Stan ZBIORNIKA 20:00]]-Tab_ZADANIE_2[[#This Row],[Porcja PODLEWANIA 20:00 - 21:00]]+Tab_ZADANIE_2[[#This Row],[Uzupełnienie wody z SIECI 20:00-20:01]]</f>
        <v>22705.47881624872</v>
      </c>
      <c r="K60" s="17">
        <f>IF(Tab_ZADANIE_2[[#This Row],[OPAD 20:00-19:59]]&lt;=0,(0.0003*Tab_ZADANIE_2[[#This Row],[Temperatura 20:00 - 19:59]]^1.5*Tab_ZADANIE_2[[#This Row],[Stan ZBIORNIKA 21:00]]),)</f>
        <v>356.81571463883614</v>
      </c>
      <c r="L60" s="30">
        <f>ROUNDUP(Tab_ZADANIE_2[[#This Row],[Uzupełnienie wody z SIECI 20:00-20:01]]/1000,0)*Woda_z_SIECI</f>
        <v>0</v>
      </c>
    </row>
    <row r="61" spans="2:12" x14ac:dyDescent="0.25">
      <c r="B61" s="9">
        <f>Tab_Dane_POGODA[[#This Row],[DATA]]</f>
        <v>42154</v>
      </c>
      <c r="C61" s="11">
        <f>VLOOKUP(Tab_ZADANIE_2[[#This Row],[DATA]],Tab_Dane_POGODA[],2,FALSE)</f>
        <v>13</v>
      </c>
      <c r="D61" s="19">
        <f>VLOOKUP(Tab_ZADANIE_2[[#This Row],[DATA]],Tab_Dane_POGODA[],3,FALSE)</f>
        <v>0</v>
      </c>
      <c r="E61" s="17">
        <f>IF(Tab_ZADANIE_2[[#This Row],[OPAD 20:00-19:59]]&gt;0,700*Tab_ZADANIE_2[[#This Row],[OPAD 20:00-19:59]],)</f>
        <v>0</v>
      </c>
      <c r="F61" s="17">
        <f>IF(J60-K60+Tab_ZADANIE_2[[#This Row],[Uzupełnienie wody z OPAD 20:00 - 19:59]]&gt;=Poj_Zbior_ALL,Poj_Zbior_ALL,J60-K60+Tab_ZADANIE_2[[#This Row],[Uzupełnienie wody z OPAD 20:00 - 19:59]])</f>
        <v>22348.663101609884</v>
      </c>
      <c r="G61" s="17" t="b">
        <f>AND(Tab_ZADANIE_2[[#This Row],[Temperatura 20:00 - 19:59]]&gt;15,Tab_ZADANIE_2[[#This Row],[OPAD 20:00-19:59]]&lt;0.6)</f>
        <v>0</v>
      </c>
      <c r="H61" s="17">
        <f>IF((Tab_ZADANIE_2[[#This Row],[Czy PODLEWANIE 20:00 - 21:00]]=TRUE),IF(Tab_ZADANIE_2[[#This Row],[Temperatura 20:00 - 19:59]]&lt;=30,12000,24000),)</f>
        <v>0</v>
      </c>
      <c r="I6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1" s="17">
        <f>Tab_ZADANIE_2[[#This Row],[Stan ZBIORNIKA 20:00]]-Tab_ZADANIE_2[[#This Row],[Porcja PODLEWANIA 20:00 - 21:00]]+Tab_ZADANIE_2[[#This Row],[Uzupełnienie wody z SIECI 20:00-20:01]]</f>
        <v>22348.663101609884</v>
      </c>
      <c r="K61" s="17">
        <f>IF(Tab_ZADANIE_2[[#This Row],[OPAD 20:00-19:59]]&lt;=0,(0.0003*Tab_ZADANIE_2[[#This Row],[Temperatura 20:00 - 19:59]]^1.5*Tab_ZADANIE_2[[#This Row],[Stan ZBIORNIKA 21:00]]),)</f>
        <v>314.25907792860562</v>
      </c>
      <c r="L61" s="30">
        <f>ROUNDUP(Tab_ZADANIE_2[[#This Row],[Uzupełnienie wody z SIECI 20:00-20:01]]/1000,0)*Woda_z_SIECI</f>
        <v>0</v>
      </c>
    </row>
    <row r="62" spans="2:12" x14ac:dyDescent="0.25">
      <c r="B62" s="9">
        <f>Tab_Dane_POGODA[[#This Row],[DATA]]</f>
        <v>42155</v>
      </c>
      <c r="C62" s="11">
        <f>VLOOKUP(Tab_ZADANIE_2[[#This Row],[DATA]],Tab_Dane_POGODA[],2,FALSE)</f>
        <v>12</v>
      </c>
      <c r="D62" s="19">
        <f>VLOOKUP(Tab_ZADANIE_2[[#This Row],[DATA]],Tab_Dane_POGODA[],3,FALSE)</f>
        <v>0</v>
      </c>
      <c r="E62" s="17">
        <f>IF(Tab_ZADANIE_2[[#This Row],[OPAD 20:00-19:59]]&gt;0,700*Tab_ZADANIE_2[[#This Row],[OPAD 20:00-19:59]],)</f>
        <v>0</v>
      </c>
      <c r="F62" s="17">
        <f>IF(J61-K61+Tab_ZADANIE_2[[#This Row],[Uzupełnienie wody z OPAD 20:00 - 19:59]]&gt;=Poj_Zbior_ALL,Poj_Zbior_ALL,J61-K61+Tab_ZADANIE_2[[#This Row],[Uzupełnienie wody z OPAD 20:00 - 19:59]])</f>
        <v>22034.40402368128</v>
      </c>
      <c r="G62" s="17" t="b">
        <f>AND(Tab_ZADANIE_2[[#This Row],[Temperatura 20:00 - 19:59]]&gt;15,Tab_ZADANIE_2[[#This Row],[OPAD 20:00-19:59]]&lt;0.6)</f>
        <v>0</v>
      </c>
      <c r="H62" s="17">
        <f>IF((Tab_ZADANIE_2[[#This Row],[Czy PODLEWANIE 20:00 - 21:00]]=TRUE),IF(Tab_ZADANIE_2[[#This Row],[Temperatura 20:00 - 19:59]]&lt;=30,12000,24000),)</f>
        <v>0</v>
      </c>
      <c r="I6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2" s="17">
        <f>Tab_ZADANIE_2[[#This Row],[Stan ZBIORNIKA 20:00]]-Tab_ZADANIE_2[[#This Row],[Porcja PODLEWANIA 20:00 - 21:00]]+Tab_ZADANIE_2[[#This Row],[Uzupełnienie wody z SIECI 20:00-20:01]]</f>
        <v>22034.40402368128</v>
      </c>
      <c r="K62" s="17">
        <f>IF(Tab_ZADANIE_2[[#This Row],[OPAD 20:00-19:59]]&lt;=0,(0.0003*Tab_ZADANIE_2[[#This Row],[Temperatura 20:00 - 19:59]]^1.5*Tab_ZADANIE_2[[#This Row],[Stan ZBIORNIKA 21:00]]),)</f>
        <v>274.78589244131587</v>
      </c>
      <c r="L62" s="30">
        <f>ROUNDUP(Tab_ZADANIE_2[[#This Row],[Uzupełnienie wody z SIECI 20:00-20:01]]/1000,0)*Woda_z_SIECI</f>
        <v>0</v>
      </c>
    </row>
    <row r="63" spans="2:12" x14ac:dyDescent="0.25">
      <c r="B63" s="9">
        <f>Tab_Dane_POGODA[[#This Row],[DATA]]</f>
        <v>42156</v>
      </c>
      <c r="C63" s="11">
        <f>VLOOKUP(Tab_ZADANIE_2[[#This Row],[DATA]],Tab_Dane_POGODA[],2,FALSE)</f>
        <v>18</v>
      </c>
      <c r="D63" s="19">
        <f>VLOOKUP(Tab_ZADANIE_2[[#This Row],[DATA]],Tab_Dane_POGODA[],3,FALSE)</f>
        <v>4</v>
      </c>
      <c r="E63" s="17">
        <f>IF(Tab_ZADANIE_2[[#This Row],[OPAD 20:00-19:59]]&gt;0,700*Tab_ZADANIE_2[[#This Row],[OPAD 20:00-19:59]],)</f>
        <v>2800</v>
      </c>
      <c r="F63" s="17">
        <f>IF(J62-K62+Tab_ZADANIE_2[[#This Row],[Uzupełnienie wody z OPAD 20:00 - 19:59]]&gt;=Poj_Zbior_ALL,Poj_Zbior_ALL,J62-K62+Tab_ZADANIE_2[[#This Row],[Uzupełnienie wody z OPAD 20:00 - 19:59]])</f>
        <v>24559.618131239964</v>
      </c>
      <c r="G63" s="17" t="b">
        <f>AND(Tab_ZADANIE_2[[#This Row],[Temperatura 20:00 - 19:59]]&gt;15,Tab_ZADANIE_2[[#This Row],[OPAD 20:00-19:59]]&lt;0.6)</f>
        <v>0</v>
      </c>
      <c r="H63" s="17">
        <f>IF((Tab_ZADANIE_2[[#This Row],[Czy PODLEWANIE 20:00 - 21:00]]=TRUE),IF(Tab_ZADANIE_2[[#This Row],[Temperatura 20:00 - 19:59]]&lt;=30,12000,24000),)</f>
        <v>0</v>
      </c>
      <c r="I6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3" s="17">
        <f>Tab_ZADANIE_2[[#This Row],[Stan ZBIORNIKA 20:00]]-Tab_ZADANIE_2[[#This Row],[Porcja PODLEWANIA 20:00 - 21:00]]+Tab_ZADANIE_2[[#This Row],[Uzupełnienie wody z SIECI 20:00-20:01]]</f>
        <v>24559.618131239964</v>
      </c>
      <c r="K63" s="17">
        <f>IF(Tab_ZADANIE_2[[#This Row],[OPAD 20:00-19:59]]&lt;=0,(0.0003*Tab_ZADANIE_2[[#This Row],[Temperatura 20:00 - 19:59]]^1.5*Tab_ZADANIE_2[[#This Row],[Stan ZBIORNIKA 21:00]]),)</f>
        <v>0</v>
      </c>
      <c r="L63" s="30">
        <f>ROUNDUP(Tab_ZADANIE_2[[#This Row],[Uzupełnienie wody z SIECI 20:00-20:01]]/1000,0)*Woda_z_SIECI</f>
        <v>0</v>
      </c>
    </row>
    <row r="64" spans="2:12" x14ac:dyDescent="0.25">
      <c r="B64" s="9">
        <f>Tab_Dane_POGODA[[#This Row],[DATA]]</f>
        <v>42157</v>
      </c>
      <c r="C64" s="11">
        <f>VLOOKUP(Tab_ZADANIE_2[[#This Row],[DATA]],Tab_Dane_POGODA[],2,FALSE)</f>
        <v>18</v>
      </c>
      <c r="D64" s="19">
        <f>VLOOKUP(Tab_ZADANIE_2[[#This Row],[DATA]],Tab_Dane_POGODA[],3,FALSE)</f>
        <v>3</v>
      </c>
      <c r="E64" s="17">
        <f>IF(Tab_ZADANIE_2[[#This Row],[OPAD 20:00-19:59]]&gt;0,700*Tab_ZADANIE_2[[#This Row],[OPAD 20:00-19:59]],)</f>
        <v>2100</v>
      </c>
      <c r="F64" s="17">
        <f>IF(J63-K63+Tab_ZADANIE_2[[#This Row],[Uzupełnienie wody z OPAD 20:00 - 19:59]]&gt;=Poj_Zbior_ALL,Poj_Zbior_ALL,J63-K63+Tab_ZADANIE_2[[#This Row],[Uzupełnienie wody z OPAD 20:00 - 19:59]])</f>
        <v>25000</v>
      </c>
      <c r="G64" s="17" t="b">
        <f>AND(Tab_ZADANIE_2[[#This Row],[Temperatura 20:00 - 19:59]]&gt;15,Tab_ZADANIE_2[[#This Row],[OPAD 20:00-19:59]]&lt;0.6)</f>
        <v>0</v>
      </c>
      <c r="H64" s="17">
        <f>IF((Tab_ZADANIE_2[[#This Row],[Czy PODLEWANIE 20:00 - 21:00]]=TRUE),IF(Tab_ZADANIE_2[[#This Row],[Temperatura 20:00 - 19:59]]&lt;=30,12000,24000),)</f>
        <v>0</v>
      </c>
      <c r="I6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4" s="17">
        <f>Tab_ZADANIE_2[[#This Row],[Stan ZBIORNIKA 20:00]]-Tab_ZADANIE_2[[#This Row],[Porcja PODLEWANIA 20:00 - 21:00]]+Tab_ZADANIE_2[[#This Row],[Uzupełnienie wody z SIECI 20:00-20:01]]</f>
        <v>25000</v>
      </c>
      <c r="K64" s="17">
        <f>IF(Tab_ZADANIE_2[[#This Row],[OPAD 20:00-19:59]]&lt;=0,(0.0003*Tab_ZADANIE_2[[#This Row],[Temperatura 20:00 - 19:59]]^1.5*Tab_ZADANIE_2[[#This Row],[Stan ZBIORNIKA 21:00]]),)</f>
        <v>0</v>
      </c>
      <c r="L64" s="30">
        <f>ROUNDUP(Tab_ZADANIE_2[[#This Row],[Uzupełnienie wody z SIECI 20:00-20:01]]/1000,0)*Woda_z_SIECI</f>
        <v>0</v>
      </c>
    </row>
    <row r="65" spans="2:12" x14ac:dyDescent="0.25">
      <c r="B65" s="9">
        <f>Tab_Dane_POGODA[[#This Row],[DATA]]</f>
        <v>42158</v>
      </c>
      <c r="C65" s="11">
        <f>VLOOKUP(Tab_ZADANIE_2[[#This Row],[DATA]],Tab_Dane_POGODA[],2,FALSE)</f>
        <v>22</v>
      </c>
      <c r="D65" s="19">
        <f>VLOOKUP(Tab_ZADANIE_2[[#This Row],[DATA]],Tab_Dane_POGODA[],3,FALSE)</f>
        <v>0</v>
      </c>
      <c r="E65" s="17">
        <f>IF(Tab_ZADANIE_2[[#This Row],[OPAD 20:00-19:59]]&gt;0,700*Tab_ZADANIE_2[[#This Row],[OPAD 20:00-19:59]],)</f>
        <v>0</v>
      </c>
      <c r="F65" s="17">
        <f>IF(J64-K64+Tab_ZADANIE_2[[#This Row],[Uzupełnienie wody z OPAD 20:00 - 19:59]]&gt;=Poj_Zbior_ALL,Poj_Zbior_ALL,J64-K64+Tab_ZADANIE_2[[#This Row],[Uzupełnienie wody z OPAD 20:00 - 19:59]])</f>
        <v>25000</v>
      </c>
      <c r="G65" s="17" t="b">
        <f>AND(Tab_ZADANIE_2[[#This Row],[Temperatura 20:00 - 19:59]]&gt;15,Tab_ZADANIE_2[[#This Row],[OPAD 20:00-19:59]]&lt;0.6)</f>
        <v>1</v>
      </c>
      <c r="H65" s="17">
        <f>IF((Tab_ZADANIE_2[[#This Row],[Czy PODLEWANIE 20:00 - 21:00]]=TRUE),IF(Tab_ZADANIE_2[[#This Row],[Temperatura 20:00 - 19:59]]&lt;=30,12000,24000),)</f>
        <v>12000</v>
      </c>
      <c r="I6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5" s="17">
        <f>Tab_ZADANIE_2[[#This Row],[Stan ZBIORNIKA 20:00]]-Tab_ZADANIE_2[[#This Row],[Porcja PODLEWANIA 20:00 - 21:00]]+Tab_ZADANIE_2[[#This Row],[Uzupełnienie wody z SIECI 20:00-20:01]]</f>
        <v>13000</v>
      </c>
      <c r="K65" s="17">
        <f>IF(Tab_ZADANIE_2[[#This Row],[OPAD 20:00-19:59]]&lt;=0,(0.0003*Tab_ZADANIE_2[[#This Row],[Temperatura 20:00 - 19:59]]^1.5*Tab_ZADANIE_2[[#This Row],[Stan ZBIORNIKA 21:00]]),)</f>
        <v>402.43767219285041</v>
      </c>
      <c r="L65" s="30">
        <f>ROUNDUP(Tab_ZADANIE_2[[#This Row],[Uzupełnienie wody z SIECI 20:00-20:01]]/1000,0)*Woda_z_SIECI</f>
        <v>0</v>
      </c>
    </row>
    <row r="66" spans="2:12" x14ac:dyDescent="0.25">
      <c r="B66" s="9">
        <f>Tab_Dane_POGODA[[#This Row],[DATA]]</f>
        <v>42159</v>
      </c>
      <c r="C66" s="11">
        <f>VLOOKUP(Tab_ZADANIE_2[[#This Row],[DATA]],Tab_Dane_POGODA[],2,FALSE)</f>
        <v>15</v>
      </c>
      <c r="D66" s="19">
        <f>VLOOKUP(Tab_ZADANIE_2[[#This Row],[DATA]],Tab_Dane_POGODA[],3,FALSE)</f>
        <v>0</v>
      </c>
      <c r="E66" s="17">
        <f>IF(Tab_ZADANIE_2[[#This Row],[OPAD 20:00-19:59]]&gt;0,700*Tab_ZADANIE_2[[#This Row],[OPAD 20:00-19:59]],)</f>
        <v>0</v>
      </c>
      <c r="F66" s="17">
        <f>IF(J65-K65+Tab_ZADANIE_2[[#This Row],[Uzupełnienie wody z OPAD 20:00 - 19:59]]&gt;=Poj_Zbior_ALL,Poj_Zbior_ALL,J65-K65+Tab_ZADANIE_2[[#This Row],[Uzupełnienie wody z OPAD 20:00 - 19:59]])</f>
        <v>12597.562327807149</v>
      </c>
      <c r="G66" s="17" t="b">
        <f>AND(Tab_ZADANIE_2[[#This Row],[Temperatura 20:00 - 19:59]]&gt;15,Tab_ZADANIE_2[[#This Row],[OPAD 20:00-19:59]]&lt;0.6)</f>
        <v>0</v>
      </c>
      <c r="H66" s="17">
        <f>IF((Tab_ZADANIE_2[[#This Row],[Czy PODLEWANIE 20:00 - 21:00]]=TRUE),IF(Tab_ZADANIE_2[[#This Row],[Temperatura 20:00 - 19:59]]&lt;=30,12000,24000),)</f>
        <v>0</v>
      </c>
      <c r="I6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6" s="17">
        <f>Tab_ZADANIE_2[[#This Row],[Stan ZBIORNIKA 20:00]]-Tab_ZADANIE_2[[#This Row],[Porcja PODLEWANIA 20:00 - 21:00]]+Tab_ZADANIE_2[[#This Row],[Uzupełnienie wody z SIECI 20:00-20:01]]</f>
        <v>12597.562327807149</v>
      </c>
      <c r="K66" s="17">
        <f>IF(Tab_ZADANIE_2[[#This Row],[OPAD 20:00-19:59]]&lt;=0,(0.0003*Tab_ZADANIE_2[[#This Row],[Temperatura 20:00 - 19:59]]^1.5*Tab_ZADANIE_2[[#This Row],[Stan ZBIORNIKA 21:00]]),)</f>
        <v>219.55567094283157</v>
      </c>
      <c r="L66" s="30">
        <f>ROUNDUP(Tab_ZADANIE_2[[#This Row],[Uzupełnienie wody z SIECI 20:00-20:01]]/1000,0)*Woda_z_SIECI</f>
        <v>0</v>
      </c>
    </row>
    <row r="67" spans="2:12" x14ac:dyDescent="0.25">
      <c r="B67" s="9">
        <f>Tab_Dane_POGODA[[#This Row],[DATA]]</f>
        <v>42160</v>
      </c>
      <c r="C67" s="11">
        <f>VLOOKUP(Tab_ZADANIE_2[[#This Row],[DATA]],Tab_Dane_POGODA[],2,FALSE)</f>
        <v>18</v>
      </c>
      <c r="D67" s="19">
        <f>VLOOKUP(Tab_ZADANIE_2[[#This Row],[DATA]],Tab_Dane_POGODA[],3,FALSE)</f>
        <v>0</v>
      </c>
      <c r="E67" s="17">
        <f>IF(Tab_ZADANIE_2[[#This Row],[OPAD 20:00-19:59]]&gt;0,700*Tab_ZADANIE_2[[#This Row],[OPAD 20:00-19:59]],)</f>
        <v>0</v>
      </c>
      <c r="F67" s="17">
        <f>IF(J66-K66+Tab_ZADANIE_2[[#This Row],[Uzupełnienie wody z OPAD 20:00 - 19:59]]&gt;=Poj_Zbior_ALL,Poj_Zbior_ALL,J66-K66+Tab_ZADANIE_2[[#This Row],[Uzupełnienie wody z OPAD 20:00 - 19:59]])</f>
        <v>12378.006656864318</v>
      </c>
      <c r="G67" s="17" t="b">
        <f>AND(Tab_ZADANIE_2[[#This Row],[Temperatura 20:00 - 19:59]]&gt;15,Tab_ZADANIE_2[[#This Row],[OPAD 20:00-19:59]]&lt;0.6)</f>
        <v>1</v>
      </c>
      <c r="H67" s="17">
        <f>IF((Tab_ZADANIE_2[[#This Row],[Czy PODLEWANIE 20:00 - 21:00]]=TRUE),IF(Tab_ZADANIE_2[[#This Row],[Temperatura 20:00 - 19:59]]&lt;=30,12000,24000),)</f>
        <v>12000</v>
      </c>
      <c r="I6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7" s="17">
        <f>Tab_ZADANIE_2[[#This Row],[Stan ZBIORNIKA 20:00]]-Tab_ZADANIE_2[[#This Row],[Porcja PODLEWANIA 20:00 - 21:00]]+Tab_ZADANIE_2[[#This Row],[Uzupełnienie wody z SIECI 20:00-20:01]]</f>
        <v>378.00665686431785</v>
      </c>
      <c r="K67" s="17">
        <f>IF(Tab_ZADANIE_2[[#This Row],[OPAD 20:00-19:59]]&lt;=0,(0.0003*Tab_ZADANIE_2[[#This Row],[Temperatura 20:00 - 19:59]]^1.5*Tab_ZADANIE_2[[#This Row],[Stan ZBIORNIKA 21:00]]),)</f>
        <v>8.6602306810382572</v>
      </c>
      <c r="L67" s="30">
        <f>ROUNDUP(Tab_ZADANIE_2[[#This Row],[Uzupełnienie wody z SIECI 20:00-20:01]]/1000,0)*Woda_z_SIECI</f>
        <v>0</v>
      </c>
    </row>
    <row r="68" spans="2:12" x14ac:dyDescent="0.25">
      <c r="B68" s="9">
        <f>Tab_Dane_POGODA[[#This Row],[DATA]]</f>
        <v>42161</v>
      </c>
      <c r="C68" s="11">
        <f>VLOOKUP(Tab_ZADANIE_2[[#This Row],[DATA]],Tab_Dane_POGODA[],2,FALSE)</f>
        <v>22</v>
      </c>
      <c r="D68" s="19">
        <f>VLOOKUP(Tab_ZADANIE_2[[#This Row],[DATA]],Tab_Dane_POGODA[],3,FALSE)</f>
        <v>0</v>
      </c>
      <c r="E68" s="17">
        <f>IF(Tab_ZADANIE_2[[#This Row],[OPAD 20:00-19:59]]&gt;0,700*Tab_ZADANIE_2[[#This Row],[OPAD 20:00-19:59]],)</f>
        <v>0</v>
      </c>
      <c r="F68" s="17">
        <f>IF(J67-K67+Tab_ZADANIE_2[[#This Row],[Uzupełnienie wody z OPAD 20:00 - 19:59]]&gt;=Poj_Zbior_ALL,Poj_Zbior_ALL,J67-K67+Tab_ZADANIE_2[[#This Row],[Uzupełnienie wody z OPAD 20:00 - 19:59]])</f>
        <v>369.34642618327962</v>
      </c>
      <c r="G68" s="17" t="b">
        <f>AND(Tab_ZADANIE_2[[#This Row],[Temperatura 20:00 - 19:59]]&gt;15,Tab_ZADANIE_2[[#This Row],[OPAD 20:00-19:59]]&lt;0.6)</f>
        <v>1</v>
      </c>
      <c r="H68" s="17">
        <f>IF((Tab_ZADANIE_2[[#This Row],[Czy PODLEWANIE 20:00 - 21:00]]=TRUE),IF(Tab_ZADANIE_2[[#This Row],[Temperatura 20:00 - 19:59]]&lt;=30,12000,24000),)</f>
        <v>12000</v>
      </c>
      <c r="I68" s="17">
        <f>IF(Tab_ZADANIE_2[[#This Row],[Stan ZBIORNIKA 20:00]]&lt;Tab_ZADANIE_2[[#This Row],[Porcja PODLEWANIA 20:00 - 21:00]], Tab_ZADANIE_2[[#This Row],[Porcja PODLEWANIA 20:00 - 21:00]]-Tab_ZADANIE_2[[#This Row],[Stan ZBIORNIKA 20:00]],)</f>
        <v>11630.65357381672</v>
      </c>
      <c r="J68" s="17">
        <f>Tab_ZADANIE_2[[#This Row],[Stan ZBIORNIKA 20:00]]-Tab_ZADANIE_2[[#This Row],[Porcja PODLEWANIA 20:00 - 21:00]]+Tab_ZADANIE_2[[#This Row],[Uzupełnienie wody z SIECI 20:00-20:01]]</f>
        <v>0</v>
      </c>
      <c r="K68" s="17">
        <f>IF(Tab_ZADANIE_2[[#This Row],[OPAD 20:00-19:59]]&lt;=0,(0.0003*Tab_ZADANIE_2[[#This Row],[Temperatura 20:00 - 19:59]]^1.5*Tab_ZADANIE_2[[#This Row],[Stan ZBIORNIKA 21:00]]),)</f>
        <v>0</v>
      </c>
      <c r="L68" s="30">
        <f>ROUNDUP(Tab_ZADANIE_2[[#This Row],[Uzupełnienie wody z SIECI 20:00-20:01]]/1000,0)*Woda_z_SIECI</f>
        <v>140.88</v>
      </c>
    </row>
    <row r="69" spans="2:12" x14ac:dyDescent="0.25">
      <c r="B69" s="9">
        <f>Tab_Dane_POGODA[[#This Row],[DATA]]</f>
        <v>42162</v>
      </c>
      <c r="C69" s="11">
        <f>VLOOKUP(Tab_ZADANIE_2[[#This Row],[DATA]],Tab_Dane_POGODA[],2,FALSE)</f>
        <v>14</v>
      </c>
      <c r="D69" s="19">
        <f>VLOOKUP(Tab_ZADANIE_2[[#This Row],[DATA]],Tab_Dane_POGODA[],3,FALSE)</f>
        <v>8</v>
      </c>
      <c r="E69" s="17">
        <f>IF(Tab_ZADANIE_2[[#This Row],[OPAD 20:00-19:59]]&gt;0,700*Tab_ZADANIE_2[[#This Row],[OPAD 20:00-19:59]],)</f>
        <v>5600</v>
      </c>
      <c r="F69" s="17">
        <f>IF(J68-K68+Tab_ZADANIE_2[[#This Row],[Uzupełnienie wody z OPAD 20:00 - 19:59]]&gt;=Poj_Zbior_ALL,Poj_Zbior_ALL,J68-K68+Tab_ZADANIE_2[[#This Row],[Uzupełnienie wody z OPAD 20:00 - 19:59]])</f>
        <v>5600</v>
      </c>
      <c r="G69" s="17" t="b">
        <f>AND(Tab_ZADANIE_2[[#This Row],[Temperatura 20:00 - 19:59]]&gt;15,Tab_ZADANIE_2[[#This Row],[OPAD 20:00-19:59]]&lt;0.6)</f>
        <v>0</v>
      </c>
      <c r="H69" s="17">
        <f>IF((Tab_ZADANIE_2[[#This Row],[Czy PODLEWANIE 20:00 - 21:00]]=TRUE),IF(Tab_ZADANIE_2[[#This Row],[Temperatura 20:00 - 19:59]]&lt;=30,12000,24000),)</f>
        <v>0</v>
      </c>
      <c r="I6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69" s="17">
        <f>Tab_ZADANIE_2[[#This Row],[Stan ZBIORNIKA 20:00]]-Tab_ZADANIE_2[[#This Row],[Porcja PODLEWANIA 20:00 - 21:00]]+Tab_ZADANIE_2[[#This Row],[Uzupełnienie wody z SIECI 20:00-20:01]]</f>
        <v>5600</v>
      </c>
      <c r="K69" s="17">
        <f>IF(Tab_ZADANIE_2[[#This Row],[OPAD 20:00-19:59]]&lt;=0,(0.0003*Tab_ZADANIE_2[[#This Row],[Temperatura 20:00 - 19:59]]^1.5*Tab_ZADANIE_2[[#This Row],[Stan ZBIORNIKA 21:00]]),)</f>
        <v>0</v>
      </c>
      <c r="L69" s="30">
        <f>ROUNDUP(Tab_ZADANIE_2[[#This Row],[Uzupełnienie wody z SIECI 20:00-20:01]]/1000,0)*Woda_z_SIECI</f>
        <v>0</v>
      </c>
    </row>
    <row r="70" spans="2:12" x14ac:dyDescent="0.25">
      <c r="B70" s="9">
        <f>Tab_Dane_POGODA[[#This Row],[DATA]]</f>
        <v>42163</v>
      </c>
      <c r="C70" s="11">
        <f>VLOOKUP(Tab_ZADANIE_2[[#This Row],[DATA]],Tab_Dane_POGODA[],2,FALSE)</f>
        <v>14</v>
      </c>
      <c r="D70" s="19">
        <f>VLOOKUP(Tab_ZADANIE_2[[#This Row],[DATA]],Tab_Dane_POGODA[],3,FALSE)</f>
        <v>5.9</v>
      </c>
      <c r="E70" s="17">
        <f>IF(Tab_ZADANIE_2[[#This Row],[OPAD 20:00-19:59]]&gt;0,700*Tab_ZADANIE_2[[#This Row],[OPAD 20:00-19:59]],)</f>
        <v>4130</v>
      </c>
      <c r="F70" s="17">
        <f>IF(J69-K69+Tab_ZADANIE_2[[#This Row],[Uzupełnienie wody z OPAD 20:00 - 19:59]]&gt;=Poj_Zbior_ALL,Poj_Zbior_ALL,J69-K69+Tab_ZADANIE_2[[#This Row],[Uzupełnienie wody z OPAD 20:00 - 19:59]])</f>
        <v>9730</v>
      </c>
      <c r="G70" s="17" t="b">
        <f>AND(Tab_ZADANIE_2[[#This Row],[Temperatura 20:00 - 19:59]]&gt;15,Tab_ZADANIE_2[[#This Row],[OPAD 20:00-19:59]]&lt;0.6)</f>
        <v>0</v>
      </c>
      <c r="H70" s="17">
        <f>IF((Tab_ZADANIE_2[[#This Row],[Czy PODLEWANIE 20:00 - 21:00]]=TRUE),IF(Tab_ZADANIE_2[[#This Row],[Temperatura 20:00 - 19:59]]&lt;=30,12000,24000),)</f>
        <v>0</v>
      </c>
      <c r="I7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0" s="17">
        <f>Tab_ZADANIE_2[[#This Row],[Stan ZBIORNIKA 20:00]]-Tab_ZADANIE_2[[#This Row],[Porcja PODLEWANIA 20:00 - 21:00]]+Tab_ZADANIE_2[[#This Row],[Uzupełnienie wody z SIECI 20:00-20:01]]</f>
        <v>9730</v>
      </c>
      <c r="K70" s="17">
        <f>IF(Tab_ZADANIE_2[[#This Row],[OPAD 20:00-19:59]]&lt;=0,(0.0003*Tab_ZADANIE_2[[#This Row],[Temperatura 20:00 - 19:59]]^1.5*Tab_ZADANIE_2[[#This Row],[Stan ZBIORNIKA 21:00]]),)</f>
        <v>0</v>
      </c>
      <c r="L70" s="30">
        <f>ROUNDUP(Tab_ZADANIE_2[[#This Row],[Uzupełnienie wody z SIECI 20:00-20:01]]/1000,0)*Woda_z_SIECI</f>
        <v>0</v>
      </c>
    </row>
    <row r="71" spans="2:12" x14ac:dyDescent="0.25">
      <c r="B71" s="9">
        <f>Tab_Dane_POGODA[[#This Row],[DATA]]</f>
        <v>42164</v>
      </c>
      <c r="C71" s="11">
        <f>VLOOKUP(Tab_ZADANIE_2[[#This Row],[DATA]],Tab_Dane_POGODA[],2,FALSE)</f>
        <v>12</v>
      </c>
      <c r="D71" s="19">
        <f>VLOOKUP(Tab_ZADANIE_2[[#This Row],[DATA]],Tab_Dane_POGODA[],3,FALSE)</f>
        <v>5</v>
      </c>
      <c r="E71" s="17">
        <f>IF(Tab_ZADANIE_2[[#This Row],[OPAD 20:00-19:59]]&gt;0,700*Tab_ZADANIE_2[[#This Row],[OPAD 20:00-19:59]],)</f>
        <v>3500</v>
      </c>
      <c r="F71" s="17">
        <f>IF(J70-K70+Tab_ZADANIE_2[[#This Row],[Uzupełnienie wody z OPAD 20:00 - 19:59]]&gt;=Poj_Zbior_ALL,Poj_Zbior_ALL,J70-K70+Tab_ZADANIE_2[[#This Row],[Uzupełnienie wody z OPAD 20:00 - 19:59]])</f>
        <v>13230</v>
      </c>
      <c r="G71" s="17" t="b">
        <f>AND(Tab_ZADANIE_2[[#This Row],[Temperatura 20:00 - 19:59]]&gt;15,Tab_ZADANIE_2[[#This Row],[OPAD 20:00-19:59]]&lt;0.6)</f>
        <v>0</v>
      </c>
      <c r="H71" s="17">
        <f>IF((Tab_ZADANIE_2[[#This Row],[Czy PODLEWANIE 20:00 - 21:00]]=TRUE),IF(Tab_ZADANIE_2[[#This Row],[Temperatura 20:00 - 19:59]]&lt;=30,12000,24000),)</f>
        <v>0</v>
      </c>
      <c r="I7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1" s="17">
        <f>Tab_ZADANIE_2[[#This Row],[Stan ZBIORNIKA 20:00]]-Tab_ZADANIE_2[[#This Row],[Porcja PODLEWANIA 20:00 - 21:00]]+Tab_ZADANIE_2[[#This Row],[Uzupełnienie wody z SIECI 20:00-20:01]]</f>
        <v>13230</v>
      </c>
      <c r="K71" s="17">
        <f>IF(Tab_ZADANIE_2[[#This Row],[OPAD 20:00-19:59]]&lt;=0,(0.0003*Tab_ZADANIE_2[[#This Row],[Temperatura 20:00 - 19:59]]^1.5*Tab_ZADANIE_2[[#This Row],[Stan ZBIORNIKA 21:00]]),)</f>
        <v>0</v>
      </c>
      <c r="L71" s="30">
        <f>ROUNDUP(Tab_ZADANIE_2[[#This Row],[Uzupełnienie wody z SIECI 20:00-20:01]]/1000,0)*Woda_z_SIECI</f>
        <v>0</v>
      </c>
    </row>
    <row r="72" spans="2:12" x14ac:dyDescent="0.25">
      <c r="B72" s="9">
        <f>Tab_Dane_POGODA[[#This Row],[DATA]]</f>
        <v>42165</v>
      </c>
      <c r="C72" s="11">
        <f>VLOOKUP(Tab_ZADANIE_2[[#This Row],[DATA]],Tab_Dane_POGODA[],2,FALSE)</f>
        <v>16</v>
      </c>
      <c r="D72" s="19">
        <f>VLOOKUP(Tab_ZADANIE_2[[#This Row],[DATA]],Tab_Dane_POGODA[],3,FALSE)</f>
        <v>0</v>
      </c>
      <c r="E72" s="17">
        <f>IF(Tab_ZADANIE_2[[#This Row],[OPAD 20:00-19:59]]&gt;0,700*Tab_ZADANIE_2[[#This Row],[OPAD 20:00-19:59]],)</f>
        <v>0</v>
      </c>
      <c r="F72" s="17">
        <f>IF(J71-K71+Tab_ZADANIE_2[[#This Row],[Uzupełnienie wody z OPAD 20:00 - 19:59]]&gt;=Poj_Zbior_ALL,Poj_Zbior_ALL,J71-K71+Tab_ZADANIE_2[[#This Row],[Uzupełnienie wody z OPAD 20:00 - 19:59]])</f>
        <v>13230</v>
      </c>
      <c r="G72" s="17" t="b">
        <f>AND(Tab_ZADANIE_2[[#This Row],[Temperatura 20:00 - 19:59]]&gt;15,Tab_ZADANIE_2[[#This Row],[OPAD 20:00-19:59]]&lt;0.6)</f>
        <v>1</v>
      </c>
      <c r="H72" s="17">
        <f>IF((Tab_ZADANIE_2[[#This Row],[Czy PODLEWANIE 20:00 - 21:00]]=TRUE),IF(Tab_ZADANIE_2[[#This Row],[Temperatura 20:00 - 19:59]]&lt;=30,12000,24000),)</f>
        <v>12000</v>
      </c>
      <c r="I7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2" s="17">
        <f>Tab_ZADANIE_2[[#This Row],[Stan ZBIORNIKA 20:00]]-Tab_ZADANIE_2[[#This Row],[Porcja PODLEWANIA 20:00 - 21:00]]+Tab_ZADANIE_2[[#This Row],[Uzupełnienie wody z SIECI 20:00-20:01]]</f>
        <v>1230</v>
      </c>
      <c r="K72" s="17">
        <f>IF(Tab_ZADANIE_2[[#This Row],[OPAD 20:00-19:59]]&lt;=0,(0.0003*Tab_ZADANIE_2[[#This Row],[Temperatura 20:00 - 19:59]]^1.5*Tab_ZADANIE_2[[#This Row],[Stan ZBIORNIKA 21:00]]),)</f>
        <v>23.615999999999989</v>
      </c>
      <c r="L72" s="30">
        <f>ROUNDUP(Tab_ZADANIE_2[[#This Row],[Uzupełnienie wody z SIECI 20:00-20:01]]/1000,0)*Woda_z_SIECI</f>
        <v>0</v>
      </c>
    </row>
    <row r="73" spans="2:12" x14ac:dyDescent="0.25">
      <c r="B73" s="9">
        <f>Tab_Dane_POGODA[[#This Row],[DATA]]</f>
        <v>42166</v>
      </c>
      <c r="C73" s="11">
        <f>VLOOKUP(Tab_ZADANIE_2[[#This Row],[DATA]],Tab_Dane_POGODA[],2,FALSE)</f>
        <v>16</v>
      </c>
      <c r="D73" s="19">
        <f>VLOOKUP(Tab_ZADANIE_2[[#This Row],[DATA]],Tab_Dane_POGODA[],3,FALSE)</f>
        <v>0</v>
      </c>
      <c r="E73" s="17">
        <f>IF(Tab_ZADANIE_2[[#This Row],[OPAD 20:00-19:59]]&gt;0,700*Tab_ZADANIE_2[[#This Row],[OPAD 20:00-19:59]],)</f>
        <v>0</v>
      </c>
      <c r="F73" s="17">
        <f>IF(J72-K72+Tab_ZADANIE_2[[#This Row],[Uzupełnienie wody z OPAD 20:00 - 19:59]]&gt;=Poj_Zbior_ALL,Poj_Zbior_ALL,J72-K72+Tab_ZADANIE_2[[#This Row],[Uzupełnienie wody z OPAD 20:00 - 19:59]])</f>
        <v>1206.384</v>
      </c>
      <c r="G73" s="17" t="b">
        <f>AND(Tab_ZADANIE_2[[#This Row],[Temperatura 20:00 - 19:59]]&gt;15,Tab_ZADANIE_2[[#This Row],[OPAD 20:00-19:59]]&lt;0.6)</f>
        <v>1</v>
      </c>
      <c r="H73" s="17">
        <f>IF((Tab_ZADANIE_2[[#This Row],[Czy PODLEWANIE 20:00 - 21:00]]=TRUE),IF(Tab_ZADANIE_2[[#This Row],[Temperatura 20:00 - 19:59]]&lt;=30,12000,24000),)</f>
        <v>12000</v>
      </c>
      <c r="I73" s="17">
        <f>IF(Tab_ZADANIE_2[[#This Row],[Stan ZBIORNIKA 20:00]]&lt;Tab_ZADANIE_2[[#This Row],[Porcja PODLEWANIA 20:00 - 21:00]], Tab_ZADANIE_2[[#This Row],[Porcja PODLEWANIA 20:00 - 21:00]]-Tab_ZADANIE_2[[#This Row],[Stan ZBIORNIKA 20:00]],)</f>
        <v>10793.616</v>
      </c>
      <c r="J73" s="17">
        <f>Tab_ZADANIE_2[[#This Row],[Stan ZBIORNIKA 20:00]]-Tab_ZADANIE_2[[#This Row],[Porcja PODLEWANIA 20:00 - 21:00]]+Tab_ZADANIE_2[[#This Row],[Uzupełnienie wody z SIECI 20:00-20:01]]</f>
        <v>0</v>
      </c>
      <c r="K73" s="17">
        <f>IF(Tab_ZADANIE_2[[#This Row],[OPAD 20:00-19:59]]&lt;=0,(0.0003*Tab_ZADANIE_2[[#This Row],[Temperatura 20:00 - 19:59]]^1.5*Tab_ZADANIE_2[[#This Row],[Stan ZBIORNIKA 21:00]]),)</f>
        <v>0</v>
      </c>
      <c r="L73" s="30">
        <f>ROUNDUP(Tab_ZADANIE_2[[#This Row],[Uzupełnienie wody z SIECI 20:00-20:01]]/1000,0)*Woda_z_SIECI</f>
        <v>129.14000000000001</v>
      </c>
    </row>
    <row r="74" spans="2:12" x14ac:dyDescent="0.25">
      <c r="B74" s="9">
        <f>Tab_Dane_POGODA[[#This Row],[DATA]]</f>
        <v>42167</v>
      </c>
      <c r="C74" s="11">
        <f>VLOOKUP(Tab_ZADANIE_2[[#This Row],[DATA]],Tab_Dane_POGODA[],2,FALSE)</f>
        <v>18</v>
      </c>
      <c r="D74" s="19">
        <f>VLOOKUP(Tab_ZADANIE_2[[#This Row],[DATA]],Tab_Dane_POGODA[],3,FALSE)</f>
        <v>5</v>
      </c>
      <c r="E74" s="17">
        <f>IF(Tab_ZADANIE_2[[#This Row],[OPAD 20:00-19:59]]&gt;0,700*Tab_ZADANIE_2[[#This Row],[OPAD 20:00-19:59]],)</f>
        <v>3500</v>
      </c>
      <c r="F74" s="17">
        <f>IF(J73-K73+Tab_ZADANIE_2[[#This Row],[Uzupełnienie wody z OPAD 20:00 - 19:59]]&gt;=Poj_Zbior_ALL,Poj_Zbior_ALL,J73-K73+Tab_ZADANIE_2[[#This Row],[Uzupełnienie wody z OPAD 20:00 - 19:59]])</f>
        <v>3500</v>
      </c>
      <c r="G74" s="17" t="b">
        <f>AND(Tab_ZADANIE_2[[#This Row],[Temperatura 20:00 - 19:59]]&gt;15,Tab_ZADANIE_2[[#This Row],[OPAD 20:00-19:59]]&lt;0.6)</f>
        <v>0</v>
      </c>
      <c r="H74" s="17">
        <f>IF((Tab_ZADANIE_2[[#This Row],[Czy PODLEWANIE 20:00 - 21:00]]=TRUE),IF(Tab_ZADANIE_2[[#This Row],[Temperatura 20:00 - 19:59]]&lt;=30,12000,24000),)</f>
        <v>0</v>
      </c>
      <c r="I7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4" s="17">
        <f>Tab_ZADANIE_2[[#This Row],[Stan ZBIORNIKA 20:00]]-Tab_ZADANIE_2[[#This Row],[Porcja PODLEWANIA 20:00 - 21:00]]+Tab_ZADANIE_2[[#This Row],[Uzupełnienie wody z SIECI 20:00-20:01]]</f>
        <v>3500</v>
      </c>
      <c r="K74" s="17">
        <f>IF(Tab_ZADANIE_2[[#This Row],[OPAD 20:00-19:59]]&lt;=0,(0.0003*Tab_ZADANIE_2[[#This Row],[Temperatura 20:00 - 19:59]]^1.5*Tab_ZADANIE_2[[#This Row],[Stan ZBIORNIKA 21:00]]),)</f>
        <v>0</v>
      </c>
      <c r="L74" s="30">
        <f>ROUNDUP(Tab_ZADANIE_2[[#This Row],[Uzupełnienie wody z SIECI 20:00-20:01]]/1000,0)*Woda_z_SIECI</f>
        <v>0</v>
      </c>
    </row>
    <row r="75" spans="2:12" x14ac:dyDescent="0.25">
      <c r="B75" s="9">
        <f>Tab_Dane_POGODA[[#This Row],[DATA]]</f>
        <v>42168</v>
      </c>
      <c r="C75" s="11">
        <f>VLOOKUP(Tab_ZADANIE_2[[#This Row],[DATA]],Tab_Dane_POGODA[],2,FALSE)</f>
        <v>19</v>
      </c>
      <c r="D75" s="19">
        <f>VLOOKUP(Tab_ZADANIE_2[[#This Row],[DATA]],Tab_Dane_POGODA[],3,FALSE)</f>
        <v>1</v>
      </c>
      <c r="E75" s="17">
        <f>IF(Tab_ZADANIE_2[[#This Row],[OPAD 20:00-19:59]]&gt;0,700*Tab_ZADANIE_2[[#This Row],[OPAD 20:00-19:59]],)</f>
        <v>700</v>
      </c>
      <c r="F75" s="17">
        <f>IF(J74-K74+Tab_ZADANIE_2[[#This Row],[Uzupełnienie wody z OPAD 20:00 - 19:59]]&gt;=Poj_Zbior_ALL,Poj_Zbior_ALL,J74-K74+Tab_ZADANIE_2[[#This Row],[Uzupełnienie wody z OPAD 20:00 - 19:59]])</f>
        <v>4200</v>
      </c>
      <c r="G75" s="17" t="b">
        <f>AND(Tab_ZADANIE_2[[#This Row],[Temperatura 20:00 - 19:59]]&gt;15,Tab_ZADANIE_2[[#This Row],[OPAD 20:00-19:59]]&lt;0.6)</f>
        <v>0</v>
      </c>
      <c r="H75" s="17">
        <f>IF((Tab_ZADANIE_2[[#This Row],[Czy PODLEWANIE 20:00 - 21:00]]=TRUE),IF(Tab_ZADANIE_2[[#This Row],[Temperatura 20:00 - 19:59]]&lt;=30,12000,24000),)</f>
        <v>0</v>
      </c>
      <c r="I7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5" s="17">
        <f>Tab_ZADANIE_2[[#This Row],[Stan ZBIORNIKA 20:00]]-Tab_ZADANIE_2[[#This Row],[Porcja PODLEWANIA 20:00 - 21:00]]+Tab_ZADANIE_2[[#This Row],[Uzupełnienie wody z SIECI 20:00-20:01]]</f>
        <v>4200</v>
      </c>
      <c r="K75" s="17">
        <f>IF(Tab_ZADANIE_2[[#This Row],[OPAD 20:00-19:59]]&lt;=0,(0.0003*Tab_ZADANIE_2[[#This Row],[Temperatura 20:00 - 19:59]]^1.5*Tab_ZADANIE_2[[#This Row],[Stan ZBIORNIKA 21:00]]),)</f>
        <v>0</v>
      </c>
      <c r="L75" s="30">
        <f>ROUNDUP(Tab_ZADANIE_2[[#This Row],[Uzupełnienie wody z SIECI 20:00-20:01]]/1000,0)*Woda_z_SIECI</f>
        <v>0</v>
      </c>
    </row>
    <row r="76" spans="2:12" x14ac:dyDescent="0.25">
      <c r="B76" s="9">
        <f>Tab_Dane_POGODA[[#This Row],[DATA]]</f>
        <v>42169</v>
      </c>
      <c r="C76" s="11">
        <f>VLOOKUP(Tab_ZADANIE_2[[#This Row],[DATA]],Tab_Dane_POGODA[],2,FALSE)</f>
        <v>22</v>
      </c>
      <c r="D76" s="19">
        <f>VLOOKUP(Tab_ZADANIE_2[[#This Row],[DATA]],Tab_Dane_POGODA[],3,FALSE)</f>
        <v>0</v>
      </c>
      <c r="E76" s="17">
        <f>IF(Tab_ZADANIE_2[[#This Row],[OPAD 20:00-19:59]]&gt;0,700*Tab_ZADANIE_2[[#This Row],[OPAD 20:00-19:59]],)</f>
        <v>0</v>
      </c>
      <c r="F76" s="17">
        <f>IF(J75-K75+Tab_ZADANIE_2[[#This Row],[Uzupełnienie wody z OPAD 20:00 - 19:59]]&gt;=Poj_Zbior_ALL,Poj_Zbior_ALL,J75-K75+Tab_ZADANIE_2[[#This Row],[Uzupełnienie wody z OPAD 20:00 - 19:59]])</f>
        <v>4200</v>
      </c>
      <c r="G76" s="17" t="b">
        <f>AND(Tab_ZADANIE_2[[#This Row],[Temperatura 20:00 - 19:59]]&gt;15,Tab_ZADANIE_2[[#This Row],[OPAD 20:00-19:59]]&lt;0.6)</f>
        <v>1</v>
      </c>
      <c r="H76" s="17">
        <f>IF((Tab_ZADANIE_2[[#This Row],[Czy PODLEWANIE 20:00 - 21:00]]=TRUE),IF(Tab_ZADANIE_2[[#This Row],[Temperatura 20:00 - 19:59]]&lt;=30,12000,24000),)</f>
        <v>12000</v>
      </c>
      <c r="I76" s="17">
        <f>IF(Tab_ZADANIE_2[[#This Row],[Stan ZBIORNIKA 20:00]]&lt;Tab_ZADANIE_2[[#This Row],[Porcja PODLEWANIA 20:00 - 21:00]], Tab_ZADANIE_2[[#This Row],[Porcja PODLEWANIA 20:00 - 21:00]]-Tab_ZADANIE_2[[#This Row],[Stan ZBIORNIKA 20:00]],)</f>
        <v>7800</v>
      </c>
      <c r="J76" s="17">
        <f>Tab_ZADANIE_2[[#This Row],[Stan ZBIORNIKA 20:00]]-Tab_ZADANIE_2[[#This Row],[Porcja PODLEWANIA 20:00 - 21:00]]+Tab_ZADANIE_2[[#This Row],[Uzupełnienie wody z SIECI 20:00-20:01]]</f>
        <v>0</v>
      </c>
      <c r="K76" s="17">
        <f>IF(Tab_ZADANIE_2[[#This Row],[OPAD 20:00-19:59]]&lt;=0,(0.0003*Tab_ZADANIE_2[[#This Row],[Temperatura 20:00 - 19:59]]^1.5*Tab_ZADANIE_2[[#This Row],[Stan ZBIORNIKA 21:00]]),)</f>
        <v>0</v>
      </c>
      <c r="L76" s="30">
        <f>ROUNDUP(Tab_ZADANIE_2[[#This Row],[Uzupełnienie wody z SIECI 20:00-20:01]]/1000,0)*Woda_z_SIECI</f>
        <v>93.92</v>
      </c>
    </row>
    <row r="77" spans="2:12" x14ac:dyDescent="0.25">
      <c r="B77" s="9">
        <f>Tab_Dane_POGODA[[#This Row],[DATA]]</f>
        <v>42170</v>
      </c>
      <c r="C77" s="11">
        <f>VLOOKUP(Tab_ZADANIE_2[[#This Row],[DATA]],Tab_Dane_POGODA[],2,FALSE)</f>
        <v>16</v>
      </c>
      <c r="D77" s="19">
        <f>VLOOKUP(Tab_ZADANIE_2[[#This Row],[DATA]],Tab_Dane_POGODA[],3,FALSE)</f>
        <v>0</v>
      </c>
      <c r="E77" s="17">
        <f>IF(Tab_ZADANIE_2[[#This Row],[OPAD 20:00-19:59]]&gt;0,700*Tab_ZADANIE_2[[#This Row],[OPAD 20:00-19:59]],)</f>
        <v>0</v>
      </c>
      <c r="F77" s="17">
        <f>IF(J76-K76+Tab_ZADANIE_2[[#This Row],[Uzupełnienie wody z OPAD 20:00 - 19:59]]&gt;=Poj_Zbior_ALL,Poj_Zbior_ALL,J76-K76+Tab_ZADANIE_2[[#This Row],[Uzupełnienie wody z OPAD 20:00 - 19:59]])</f>
        <v>0</v>
      </c>
      <c r="G77" s="17" t="b">
        <f>AND(Tab_ZADANIE_2[[#This Row],[Temperatura 20:00 - 19:59]]&gt;15,Tab_ZADANIE_2[[#This Row],[OPAD 20:00-19:59]]&lt;0.6)</f>
        <v>1</v>
      </c>
      <c r="H77" s="17">
        <f>IF((Tab_ZADANIE_2[[#This Row],[Czy PODLEWANIE 20:00 - 21:00]]=TRUE),IF(Tab_ZADANIE_2[[#This Row],[Temperatura 20:00 - 19:59]]&lt;=30,12000,24000),)</f>
        <v>12000</v>
      </c>
      <c r="I7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77" s="17">
        <f>Tab_ZADANIE_2[[#This Row],[Stan ZBIORNIKA 20:00]]-Tab_ZADANIE_2[[#This Row],[Porcja PODLEWANIA 20:00 - 21:00]]+Tab_ZADANIE_2[[#This Row],[Uzupełnienie wody z SIECI 20:00-20:01]]</f>
        <v>0</v>
      </c>
      <c r="K77" s="17">
        <f>IF(Tab_ZADANIE_2[[#This Row],[OPAD 20:00-19:59]]&lt;=0,(0.0003*Tab_ZADANIE_2[[#This Row],[Temperatura 20:00 - 19:59]]^1.5*Tab_ZADANIE_2[[#This Row],[Stan ZBIORNIKA 21:00]]),)</f>
        <v>0</v>
      </c>
      <c r="L77" s="30">
        <f>ROUNDUP(Tab_ZADANIE_2[[#This Row],[Uzupełnienie wody z SIECI 20:00-20:01]]/1000,0)*Woda_z_SIECI</f>
        <v>140.88</v>
      </c>
    </row>
    <row r="78" spans="2:12" x14ac:dyDescent="0.25">
      <c r="B78" s="9">
        <f>Tab_Dane_POGODA[[#This Row],[DATA]]</f>
        <v>42171</v>
      </c>
      <c r="C78" s="11">
        <f>VLOOKUP(Tab_ZADANIE_2[[#This Row],[DATA]],Tab_Dane_POGODA[],2,FALSE)</f>
        <v>12</v>
      </c>
      <c r="D78" s="19">
        <f>VLOOKUP(Tab_ZADANIE_2[[#This Row],[DATA]],Tab_Dane_POGODA[],3,FALSE)</f>
        <v>0</v>
      </c>
      <c r="E78" s="17">
        <f>IF(Tab_ZADANIE_2[[#This Row],[OPAD 20:00-19:59]]&gt;0,700*Tab_ZADANIE_2[[#This Row],[OPAD 20:00-19:59]],)</f>
        <v>0</v>
      </c>
      <c r="F78" s="17">
        <f>IF(J77-K77+Tab_ZADANIE_2[[#This Row],[Uzupełnienie wody z OPAD 20:00 - 19:59]]&gt;=Poj_Zbior_ALL,Poj_Zbior_ALL,J77-K77+Tab_ZADANIE_2[[#This Row],[Uzupełnienie wody z OPAD 20:00 - 19:59]])</f>
        <v>0</v>
      </c>
      <c r="G78" s="17" t="b">
        <f>AND(Tab_ZADANIE_2[[#This Row],[Temperatura 20:00 - 19:59]]&gt;15,Tab_ZADANIE_2[[#This Row],[OPAD 20:00-19:59]]&lt;0.6)</f>
        <v>0</v>
      </c>
      <c r="H78" s="17">
        <f>IF((Tab_ZADANIE_2[[#This Row],[Czy PODLEWANIE 20:00 - 21:00]]=TRUE),IF(Tab_ZADANIE_2[[#This Row],[Temperatura 20:00 - 19:59]]&lt;=30,12000,24000),)</f>
        <v>0</v>
      </c>
      <c r="I7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8" s="17">
        <f>Tab_ZADANIE_2[[#This Row],[Stan ZBIORNIKA 20:00]]-Tab_ZADANIE_2[[#This Row],[Porcja PODLEWANIA 20:00 - 21:00]]+Tab_ZADANIE_2[[#This Row],[Uzupełnienie wody z SIECI 20:00-20:01]]</f>
        <v>0</v>
      </c>
      <c r="K78" s="17">
        <f>IF(Tab_ZADANIE_2[[#This Row],[OPAD 20:00-19:59]]&lt;=0,(0.0003*Tab_ZADANIE_2[[#This Row],[Temperatura 20:00 - 19:59]]^1.5*Tab_ZADANIE_2[[#This Row],[Stan ZBIORNIKA 21:00]]),)</f>
        <v>0</v>
      </c>
      <c r="L78" s="30">
        <f>ROUNDUP(Tab_ZADANIE_2[[#This Row],[Uzupełnienie wody z SIECI 20:00-20:01]]/1000,0)*Woda_z_SIECI</f>
        <v>0</v>
      </c>
    </row>
    <row r="79" spans="2:12" x14ac:dyDescent="0.25">
      <c r="B79" s="9">
        <f>Tab_Dane_POGODA[[#This Row],[DATA]]</f>
        <v>42172</v>
      </c>
      <c r="C79" s="11">
        <f>VLOOKUP(Tab_ZADANIE_2[[#This Row],[DATA]],Tab_Dane_POGODA[],2,FALSE)</f>
        <v>14</v>
      </c>
      <c r="D79" s="19">
        <f>VLOOKUP(Tab_ZADANIE_2[[#This Row],[DATA]],Tab_Dane_POGODA[],3,FALSE)</f>
        <v>0</v>
      </c>
      <c r="E79" s="17">
        <f>IF(Tab_ZADANIE_2[[#This Row],[OPAD 20:00-19:59]]&gt;0,700*Tab_ZADANIE_2[[#This Row],[OPAD 20:00-19:59]],)</f>
        <v>0</v>
      </c>
      <c r="F79" s="17">
        <f>IF(J78-K78+Tab_ZADANIE_2[[#This Row],[Uzupełnienie wody z OPAD 20:00 - 19:59]]&gt;=Poj_Zbior_ALL,Poj_Zbior_ALL,J78-K78+Tab_ZADANIE_2[[#This Row],[Uzupełnienie wody z OPAD 20:00 - 19:59]])</f>
        <v>0</v>
      </c>
      <c r="G79" s="17" t="b">
        <f>AND(Tab_ZADANIE_2[[#This Row],[Temperatura 20:00 - 19:59]]&gt;15,Tab_ZADANIE_2[[#This Row],[OPAD 20:00-19:59]]&lt;0.6)</f>
        <v>0</v>
      </c>
      <c r="H79" s="17">
        <f>IF((Tab_ZADANIE_2[[#This Row],[Czy PODLEWANIE 20:00 - 21:00]]=TRUE),IF(Tab_ZADANIE_2[[#This Row],[Temperatura 20:00 - 19:59]]&lt;=30,12000,24000),)</f>
        <v>0</v>
      </c>
      <c r="I7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79" s="17">
        <f>Tab_ZADANIE_2[[#This Row],[Stan ZBIORNIKA 20:00]]-Tab_ZADANIE_2[[#This Row],[Porcja PODLEWANIA 20:00 - 21:00]]+Tab_ZADANIE_2[[#This Row],[Uzupełnienie wody z SIECI 20:00-20:01]]</f>
        <v>0</v>
      </c>
      <c r="K79" s="17">
        <f>IF(Tab_ZADANIE_2[[#This Row],[OPAD 20:00-19:59]]&lt;=0,(0.0003*Tab_ZADANIE_2[[#This Row],[Temperatura 20:00 - 19:59]]^1.5*Tab_ZADANIE_2[[#This Row],[Stan ZBIORNIKA 21:00]]),)</f>
        <v>0</v>
      </c>
      <c r="L79" s="30">
        <f>ROUNDUP(Tab_ZADANIE_2[[#This Row],[Uzupełnienie wody z SIECI 20:00-20:01]]/1000,0)*Woda_z_SIECI</f>
        <v>0</v>
      </c>
    </row>
    <row r="80" spans="2:12" x14ac:dyDescent="0.25">
      <c r="B80" s="9">
        <f>Tab_Dane_POGODA[[#This Row],[DATA]]</f>
        <v>42173</v>
      </c>
      <c r="C80" s="11">
        <f>VLOOKUP(Tab_ZADANIE_2[[#This Row],[DATA]],Tab_Dane_POGODA[],2,FALSE)</f>
        <v>16</v>
      </c>
      <c r="D80" s="19">
        <f>VLOOKUP(Tab_ZADANIE_2[[#This Row],[DATA]],Tab_Dane_POGODA[],3,FALSE)</f>
        <v>0.3</v>
      </c>
      <c r="E80" s="17">
        <f>IF(Tab_ZADANIE_2[[#This Row],[OPAD 20:00-19:59]]&gt;0,700*Tab_ZADANIE_2[[#This Row],[OPAD 20:00-19:59]],)</f>
        <v>210</v>
      </c>
      <c r="F80" s="17">
        <f>IF(J79-K79+Tab_ZADANIE_2[[#This Row],[Uzupełnienie wody z OPAD 20:00 - 19:59]]&gt;=Poj_Zbior_ALL,Poj_Zbior_ALL,J79-K79+Tab_ZADANIE_2[[#This Row],[Uzupełnienie wody z OPAD 20:00 - 19:59]])</f>
        <v>210</v>
      </c>
      <c r="G80" s="17" t="b">
        <f>AND(Tab_ZADANIE_2[[#This Row],[Temperatura 20:00 - 19:59]]&gt;15,Tab_ZADANIE_2[[#This Row],[OPAD 20:00-19:59]]&lt;0.6)</f>
        <v>1</v>
      </c>
      <c r="H80" s="17">
        <f>IF((Tab_ZADANIE_2[[#This Row],[Czy PODLEWANIE 20:00 - 21:00]]=TRUE),IF(Tab_ZADANIE_2[[#This Row],[Temperatura 20:00 - 19:59]]&lt;=30,12000,24000),)</f>
        <v>12000</v>
      </c>
      <c r="I80" s="17">
        <f>IF(Tab_ZADANIE_2[[#This Row],[Stan ZBIORNIKA 20:00]]&lt;Tab_ZADANIE_2[[#This Row],[Porcja PODLEWANIA 20:00 - 21:00]], Tab_ZADANIE_2[[#This Row],[Porcja PODLEWANIA 20:00 - 21:00]]-Tab_ZADANIE_2[[#This Row],[Stan ZBIORNIKA 20:00]],)</f>
        <v>11790</v>
      </c>
      <c r="J80" s="17">
        <f>Tab_ZADANIE_2[[#This Row],[Stan ZBIORNIKA 20:00]]-Tab_ZADANIE_2[[#This Row],[Porcja PODLEWANIA 20:00 - 21:00]]+Tab_ZADANIE_2[[#This Row],[Uzupełnienie wody z SIECI 20:00-20:01]]</f>
        <v>0</v>
      </c>
      <c r="K80" s="17">
        <f>IF(Tab_ZADANIE_2[[#This Row],[OPAD 20:00-19:59]]&lt;=0,(0.0003*Tab_ZADANIE_2[[#This Row],[Temperatura 20:00 - 19:59]]^1.5*Tab_ZADANIE_2[[#This Row],[Stan ZBIORNIKA 21:00]]),)</f>
        <v>0</v>
      </c>
      <c r="L80" s="30">
        <f>ROUNDUP(Tab_ZADANIE_2[[#This Row],[Uzupełnienie wody z SIECI 20:00-20:01]]/1000,0)*Woda_z_SIECI</f>
        <v>140.88</v>
      </c>
    </row>
    <row r="81" spans="2:12" x14ac:dyDescent="0.25">
      <c r="B81" s="9">
        <f>Tab_Dane_POGODA[[#This Row],[DATA]]</f>
        <v>42174</v>
      </c>
      <c r="C81" s="11">
        <f>VLOOKUP(Tab_ZADANIE_2[[#This Row],[DATA]],Tab_Dane_POGODA[],2,FALSE)</f>
        <v>12</v>
      </c>
      <c r="D81" s="19">
        <f>VLOOKUP(Tab_ZADANIE_2[[#This Row],[DATA]],Tab_Dane_POGODA[],3,FALSE)</f>
        <v>3</v>
      </c>
      <c r="E81" s="17">
        <f>IF(Tab_ZADANIE_2[[#This Row],[OPAD 20:00-19:59]]&gt;0,700*Tab_ZADANIE_2[[#This Row],[OPAD 20:00-19:59]],)</f>
        <v>2100</v>
      </c>
      <c r="F81" s="17">
        <f>IF(J80-K80+Tab_ZADANIE_2[[#This Row],[Uzupełnienie wody z OPAD 20:00 - 19:59]]&gt;=Poj_Zbior_ALL,Poj_Zbior_ALL,J80-K80+Tab_ZADANIE_2[[#This Row],[Uzupełnienie wody z OPAD 20:00 - 19:59]])</f>
        <v>2100</v>
      </c>
      <c r="G81" s="17" t="b">
        <f>AND(Tab_ZADANIE_2[[#This Row],[Temperatura 20:00 - 19:59]]&gt;15,Tab_ZADANIE_2[[#This Row],[OPAD 20:00-19:59]]&lt;0.6)</f>
        <v>0</v>
      </c>
      <c r="H81" s="17">
        <f>IF((Tab_ZADANIE_2[[#This Row],[Czy PODLEWANIE 20:00 - 21:00]]=TRUE),IF(Tab_ZADANIE_2[[#This Row],[Temperatura 20:00 - 19:59]]&lt;=30,12000,24000),)</f>
        <v>0</v>
      </c>
      <c r="I8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1" s="17">
        <f>Tab_ZADANIE_2[[#This Row],[Stan ZBIORNIKA 20:00]]-Tab_ZADANIE_2[[#This Row],[Porcja PODLEWANIA 20:00 - 21:00]]+Tab_ZADANIE_2[[#This Row],[Uzupełnienie wody z SIECI 20:00-20:01]]</f>
        <v>2100</v>
      </c>
      <c r="K81" s="17">
        <f>IF(Tab_ZADANIE_2[[#This Row],[OPAD 20:00-19:59]]&lt;=0,(0.0003*Tab_ZADANIE_2[[#This Row],[Temperatura 20:00 - 19:59]]^1.5*Tab_ZADANIE_2[[#This Row],[Stan ZBIORNIKA 21:00]]),)</f>
        <v>0</v>
      </c>
      <c r="L81" s="30">
        <f>ROUNDUP(Tab_ZADANIE_2[[#This Row],[Uzupełnienie wody z SIECI 20:00-20:01]]/1000,0)*Woda_z_SIECI</f>
        <v>0</v>
      </c>
    </row>
    <row r="82" spans="2:12" x14ac:dyDescent="0.25">
      <c r="B82" s="9">
        <f>Tab_Dane_POGODA[[#This Row],[DATA]]</f>
        <v>42175</v>
      </c>
      <c r="C82" s="11">
        <f>VLOOKUP(Tab_ZADANIE_2[[#This Row],[DATA]],Tab_Dane_POGODA[],2,FALSE)</f>
        <v>13</v>
      </c>
      <c r="D82" s="19">
        <f>VLOOKUP(Tab_ZADANIE_2[[#This Row],[DATA]],Tab_Dane_POGODA[],3,FALSE)</f>
        <v>2</v>
      </c>
      <c r="E82" s="17">
        <f>IF(Tab_ZADANIE_2[[#This Row],[OPAD 20:00-19:59]]&gt;0,700*Tab_ZADANIE_2[[#This Row],[OPAD 20:00-19:59]],)</f>
        <v>1400</v>
      </c>
      <c r="F82" s="17">
        <f>IF(J81-K81+Tab_ZADANIE_2[[#This Row],[Uzupełnienie wody z OPAD 20:00 - 19:59]]&gt;=Poj_Zbior_ALL,Poj_Zbior_ALL,J81-K81+Tab_ZADANIE_2[[#This Row],[Uzupełnienie wody z OPAD 20:00 - 19:59]])</f>
        <v>3500</v>
      </c>
      <c r="G82" s="17" t="b">
        <f>AND(Tab_ZADANIE_2[[#This Row],[Temperatura 20:00 - 19:59]]&gt;15,Tab_ZADANIE_2[[#This Row],[OPAD 20:00-19:59]]&lt;0.6)</f>
        <v>0</v>
      </c>
      <c r="H82" s="17">
        <f>IF((Tab_ZADANIE_2[[#This Row],[Czy PODLEWANIE 20:00 - 21:00]]=TRUE),IF(Tab_ZADANIE_2[[#This Row],[Temperatura 20:00 - 19:59]]&lt;=30,12000,24000),)</f>
        <v>0</v>
      </c>
      <c r="I8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2" s="17">
        <f>Tab_ZADANIE_2[[#This Row],[Stan ZBIORNIKA 20:00]]-Tab_ZADANIE_2[[#This Row],[Porcja PODLEWANIA 20:00 - 21:00]]+Tab_ZADANIE_2[[#This Row],[Uzupełnienie wody z SIECI 20:00-20:01]]</f>
        <v>3500</v>
      </c>
      <c r="K82" s="17">
        <f>IF(Tab_ZADANIE_2[[#This Row],[OPAD 20:00-19:59]]&lt;=0,(0.0003*Tab_ZADANIE_2[[#This Row],[Temperatura 20:00 - 19:59]]^1.5*Tab_ZADANIE_2[[#This Row],[Stan ZBIORNIKA 21:00]]),)</f>
        <v>0</v>
      </c>
      <c r="L82" s="30">
        <f>ROUNDUP(Tab_ZADANIE_2[[#This Row],[Uzupełnienie wody z SIECI 20:00-20:01]]/1000,0)*Woda_z_SIECI</f>
        <v>0</v>
      </c>
    </row>
    <row r="83" spans="2:12" x14ac:dyDescent="0.25">
      <c r="B83" s="9">
        <f>Tab_Dane_POGODA[[#This Row],[DATA]]</f>
        <v>42176</v>
      </c>
      <c r="C83" s="11">
        <f>VLOOKUP(Tab_ZADANIE_2[[#This Row],[DATA]],Tab_Dane_POGODA[],2,FALSE)</f>
        <v>12</v>
      </c>
      <c r="D83" s="19">
        <f>VLOOKUP(Tab_ZADANIE_2[[#This Row],[DATA]],Tab_Dane_POGODA[],3,FALSE)</f>
        <v>0</v>
      </c>
      <c r="E83" s="17">
        <f>IF(Tab_ZADANIE_2[[#This Row],[OPAD 20:00-19:59]]&gt;0,700*Tab_ZADANIE_2[[#This Row],[OPAD 20:00-19:59]],)</f>
        <v>0</v>
      </c>
      <c r="F83" s="17">
        <f>IF(J82-K82+Tab_ZADANIE_2[[#This Row],[Uzupełnienie wody z OPAD 20:00 - 19:59]]&gt;=Poj_Zbior_ALL,Poj_Zbior_ALL,J82-K82+Tab_ZADANIE_2[[#This Row],[Uzupełnienie wody z OPAD 20:00 - 19:59]])</f>
        <v>3500</v>
      </c>
      <c r="G83" s="17" t="b">
        <f>AND(Tab_ZADANIE_2[[#This Row],[Temperatura 20:00 - 19:59]]&gt;15,Tab_ZADANIE_2[[#This Row],[OPAD 20:00-19:59]]&lt;0.6)</f>
        <v>0</v>
      </c>
      <c r="H83" s="17">
        <f>IF((Tab_ZADANIE_2[[#This Row],[Czy PODLEWANIE 20:00 - 21:00]]=TRUE),IF(Tab_ZADANIE_2[[#This Row],[Temperatura 20:00 - 19:59]]&lt;=30,12000,24000),)</f>
        <v>0</v>
      </c>
      <c r="I8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3" s="17">
        <f>Tab_ZADANIE_2[[#This Row],[Stan ZBIORNIKA 20:00]]-Tab_ZADANIE_2[[#This Row],[Porcja PODLEWANIA 20:00 - 21:00]]+Tab_ZADANIE_2[[#This Row],[Uzupełnienie wody z SIECI 20:00-20:01]]</f>
        <v>3500</v>
      </c>
      <c r="K83" s="17">
        <f>IF(Tab_ZADANIE_2[[#This Row],[OPAD 20:00-19:59]]&lt;=0,(0.0003*Tab_ZADANIE_2[[#This Row],[Temperatura 20:00 - 19:59]]^1.5*Tab_ZADANIE_2[[#This Row],[Stan ZBIORNIKA 21:00]]),)</f>
        <v>43.647680350735719</v>
      </c>
      <c r="L83" s="30">
        <f>ROUNDUP(Tab_ZADANIE_2[[#This Row],[Uzupełnienie wody z SIECI 20:00-20:01]]/1000,0)*Woda_z_SIECI</f>
        <v>0</v>
      </c>
    </row>
    <row r="84" spans="2:12" x14ac:dyDescent="0.25">
      <c r="B84" s="9">
        <f>Tab_Dane_POGODA[[#This Row],[DATA]]</f>
        <v>42177</v>
      </c>
      <c r="C84" s="11">
        <f>VLOOKUP(Tab_ZADANIE_2[[#This Row],[DATA]],Tab_Dane_POGODA[],2,FALSE)</f>
        <v>12</v>
      </c>
      <c r="D84" s="19">
        <f>VLOOKUP(Tab_ZADANIE_2[[#This Row],[DATA]],Tab_Dane_POGODA[],3,FALSE)</f>
        <v>3</v>
      </c>
      <c r="E84" s="17">
        <f>IF(Tab_ZADANIE_2[[#This Row],[OPAD 20:00-19:59]]&gt;0,700*Tab_ZADANIE_2[[#This Row],[OPAD 20:00-19:59]],)</f>
        <v>2100</v>
      </c>
      <c r="F84" s="17">
        <f>IF(J83-K83+Tab_ZADANIE_2[[#This Row],[Uzupełnienie wody z OPAD 20:00 - 19:59]]&gt;=Poj_Zbior_ALL,Poj_Zbior_ALL,J83-K83+Tab_ZADANIE_2[[#This Row],[Uzupełnienie wody z OPAD 20:00 - 19:59]])</f>
        <v>5556.3523196492642</v>
      </c>
      <c r="G84" s="17" t="b">
        <f>AND(Tab_ZADANIE_2[[#This Row],[Temperatura 20:00 - 19:59]]&gt;15,Tab_ZADANIE_2[[#This Row],[OPAD 20:00-19:59]]&lt;0.6)</f>
        <v>0</v>
      </c>
      <c r="H84" s="17">
        <f>IF((Tab_ZADANIE_2[[#This Row],[Czy PODLEWANIE 20:00 - 21:00]]=TRUE),IF(Tab_ZADANIE_2[[#This Row],[Temperatura 20:00 - 19:59]]&lt;=30,12000,24000),)</f>
        <v>0</v>
      </c>
      <c r="I8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4" s="17">
        <f>Tab_ZADANIE_2[[#This Row],[Stan ZBIORNIKA 20:00]]-Tab_ZADANIE_2[[#This Row],[Porcja PODLEWANIA 20:00 - 21:00]]+Tab_ZADANIE_2[[#This Row],[Uzupełnienie wody z SIECI 20:00-20:01]]</f>
        <v>5556.3523196492642</v>
      </c>
      <c r="K84" s="17">
        <f>IF(Tab_ZADANIE_2[[#This Row],[OPAD 20:00-19:59]]&lt;=0,(0.0003*Tab_ZADANIE_2[[#This Row],[Temperatura 20:00 - 19:59]]^1.5*Tab_ZADANIE_2[[#This Row],[Stan ZBIORNIKA 21:00]]),)</f>
        <v>0</v>
      </c>
      <c r="L84" s="30">
        <f>ROUNDUP(Tab_ZADANIE_2[[#This Row],[Uzupełnienie wody z SIECI 20:00-20:01]]/1000,0)*Woda_z_SIECI</f>
        <v>0</v>
      </c>
    </row>
    <row r="85" spans="2:12" x14ac:dyDescent="0.25">
      <c r="B85" s="9">
        <f>Tab_Dane_POGODA[[#This Row],[DATA]]</f>
        <v>42178</v>
      </c>
      <c r="C85" s="11">
        <f>VLOOKUP(Tab_ZADANIE_2[[#This Row],[DATA]],Tab_Dane_POGODA[],2,FALSE)</f>
        <v>13</v>
      </c>
      <c r="D85" s="19">
        <f>VLOOKUP(Tab_ZADANIE_2[[#This Row],[DATA]],Tab_Dane_POGODA[],3,FALSE)</f>
        <v>3</v>
      </c>
      <c r="E85" s="17">
        <f>IF(Tab_ZADANIE_2[[#This Row],[OPAD 20:00-19:59]]&gt;0,700*Tab_ZADANIE_2[[#This Row],[OPAD 20:00-19:59]],)</f>
        <v>2100</v>
      </c>
      <c r="F85" s="17">
        <f>IF(J84-K84+Tab_ZADANIE_2[[#This Row],[Uzupełnienie wody z OPAD 20:00 - 19:59]]&gt;=Poj_Zbior_ALL,Poj_Zbior_ALL,J84-K84+Tab_ZADANIE_2[[#This Row],[Uzupełnienie wody z OPAD 20:00 - 19:59]])</f>
        <v>7656.3523196492642</v>
      </c>
      <c r="G85" s="17" t="b">
        <f>AND(Tab_ZADANIE_2[[#This Row],[Temperatura 20:00 - 19:59]]&gt;15,Tab_ZADANIE_2[[#This Row],[OPAD 20:00-19:59]]&lt;0.6)</f>
        <v>0</v>
      </c>
      <c r="H85" s="17">
        <f>IF((Tab_ZADANIE_2[[#This Row],[Czy PODLEWANIE 20:00 - 21:00]]=TRUE),IF(Tab_ZADANIE_2[[#This Row],[Temperatura 20:00 - 19:59]]&lt;=30,12000,24000),)</f>
        <v>0</v>
      </c>
      <c r="I8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5" s="17">
        <f>Tab_ZADANIE_2[[#This Row],[Stan ZBIORNIKA 20:00]]-Tab_ZADANIE_2[[#This Row],[Porcja PODLEWANIA 20:00 - 21:00]]+Tab_ZADANIE_2[[#This Row],[Uzupełnienie wody z SIECI 20:00-20:01]]</f>
        <v>7656.3523196492642</v>
      </c>
      <c r="K85" s="17">
        <f>IF(Tab_ZADANIE_2[[#This Row],[OPAD 20:00-19:59]]&lt;=0,(0.0003*Tab_ZADANIE_2[[#This Row],[Temperatura 20:00 - 19:59]]^1.5*Tab_ZADANIE_2[[#This Row],[Stan ZBIORNIKA 21:00]]),)</f>
        <v>0</v>
      </c>
      <c r="L85" s="30">
        <f>ROUNDUP(Tab_ZADANIE_2[[#This Row],[Uzupełnienie wody z SIECI 20:00-20:01]]/1000,0)*Woda_z_SIECI</f>
        <v>0</v>
      </c>
    </row>
    <row r="86" spans="2:12" x14ac:dyDescent="0.25">
      <c r="B86" s="9">
        <f>Tab_Dane_POGODA[[#This Row],[DATA]]</f>
        <v>42179</v>
      </c>
      <c r="C86" s="11">
        <f>VLOOKUP(Tab_ZADANIE_2[[#This Row],[DATA]],Tab_Dane_POGODA[],2,FALSE)</f>
        <v>12</v>
      </c>
      <c r="D86" s="19">
        <f>VLOOKUP(Tab_ZADANIE_2[[#This Row],[DATA]],Tab_Dane_POGODA[],3,FALSE)</f>
        <v>0</v>
      </c>
      <c r="E86" s="17">
        <f>IF(Tab_ZADANIE_2[[#This Row],[OPAD 20:00-19:59]]&gt;0,700*Tab_ZADANIE_2[[#This Row],[OPAD 20:00-19:59]],)</f>
        <v>0</v>
      </c>
      <c r="F86" s="17">
        <f>IF(J85-K85+Tab_ZADANIE_2[[#This Row],[Uzupełnienie wody z OPAD 20:00 - 19:59]]&gt;=Poj_Zbior_ALL,Poj_Zbior_ALL,J85-K85+Tab_ZADANIE_2[[#This Row],[Uzupełnienie wody z OPAD 20:00 - 19:59]])</f>
        <v>7656.3523196492642</v>
      </c>
      <c r="G86" s="17" t="b">
        <f>AND(Tab_ZADANIE_2[[#This Row],[Temperatura 20:00 - 19:59]]&gt;15,Tab_ZADANIE_2[[#This Row],[OPAD 20:00-19:59]]&lt;0.6)</f>
        <v>0</v>
      </c>
      <c r="H86" s="17">
        <f>IF((Tab_ZADANIE_2[[#This Row],[Czy PODLEWANIE 20:00 - 21:00]]=TRUE),IF(Tab_ZADANIE_2[[#This Row],[Temperatura 20:00 - 19:59]]&lt;=30,12000,24000),)</f>
        <v>0</v>
      </c>
      <c r="I8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6" s="17">
        <f>Tab_ZADANIE_2[[#This Row],[Stan ZBIORNIKA 20:00]]-Tab_ZADANIE_2[[#This Row],[Porcja PODLEWANIA 20:00 - 21:00]]+Tab_ZADANIE_2[[#This Row],[Uzupełnienie wody z SIECI 20:00-20:01]]</f>
        <v>7656.3523196492642</v>
      </c>
      <c r="K86" s="17">
        <f>IF(Tab_ZADANIE_2[[#This Row],[OPAD 20:00-19:59]]&lt;=0,(0.0003*Tab_ZADANIE_2[[#This Row],[Temperatura 20:00 - 19:59]]^1.5*Tab_ZADANIE_2[[#This Row],[Stan ZBIORNIKA 21:00]]),)</f>
        <v>95.480576771618587</v>
      </c>
      <c r="L86" s="30">
        <f>ROUNDUP(Tab_ZADANIE_2[[#This Row],[Uzupełnienie wody z SIECI 20:00-20:01]]/1000,0)*Woda_z_SIECI</f>
        <v>0</v>
      </c>
    </row>
    <row r="87" spans="2:12" x14ac:dyDescent="0.25">
      <c r="B87" s="9">
        <f>Tab_Dane_POGODA[[#This Row],[DATA]]</f>
        <v>42180</v>
      </c>
      <c r="C87" s="11">
        <f>VLOOKUP(Tab_ZADANIE_2[[#This Row],[DATA]],Tab_Dane_POGODA[],2,FALSE)</f>
        <v>16</v>
      </c>
      <c r="D87" s="19">
        <f>VLOOKUP(Tab_ZADANIE_2[[#This Row],[DATA]],Tab_Dane_POGODA[],3,FALSE)</f>
        <v>0</v>
      </c>
      <c r="E87" s="17">
        <f>IF(Tab_ZADANIE_2[[#This Row],[OPAD 20:00-19:59]]&gt;0,700*Tab_ZADANIE_2[[#This Row],[OPAD 20:00-19:59]],)</f>
        <v>0</v>
      </c>
      <c r="F87" s="17">
        <f>IF(J86-K86+Tab_ZADANIE_2[[#This Row],[Uzupełnienie wody z OPAD 20:00 - 19:59]]&gt;=Poj_Zbior_ALL,Poj_Zbior_ALL,J86-K86+Tab_ZADANIE_2[[#This Row],[Uzupełnienie wody z OPAD 20:00 - 19:59]])</f>
        <v>7560.8717428776454</v>
      </c>
      <c r="G87" s="17" t="b">
        <f>AND(Tab_ZADANIE_2[[#This Row],[Temperatura 20:00 - 19:59]]&gt;15,Tab_ZADANIE_2[[#This Row],[OPAD 20:00-19:59]]&lt;0.6)</f>
        <v>1</v>
      </c>
      <c r="H87" s="17">
        <f>IF((Tab_ZADANIE_2[[#This Row],[Czy PODLEWANIE 20:00 - 21:00]]=TRUE),IF(Tab_ZADANIE_2[[#This Row],[Temperatura 20:00 - 19:59]]&lt;=30,12000,24000),)</f>
        <v>12000</v>
      </c>
      <c r="I87" s="17">
        <f>IF(Tab_ZADANIE_2[[#This Row],[Stan ZBIORNIKA 20:00]]&lt;Tab_ZADANIE_2[[#This Row],[Porcja PODLEWANIA 20:00 - 21:00]], Tab_ZADANIE_2[[#This Row],[Porcja PODLEWANIA 20:00 - 21:00]]-Tab_ZADANIE_2[[#This Row],[Stan ZBIORNIKA 20:00]],)</f>
        <v>4439.1282571223546</v>
      </c>
      <c r="J87" s="17">
        <f>Tab_ZADANIE_2[[#This Row],[Stan ZBIORNIKA 20:00]]-Tab_ZADANIE_2[[#This Row],[Porcja PODLEWANIA 20:00 - 21:00]]+Tab_ZADANIE_2[[#This Row],[Uzupełnienie wody z SIECI 20:00-20:01]]</f>
        <v>0</v>
      </c>
      <c r="K87" s="17">
        <f>IF(Tab_ZADANIE_2[[#This Row],[OPAD 20:00-19:59]]&lt;=0,(0.0003*Tab_ZADANIE_2[[#This Row],[Temperatura 20:00 - 19:59]]^1.5*Tab_ZADANIE_2[[#This Row],[Stan ZBIORNIKA 21:00]]),)</f>
        <v>0</v>
      </c>
      <c r="L87" s="30">
        <f>ROUNDUP(Tab_ZADANIE_2[[#This Row],[Uzupełnienie wody z SIECI 20:00-20:01]]/1000,0)*Woda_z_SIECI</f>
        <v>58.7</v>
      </c>
    </row>
    <row r="88" spans="2:12" x14ac:dyDescent="0.25">
      <c r="B88" s="9">
        <f>Tab_Dane_POGODA[[#This Row],[DATA]]</f>
        <v>42181</v>
      </c>
      <c r="C88" s="11">
        <f>VLOOKUP(Tab_ZADANIE_2[[#This Row],[DATA]],Tab_Dane_POGODA[],2,FALSE)</f>
        <v>16</v>
      </c>
      <c r="D88" s="19">
        <f>VLOOKUP(Tab_ZADANIE_2[[#This Row],[DATA]],Tab_Dane_POGODA[],3,FALSE)</f>
        <v>7</v>
      </c>
      <c r="E88" s="17">
        <f>IF(Tab_ZADANIE_2[[#This Row],[OPAD 20:00-19:59]]&gt;0,700*Tab_ZADANIE_2[[#This Row],[OPAD 20:00-19:59]],)</f>
        <v>4900</v>
      </c>
      <c r="F88" s="17">
        <f>IF(J87-K87+Tab_ZADANIE_2[[#This Row],[Uzupełnienie wody z OPAD 20:00 - 19:59]]&gt;=Poj_Zbior_ALL,Poj_Zbior_ALL,J87-K87+Tab_ZADANIE_2[[#This Row],[Uzupełnienie wody z OPAD 20:00 - 19:59]])</f>
        <v>4900</v>
      </c>
      <c r="G88" s="17" t="b">
        <f>AND(Tab_ZADANIE_2[[#This Row],[Temperatura 20:00 - 19:59]]&gt;15,Tab_ZADANIE_2[[#This Row],[OPAD 20:00-19:59]]&lt;0.6)</f>
        <v>0</v>
      </c>
      <c r="H88" s="17">
        <f>IF((Tab_ZADANIE_2[[#This Row],[Czy PODLEWANIE 20:00 - 21:00]]=TRUE),IF(Tab_ZADANIE_2[[#This Row],[Temperatura 20:00 - 19:59]]&lt;=30,12000,24000),)</f>
        <v>0</v>
      </c>
      <c r="I8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8" s="17">
        <f>Tab_ZADANIE_2[[#This Row],[Stan ZBIORNIKA 20:00]]-Tab_ZADANIE_2[[#This Row],[Porcja PODLEWANIA 20:00 - 21:00]]+Tab_ZADANIE_2[[#This Row],[Uzupełnienie wody z SIECI 20:00-20:01]]</f>
        <v>4900</v>
      </c>
      <c r="K88" s="17">
        <f>IF(Tab_ZADANIE_2[[#This Row],[OPAD 20:00-19:59]]&lt;=0,(0.0003*Tab_ZADANIE_2[[#This Row],[Temperatura 20:00 - 19:59]]^1.5*Tab_ZADANIE_2[[#This Row],[Stan ZBIORNIKA 21:00]]),)</f>
        <v>0</v>
      </c>
      <c r="L88" s="30">
        <f>ROUNDUP(Tab_ZADANIE_2[[#This Row],[Uzupełnienie wody z SIECI 20:00-20:01]]/1000,0)*Woda_z_SIECI</f>
        <v>0</v>
      </c>
    </row>
    <row r="89" spans="2:12" x14ac:dyDescent="0.25">
      <c r="B89" s="9">
        <f>Tab_Dane_POGODA[[#This Row],[DATA]]</f>
        <v>42182</v>
      </c>
      <c r="C89" s="11">
        <f>VLOOKUP(Tab_ZADANIE_2[[#This Row],[DATA]],Tab_Dane_POGODA[],2,FALSE)</f>
        <v>18</v>
      </c>
      <c r="D89" s="19">
        <f>VLOOKUP(Tab_ZADANIE_2[[#This Row],[DATA]],Tab_Dane_POGODA[],3,FALSE)</f>
        <v>6</v>
      </c>
      <c r="E89" s="17">
        <f>IF(Tab_ZADANIE_2[[#This Row],[OPAD 20:00-19:59]]&gt;0,700*Tab_ZADANIE_2[[#This Row],[OPAD 20:00-19:59]],)</f>
        <v>4200</v>
      </c>
      <c r="F89" s="17">
        <f>IF(J88-K88+Tab_ZADANIE_2[[#This Row],[Uzupełnienie wody z OPAD 20:00 - 19:59]]&gt;=Poj_Zbior_ALL,Poj_Zbior_ALL,J88-K88+Tab_ZADANIE_2[[#This Row],[Uzupełnienie wody z OPAD 20:00 - 19:59]])</f>
        <v>9100</v>
      </c>
      <c r="G89" s="17" t="b">
        <f>AND(Tab_ZADANIE_2[[#This Row],[Temperatura 20:00 - 19:59]]&gt;15,Tab_ZADANIE_2[[#This Row],[OPAD 20:00-19:59]]&lt;0.6)</f>
        <v>0</v>
      </c>
      <c r="H89" s="17">
        <f>IF((Tab_ZADANIE_2[[#This Row],[Czy PODLEWANIE 20:00 - 21:00]]=TRUE),IF(Tab_ZADANIE_2[[#This Row],[Temperatura 20:00 - 19:59]]&lt;=30,12000,24000),)</f>
        <v>0</v>
      </c>
      <c r="I8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89" s="17">
        <f>Tab_ZADANIE_2[[#This Row],[Stan ZBIORNIKA 20:00]]-Tab_ZADANIE_2[[#This Row],[Porcja PODLEWANIA 20:00 - 21:00]]+Tab_ZADANIE_2[[#This Row],[Uzupełnienie wody z SIECI 20:00-20:01]]</f>
        <v>9100</v>
      </c>
      <c r="K89" s="17">
        <f>IF(Tab_ZADANIE_2[[#This Row],[OPAD 20:00-19:59]]&lt;=0,(0.0003*Tab_ZADANIE_2[[#This Row],[Temperatura 20:00 - 19:59]]^1.5*Tab_ZADANIE_2[[#This Row],[Stan ZBIORNIKA 21:00]]),)</f>
        <v>0</v>
      </c>
      <c r="L89" s="30">
        <f>ROUNDUP(Tab_ZADANIE_2[[#This Row],[Uzupełnienie wody z SIECI 20:00-20:01]]/1000,0)*Woda_z_SIECI</f>
        <v>0</v>
      </c>
    </row>
    <row r="90" spans="2:12" x14ac:dyDescent="0.25">
      <c r="B90" s="9">
        <f>Tab_Dane_POGODA[[#This Row],[DATA]]</f>
        <v>42183</v>
      </c>
      <c r="C90" s="11">
        <f>VLOOKUP(Tab_ZADANIE_2[[#This Row],[DATA]],Tab_Dane_POGODA[],2,FALSE)</f>
        <v>16</v>
      </c>
      <c r="D90" s="19">
        <f>VLOOKUP(Tab_ZADANIE_2[[#This Row],[DATA]],Tab_Dane_POGODA[],3,FALSE)</f>
        <v>0</v>
      </c>
      <c r="E90" s="17">
        <f>IF(Tab_ZADANIE_2[[#This Row],[OPAD 20:00-19:59]]&gt;0,700*Tab_ZADANIE_2[[#This Row],[OPAD 20:00-19:59]],)</f>
        <v>0</v>
      </c>
      <c r="F90" s="17">
        <f>IF(J89-K89+Tab_ZADANIE_2[[#This Row],[Uzupełnienie wody z OPAD 20:00 - 19:59]]&gt;=Poj_Zbior_ALL,Poj_Zbior_ALL,J89-K89+Tab_ZADANIE_2[[#This Row],[Uzupełnienie wody z OPAD 20:00 - 19:59]])</f>
        <v>9100</v>
      </c>
      <c r="G90" s="17" t="b">
        <f>AND(Tab_ZADANIE_2[[#This Row],[Temperatura 20:00 - 19:59]]&gt;15,Tab_ZADANIE_2[[#This Row],[OPAD 20:00-19:59]]&lt;0.6)</f>
        <v>1</v>
      </c>
      <c r="H90" s="17">
        <f>IF((Tab_ZADANIE_2[[#This Row],[Czy PODLEWANIE 20:00 - 21:00]]=TRUE),IF(Tab_ZADANIE_2[[#This Row],[Temperatura 20:00 - 19:59]]&lt;=30,12000,24000),)</f>
        <v>12000</v>
      </c>
      <c r="I90" s="17">
        <f>IF(Tab_ZADANIE_2[[#This Row],[Stan ZBIORNIKA 20:00]]&lt;Tab_ZADANIE_2[[#This Row],[Porcja PODLEWANIA 20:00 - 21:00]], Tab_ZADANIE_2[[#This Row],[Porcja PODLEWANIA 20:00 - 21:00]]-Tab_ZADANIE_2[[#This Row],[Stan ZBIORNIKA 20:00]],)</f>
        <v>2900</v>
      </c>
      <c r="J90" s="17">
        <f>Tab_ZADANIE_2[[#This Row],[Stan ZBIORNIKA 20:00]]-Tab_ZADANIE_2[[#This Row],[Porcja PODLEWANIA 20:00 - 21:00]]+Tab_ZADANIE_2[[#This Row],[Uzupełnienie wody z SIECI 20:00-20:01]]</f>
        <v>0</v>
      </c>
      <c r="K90" s="17">
        <f>IF(Tab_ZADANIE_2[[#This Row],[OPAD 20:00-19:59]]&lt;=0,(0.0003*Tab_ZADANIE_2[[#This Row],[Temperatura 20:00 - 19:59]]^1.5*Tab_ZADANIE_2[[#This Row],[Stan ZBIORNIKA 21:00]]),)</f>
        <v>0</v>
      </c>
      <c r="L90" s="30">
        <f>ROUNDUP(Tab_ZADANIE_2[[#This Row],[Uzupełnienie wody z SIECI 20:00-20:01]]/1000,0)*Woda_z_SIECI</f>
        <v>35.22</v>
      </c>
    </row>
    <row r="91" spans="2:12" x14ac:dyDescent="0.25">
      <c r="B91" s="9">
        <f>Tab_Dane_POGODA[[#This Row],[DATA]]</f>
        <v>42184</v>
      </c>
      <c r="C91" s="11">
        <f>VLOOKUP(Tab_ZADANIE_2[[#This Row],[DATA]],Tab_Dane_POGODA[],2,FALSE)</f>
        <v>16</v>
      </c>
      <c r="D91" s="19">
        <f>VLOOKUP(Tab_ZADANIE_2[[#This Row],[DATA]],Tab_Dane_POGODA[],3,FALSE)</f>
        <v>0</v>
      </c>
      <c r="E91" s="17">
        <f>IF(Tab_ZADANIE_2[[#This Row],[OPAD 20:00-19:59]]&gt;0,700*Tab_ZADANIE_2[[#This Row],[OPAD 20:00-19:59]],)</f>
        <v>0</v>
      </c>
      <c r="F91" s="17">
        <f>IF(J90-K90+Tab_ZADANIE_2[[#This Row],[Uzupełnienie wody z OPAD 20:00 - 19:59]]&gt;=Poj_Zbior_ALL,Poj_Zbior_ALL,J90-K90+Tab_ZADANIE_2[[#This Row],[Uzupełnienie wody z OPAD 20:00 - 19:59]])</f>
        <v>0</v>
      </c>
      <c r="G91" s="17" t="b">
        <f>AND(Tab_ZADANIE_2[[#This Row],[Temperatura 20:00 - 19:59]]&gt;15,Tab_ZADANIE_2[[#This Row],[OPAD 20:00-19:59]]&lt;0.6)</f>
        <v>1</v>
      </c>
      <c r="H91" s="17">
        <f>IF((Tab_ZADANIE_2[[#This Row],[Czy PODLEWANIE 20:00 - 21:00]]=TRUE),IF(Tab_ZADANIE_2[[#This Row],[Temperatura 20:00 - 19:59]]&lt;=30,12000,24000),)</f>
        <v>12000</v>
      </c>
      <c r="I91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1" s="17">
        <f>Tab_ZADANIE_2[[#This Row],[Stan ZBIORNIKA 20:00]]-Tab_ZADANIE_2[[#This Row],[Porcja PODLEWANIA 20:00 - 21:00]]+Tab_ZADANIE_2[[#This Row],[Uzupełnienie wody z SIECI 20:00-20:01]]</f>
        <v>0</v>
      </c>
      <c r="K91" s="17">
        <f>IF(Tab_ZADANIE_2[[#This Row],[OPAD 20:00-19:59]]&lt;=0,(0.0003*Tab_ZADANIE_2[[#This Row],[Temperatura 20:00 - 19:59]]^1.5*Tab_ZADANIE_2[[#This Row],[Stan ZBIORNIKA 21:00]]),)</f>
        <v>0</v>
      </c>
      <c r="L91" s="30">
        <f>ROUNDUP(Tab_ZADANIE_2[[#This Row],[Uzupełnienie wody z SIECI 20:00-20:01]]/1000,0)*Woda_z_SIECI</f>
        <v>140.88</v>
      </c>
    </row>
    <row r="92" spans="2:12" x14ac:dyDescent="0.25">
      <c r="B92" s="9">
        <f>Tab_Dane_POGODA[[#This Row],[DATA]]</f>
        <v>42185</v>
      </c>
      <c r="C92" s="11">
        <f>VLOOKUP(Tab_ZADANIE_2[[#This Row],[DATA]],Tab_Dane_POGODA[],2,FALSE)</f>
        <v>19</v>
      </c>
      <c r="D92" s="19">
        <f>VLOOKUP(Tab_ZADANIE_2[[#This Row],[DATA]],Tab_Dane_POGODA[],3,FALSE)</f>
        <v>0</v>
      </c>
      <c r="E92" s="17">
        <f>IF(Tab_ZADANIE_2[[#This Row],[OPAD 20:00-19:59]]&gt;0,700*Tab_ZADANIE_2[[#This Row],[OPAD 20:00-19:59]],)</f>
        <v>0</v>
      </c>
      <c r="F92" s="17">
        <f>IF(J91-K91+Tab_ZADANIE_2[[#This Row],[Uzupełnienie wody z OPAD 20:00 - 19:59]]&gt;=Poj_Zbior_ALL,Poj_Zbior_ALL,J91-K91+Tab_ZADANIE_2[[#This Row],[Uzupełnienie wody z OPAD 20:00 - 19:59]])</f>
        <v>0</v>
      </c>
      <c r="G92" s="17" t="b">
        <f>AND(Tab_ZADANIE_2[[#This Row],[Temperatura 20:00 - 19:59]]&gt;15,Tab_ZADANIE_2[[#This Row],[OPAD 20:00-19:59]]&lt;0.6)</f>
        <v>1</v>
      </c>
      <c r="H92" s="17">
        <f>IF((Tab_ZADANIE_2[[#This Row],[Czy PODLEWANIE 20:00 - 21:00]]=TRUE),IF(Tab_ZADANIE_2[[#This Row],[Temperatura 20:00 - 19:59]]&lt;=30,12000,24000),)</f>
        <v>12000</v>
      </c>
      <c r="I92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2" s="17">
        <f>Tab_ZADANIE_2[[#This Row],[Stan ZBIORNIKA 20:00]]-Tab_ZADANIE_2[[#This Row],[Porcja PODLEWANIA 20:00 - 21:00]]+Tab_ZADANIE_2[[#This Row],[Uzupełnienie wody z SIECI 20:00-20:01]]</f>
        <v>0</v>
      </c>
      <c r="K92" s="17">
        <f>IF(Tab_ZADANIE_2[[#This Row],[OPAD 20:00-19:59]]&lt;=0,(0.0003*Tab_ZADANIE_2[[#This Row],[Temperatura 20:00 - 19:59]]^1.5*Tab_ZADANIE_2[[#This Row],[Stan ZBIORNIKA 21:00]]),)</f>
        <v>0</v>
      </c>
      <c r="L92" s="30">
        <f>ROUNDUP(Tab_ZADANIE_2[[#This Row],[Uzupełnienie wody z SIECI 20:00-20:01]]/1000,0)*Woda_z_SIECI</f>
        <v>140.88</v>
      </c>
    </row>
    <row r="93" spans="2:12" x14ac:dyDescent="0.25">
      <c r="B93" s="9">
        <f>Tab_Dane_POGODA[[#This Row],[DATA]]</f>
        <v>42186</v>
      </c>
      <c r="C93" s="11">
        <f>VLOOKUP(Tab_ZADANIE_2[[#This Row],[DATA]],Tab_Dane_POGODA[],2,FALSE)</f>
        <v>18</v>
      </c>
      <c r="D93" s="19">
        <f>VLOOKUP(Tab_ZADANIE_2[[#This Row],[DATA]],Tab_Dane_POGODA[],3,FALSE)</f>
        <v>0</v>
      </c>
      <c r="E93" s="17">
        <f>IF(Tab_ZADANIE_2[[#This Row],[OPAD 20:00-19:59]]&gt;0,700*Tab_ZADANIE_2[[#This Row],[OPAD 20:00-19:59]],)</f>
        <v>0</v>
      </c>
      <c r="F93" s="17">
        <f>IF(J92-K92+Tab_ZADANIE_2[[#This Row],[Uzupełnienie wody z OPAD 20:00 - 19:59]]&gt;=Poj_Zbior_ALL,Poj_Zbior_ALL,J92-K92+Tab_ZADANIE_2[[#This Row],[Uzupełnienie wody z OPAD 20:00 - 19:59]])</f>
        <v>0</v>
      </c>
      <c r="G93" s="17" t="b">
        <f>AND(Tab_ZADANIE_2[[#This Row],[Temperatura 20:00 - 19:59]]&gt;15,Tab_ZADANIE_2[[#This Row],[OPAD 20:00-19:59]]&lt;0.6)</f>
        <v>1</v>
      </c>
      <c r="H93" s="17">
        <f>IF((Tab_ZADANIE_2[[#This Row],[Czy PODLEWANIE 20:00 - 21:00]]=TRUE),IF(Tab_ZADANIE_2[[#This Row],[Temperatura 20:00 - 19:59]]&lt;=30,12000,24000),)</f>
        <v>12000</v>
      </c>
      <c r="I93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3" s="17">
        <f>Tab_ZADANIE_2[[#This Row],[Stan ZBIORNIKA 20:00]]-Tab_ZADANIE_2[[#This Row],[Porcja PODLEWANIA 20:00 - 21:00]]+Tab_ZADANIE_2[[#This Row],[Uzupełnienie wody z SIECI 20:00-20:01]]</f>
        <v>0</v>
      </c>
      <c r="K93" s="17">
        <f>IF(Tab_ZADANIE_2[[#This Row],[OPAD 20:00-19:59]]&lt;=0,(0.0003*Tab_ZADANIE_2[[#This Row],[Temperatura 20:00 - 19:59]]^1.5*Tab_ZADANIE_2[[#This Row],[Stan ZBIORNIKA 21:00]]),)</f>
        <v>0</v>
      </c>
      <c r="L93" s="30">
        <f>ROUNDUP(Tab_ZADANIE_2[[#This Row],[Uzupełnienie wody z SIECI 20:00-20:01]]/1000,0)*Woda_z_SIECI</f>
        <v>140.88</v>
      </c>
    </row>
    <row r="94" spans="2:12" x14ac:dyDescent="0.25">
      <c r="B94" s="9">
        <f>Tab_Dane_POGODA[[#This Row],[DATA]]</f>
        <v>42187</v>
      </c>
      <c r="C94" s="11">
        <f>VLOOKUP(Tab_ZADANIE_2[[#This Row],[DATA]],Tab_Dane_POGODA[],2,FALSE)</f>
        <v>20</v>
      </c>
      <c r="D94" s="19">
        <f>VLOOKUP(Tab_ZADANIE_2[[#This Row],[DATA]],Tab_Dane_POGODA[],3,FALSE)</f>
        <v>0</v>
      </c>
      <c r="E94" s="17">
        <f>IF(Tab_ZADANIE_2[[#This Row],[OPAD 20:00-19:59]]&gt;0,700*Tab_ZADANIE_2[[#This Row],[OPAD 20:00-19:59]],)</f>
        <v>0</v>
      </c>
      <c r="F94" s="17">
        <f>IF(J93-K93+Tab_ZADANIE_2[[#This Row],[Uzupełnienie wody z OPAD 20:00 - 19:59]]&gt;=Poj_Zbior_ALL,Poj_Zbior_ALL,J93-K93+Tab_ZADANIE_2[[#This Row],[Uzupełnienie wody z OPAD 20:00 - 19:59]])</f>
        <v>0</v>
      </c>
      <c r="G94" s="17" t="b">
        <f>AND(Tab_ZADANIE_2[[#This Row],[Temperatura 20:00 - 19:59]]&gt;15,Tab_ZADANIE_2[[#This Row],[OPAD 20:00-19:59]]&lt;0.6)</f>
        <v>1</v>
      </c>
      <c r="H94" s="17">
        <f>IF((Tab_ZADANIE_2[[#This Row],[Czy PODLEWANIE 20:00 - 21:00]]=TRUE),IF(Tab_ZADANIE_2[[#This Row],[Temperatura 20:00 - 19:59]]&lt;=30,12000,24000),)</f>
        <v>12000</v>
      </c>
      <c r="I9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4" s="17">
        <f>Tab_ZADANIE_2[[#This Row],[Stan ZBIORNIKA 20:00]]-Tab_ZADANIE_2[[#This Row],[Porcja PODLEWANIA 20:00 - 21:00]]+Tab_ZADANIE_2[[#This Row],[Uzupełnienie wody z SIECI 20:00-20:01]]</f>
        <v>0</v>
      </c>
      <c r="K94" s="17">
        <f>IF(Tab_ZADANIE_2[[#This Row],[OPAD 20:00-19:59]]&lt;=0,(0.0003*Tab_ZADANIE_2[[#This Row],[Temperatura 20:00 - 19:59]]^1.5*Tab_ZADANIE_2[[#This Row],[Stan ZBIORNIKA 21:00]]),)</f>
        <v>0</v>
      </c>
      <c r="L94" s="30">
        <f>ROUNDUP(Tab_ZADANIE_2[[#This Row],[Uzupełnienie wody z SIECI 20:00-20:01]]/1000,0)*Woda_z_SIECI</f>
        <v>140.88</v>
      </c>
    </row>
    <row r="95" spans="2:12" x14ac:dyDescent="0.25">
      <c r="B95" s="9">
        <f>Tab_Dane_POGODA[[#This Row],[DATA]]</f>
        <v>42188</v>
      </c>
      <c r="C95" s="11">
        <f>VLOOKUP(Tab_ZADANIE_2[[#This Row],[DATA]],Tab_Dane_POGODA[],2,FALSE)</f>
        <v>22</v>
      </c>
      <c r="D95" s="19">
        <f>VLOOKUP(Tab_ZADANIE_2[[#This Row],[DATA]],Tab_Dane_POGODA[],3,FALSE)</f>
        <v>0</v>
      </c>
      <c r="E95" s="17">
        <f>IF(Tab_ZADANIE_2[[#This Row],[OPAD 20:00-19:59]]&gt;0,700*Tab_ZADANIE_2[[#This Row],[OPAD 20:00-19:59]],)</f>
        <v>0</v>
      </c>
      <c r="F95" s="17">
        <f>IF(J94-K94+Tab_ZADANIE_2[[#This Row],[Uzupełnienie wody z OPAD 20:00 - 19:59]]&gt;=Poj_Zbior_ALL,Poj_Zbior_ALL,J94-K94+Tab_ZADANIE_2[[#This Row],[Uzupełnienie wody z OPAD 20:00 - 19:59]])</f>
        <v>0</v>
      </c>
      <c r="G95" s="17" t="b">
        <f>AND(Tab_ZADANIE_2[[#This Row],[Temperatura 20:00 - 19:59]]&gt;15,Tab_ZADANIE_2[[#This Row],[OPAD 20:00-19:59]]&lt;0.6)</f>
        <v>1</v>
      </c>
      <c r="H95" s="17">
        <f>IF((Tab_ZADANIE_2[[#This Row],[Czy PODLEWANIE 20:00 - 21:00]]=TRUE),IF(Tab_ZADANIE_2[[#This Row],[Temperatura 20:00 - 19:59]]&lt;=30,12000,24000),)</f>
        <v>12000</v>
      </c>
      <c r="I95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5" s="17">
        <f>Tab_ZADANIE_2[[#This Row],[Stan ZBIORNIKA 20:00]]-Tab_ZADANIE_2[[#This Row],[Porcja PODLEWANIA 20:00 - 21:00]]+Tab_ZADANIE_2[[#This Row],[Uzupełnienie wody z SIECI 20:00-20:01]]</f>
        <v>0</v>
      </c>
      <c r="K95" s="17">
        <f>IF(Tab_ZADANIE_2[[#This Row],[OPAD 20:00-19:59]]&lt;=0,(0.0003*Tab_ZADANIE_2[[#This Row],[Temperatura 20:00 - 19:59]]^1.5*Tab_ZADANIE_2[[#This Row],[Stan ZBIORNIKA 21:00]]),)</f>
        <v>0</v>
      </c>
      <c r="L95" s="30">
        <f>ROUNDUP(Tab_ZADANIE_2[[#This Row],[Uzupełnienie wody z SIECI 20:00-20:01]]/1000,0)*Woda_z_SIECI</f>
        <v>140.88</v>
      </c>
    </row>
    <row r="96" spans="2:12" x14ac:dyDescent="0.25">
      <c r="B96" s="9">
        <f>Tab_Dane_POGODA[[#This Row],[DATA]]</f>
        <v>42189</v>
      </c>
      <c r="C96" s="11">
        <f>VLOOKUP(Tab_ZADANIE_2[[#This Row],[DATA]],Tab_Dane_POGODA[],2,FALSE)</f>
        <v>25</v>
      </c>
      <c r="D96" s="19">
        <f>VLOOKUP(Tab_ZADANIE_2[[#This Row],[DATA]],Tab_Dane_POGODA[],3,FALSE)</f>
        <v>0</v>
      </c>
      <c r="E96" s="17">
        <f>IF(Tab_ZADANIE_2[[#This Row],[OPAD 20:00-19:59]]&gt;0,700*Tab_ZADANIE_2[[#This Row],[OPAD 20:00-19:59]],)</f>
        <v>0</v>
      </c>
      <c r="F96" s="17">
        <f>IF(J95-K95+Tab_ZADANIE_2[[#This Row],[Uzupełnienie wody z OPAD 20:00 - 19:59]]&gt;=Poj_Zbior_ALL,Poj_Zbior_ALL,J95-K95+Tab_ZADANIE_2[[#This Row],[Uzupełnienie wody z OPAD 20:00 - 19:59]])</f>
        <v>0</v>
      </c>
      <c r="G96" s="17" t="b">
        <f>AND(Tab_ZADANIE_2[[#This Row],[Temperatura 20:00 - 19:59]]&gt;15,Tab_ZADANIE_2[[#This Row],[OPAD 20:00-19:59]]&lt;0.6)</f>
        <v>1</v>
      </c>
      <c r="H96" s="17">
        <f>IF((Tab_ZADANIE_2[[#This Row],[Czy PODLEWANIE 20:00 - 21:00]]=TRUE),IF(Tab_ZADANIE_2[[#This Row],[Temperatura 20:00 - 19:59]]&lt;=30,12000,24000),)</f>
        <v>12000</v>
      </c>
      <c r="I9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6" s="17">
        <f>Tab_ZADANIE_2[[#This Row],[Stan ZBIORNIKA 20:00]]-Tab_ZADANIE_2[[#This Row],[Porcja PODLEWANIA 20:00 - 21:00]]+Tab_ZADANIE_2[[#This Row],[Uzupełnienie wody z SIECI 20:00-20:01]]</f>
        <v>0</v>
      </c>
      <c r="K96" s="17">
        <f>IF(Tab_ZADANIE_2[[#This Row],[OPAD 20:00-19:59]]&lt;=0,(0.0003*Tab_ZADANIE_2[[#This Row],[Temperatura 20:00 - 19:59]]^1.5*Tab_ZADANIE_2[[#This Row],[Stan ZBIORNIKA 21:00]]),)</f>
        <v>0</v>
      </c>
      <c r="L96" s="30">
        <f>ROUNDUP(Tab_ZADANIE_2[[#This Row],[Uzupełnienie wody z SIECI 20:00-20:01]]/1000,0)*Woda_z_SIECI</f>
        <v>140.88</v>
      </c>
    </row>
    <row r="97" spans="2:12" x14ac:dyDescent="0.25">
      <c r="B97" s="9">
        <f>Tab_Dane_POGODA[[#This Row],[DATA]]</f>
        <v>42190</v>
      </c>
      <c r="C97" s="11">
        <f>VLOOKUP(Tab_ZADANIE_2[[#This Row],[DATA]],Tab_Dane_POGODA[],2,FALSE)</f>
        <v>26</v>
      </c>
      <c r="D97" s="19">
        <f>VLOOKUP(Tab_ZADANIE_2[[#This Row],[DATA]],Tab_Dane_POGODA[],3,FALSE)</f>
        <v>0</v>
      </c>
      <c r="E97" s="17">
        <f>IF(Tab_ZADANIE_2[[#This Row],[OPAD 20:00-19:59]]&gt;0,700*Tab_ZADANIE_2[[#This Row],[OPAD 20:00-19:59]],)</f>
        <v>0</v>
      </c>
      <c r="F97" s="17">
        <f>IF(J96-K96+Tab_ZADANIE_2[[#This Row],[Uzupełnienie wody z OPAD 20:00 - 19:59]]&gt;=Poj_Zbior_ALL,Poj_Zbior_ALL,J96-K96+Tab_ZADANIE_2[[#This Row],[Uzupełnienie wody z OPAD 20:00 - 19:59]])</f>
        <v>0</v>
      </c>
      <c r="G97" s="17" t="b">
        <f>AND(Tab_ZADANIE_2[[#This Row],[Temperatura 20:00 - 19:59]]&gt;15,Tab_ZADANIE_2[[#This Row],[OPAD 20:00-19:59]]&lt;0.6)</f>
        <v>1</v>
      </c>
      <c r="H97" s="17">
        <f>IF((Tab_ZADANIE_2[[#This Row],[Czy PODLEWANIE 20:00 - 21:00]]=TRUE),IF(Tab_ZADANIE_2[[#This Row],[Temperatura 20:00 - 19:59]]&lt;=30,12000,24000),)</f>
        <v>12000</v>
      </c>
      <c r="I9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7" s="17">
        <f>Tab_ZADANIE_2[[#This Row],[Stan ZBIORNIKA 20:00]]-Tab_ZADANIE_2[[#This Row],[Porcja PODLEWANIA 20:00 - 21:00]]+Tab_ZADANIE_2[[#This Row],[Uzupełnienie wody z SIECI 20:00-20:01]]</f>
        <v>0</v>
      </c>
      <c r="K97" s="17">
        <f>IF(Tab_ZADANIE_2[[#This Row],[OPAD 20:00-19:59]]&lt;=0,(0.0003*Tab_ZADANIE_2[[#This Row],[Temperatura 20:00 - 19:59]]^1.5*Tab_ZADANIE_2[[#This Row],[Stan ZBIORNIKA 21:00]]),)</f>
        <v>0</v>
      </c>
      <c r="L97" s="30">
        <f>ROUNDUP(Tab_ZADANIE_2[[#This Row],[Uzupełnienie wody z SIECI 20:00-20:01]]/1000,0)*Woda_z_SIECI</f>
        <v>140.88</v>
      </c>
    </row>
    <row r="98" spans="2:12" x14ac:dyDescent="0.25">
      <c r="B98" s="9">
        <f>Tab_Dane_POGODA[[#This Row],[DATA]]</f>
        <v>42191</v>
      </c>
      <c r="C98" s="11">
        <f>VLOOKUP(Tab_ZADANIE_2[[#This Row],[DATA]],Tab_Dane_POGODA[],2,FALSE)</f>
        <v>22</v>
      </c>
      <c r="D98" s="19">
        <f>VLOOKUP(Tab_ZADANIE_2[[#This Row],[DATA]],Tab_Dane_POGODA[],3,FALSE)</f>
        <v>0</v>
      </c>
      <c r="E98" s="17">
        <f>IF(Tab_ZADANIE_2[[#This Row],[OPAD 20:00-19:59]]&gt;0,700*Tab_ZADANIE_2[[#This Row],[OPAD 20:00-19:59]],)</f>
        <v>0</v>
      </c>
      <c r="F98" s="17">
        <f>IF(J97-K97+Tab_ZADANIE_2[[#This Row],[Uzupełnienie wody z OPAD 20:00 - 19:59]]&gt;=Poj_Zbior_ALL,Poj_Zbior_ALL,J97-K97+Tab_ZADANIE_2[[#This Row],[Uzupełnienie wody z OPAD 20:00 - 19:59]])</f>
        <v>0</v>
      </c>
      <c r="G98" s="17" t="b">
        <f>AND(Tab_ZADANIE_2[[#This Row],[Temperatura 20:00 - 19:59]]&gt;15,Tab_ZADANIE_2[[#This Row],[OPAD 20:00-19:59]]&lt;0.6)</f>
        <v>1</v>
      </c>
      <c r="H98" s="17">
        <f>IF((Tab_ZADANIE_2[[#This Row],[Czy PODLEWANIE 20:00 - 21:00]]=TRUE),IF(Tab_ZADANIE_2[[#This Row],[Temperatura 20:00 - 19:59]]&lt;=30,12000,24000),)</f>
        <v>12000</v>
      </c>
      <c r="I98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98" s="17">
        <f>Tab_ZADANIE_2[[#This Row],[Stan ZBIORNIKA 20:00]]-Tab_ZADANIE_2[[#This Row],[Porcja PODLEWANIA 20:00 - 21:00]]+Tab_ZADANIE_2[[#This Row],[Uzupełnienie wody z SIECI 20:00-20:01]]</f>
        <v>0</v>
      </c>
      <c r="K98" s="17">
        <f>IF(Tab_ZADANIE_2[[#This Row],[OPAD 20:00-19:59]]&lt;=0,(0.0003*Tab_ZADANIE_2[[#This Row],[Temperatura 20:00 - 19:59]]^1.5*Tab_ZADANIE_2[[#This Row],[Stan ZBIORNIKA 21:00]]),)</f>
        <v>0</v>
      </c>
      <c r="L98" s="30">
        <f>ROUNDUP(Tab_ZADANIE_2[[#This Row],[Uzupełnienie wody z SIECI 20:00-20:01]]/1000,0)*Woda_z_SIECI</f>
        <v>140.88</v>
      </c>
    </row>
    <row r="99" spans="2:12" x14ac:dyDescent="0.25">
      <c r="B99" s="9">
        <f>Tab_Dane_POGODA[[#This Row],[DATA]]</f>
        <v>42192</v>
      </c>
      <c r="C99" s="11">
        <f>VLOOKUP(Tab_ZADANIE_2[[#This Row],[DATA]],Tab_Dane_POGODA[],2,FALSE)</f>
        <v>22</v>
      </c>
      <c r="D99" s="19">
        <f>VLOOKUP(Tab_ZADANIE_2[[#This Row],[DATA]],Tab_Dane_POGODA[],3,FALSE)</f>
        <v>18</v>
      </c>
      <c r="E99" s="17">
        <f>IF(Tab_ZADANIE_2[[#This Row],[OPAD 20:00-19:59]]&gt;0,700*Tab_ZADANIE_2[[#This Row],[OPAD 20:00-19:59]],)</f>
        <v>12600</v>
      </c>
      <c r="F99" s="17">
        <f>IF(J98-K98+Tab_ZADANIE_2[[#This Row],[Uzupełnienie wody z OPAD 20:00 - 19:59]]&gt;=Poj_Zbior_ALL,Poj_Zbior_ALL,J98-K98+Tab_ZADANIE_2[[#This Row],[Uzupełnienie wody z OPAD 20:00 - 19:59]])</f>
        <v>12600</v>
      </c>
      <c r="G99" s="17" t="b">
        <f>AND(Tab_ZADANIE_2[[#This Row],[Temperatura 20:00 - 19:59]]&gt;15,Tab_ZADANIE_2[[#This Row],[OPAD 20:00-19:59]]&lt;0.6)</f>
        <v>0</v>
      </c>
      <c r="H99" s="17">
        <f>IF((Tab_ZADANIE_2[[#This Row],[Czy PODLEWANIE 20:00 - 21:00]]=TRUE),IF(Tab_ZADANIE_2[[#This Row],[Temperatura 20:00 - 19:59]]&lt;=30,12000,24000),)</f>
        <v>0</v>
      </c>
      <c r="I9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99" s="17">
        <f>Tab_ZADANIE_2[[#This Row],[Stan ZBIORNIKA 20:00]]-Tab_ZADANIE_2[[#This Row],[Porcja PODLEWANIA 20:00 - 21:00]]+Tab_ZADANIE_2[[#This Row],[Uzupełnienie wody z SIECI 20:00-20:01]]</f>
        <v>12600</v>
      </c>
      <c r="K99" s="17">
        <f>IF(Tab_ZADANIE_2[[#This Row],[OPAD 20:00-19:59]]&lt;=0,(0.0003*Tab_ZADANIE_2[[#This Row],[Temperatura 20:00 - 19:59]]^1.5*Tab_ZADANIE_2[[#This Row],[Stan ZBIORNIKA 21:00]]),)</f>
        <v>0</v>
      </c>
      <c r="L99" s="30">
        <f>ROUNDUP(Tab_ZADANIE_2[[#This Row],[Uzupełnienie wody z SIECI 20:00-20:01]]/1000,0)*Woda_z_SIECI</f>
        <v>0</v>
      </c>
    </row>
    <row r="100" spans="2:12" x14ac:dyDescent="0.25">
      <c r="B100" s="9">
        <f>Tab_Dane_POGODA[[#This Row],[DATA]]</f>
        <v>42193</v>
      </c>
      <c r="C100" s="11">
        <f>VLOOKUP(Tab_ZADANIE_2[[#This Row],[DATA]],Tab_Dane_POGODA[],2,FALSE)</f>
        <v>20</v>
      </c>
      <c r="D100" s="19">
        <f>VLOOKUP(Tab_ZADANIE_2[[#This Row],[DATA]],Tab_Dane_POGODA[],3,FALSE)</f>
        <v>3</v>
      </c>
      <c r="E100" s="17">
        <f>IF(Tab_ZADANIE_2[[#This Row],[OPAD 20:00-19:59]]&gt;0,700*Tab_ZADANIE_2[[#This Row],[OPAD 20:00-19:59]],)</f>
        <v>2100</v>
      </c>
      <c r="F100" s="17">
        <f>IF(J99-K99+Tab_ZADANIE_2[[#This Row],[Uzupełnienie wody z OPAD 20:00 - 19:59]]&gt;=Poj_Zbior_ALL,Poj_Zbior_ALL,J99-K99+Tab_ZADANIE_2[[#This Row],[Uzupełnienie wody z OPAD 20:00 - 19:59]])</f>
        <v>14700</v>
      </c>
      <c r="G100" s="17" t="b">
        <f>AND(Tab_ZADANIE_2[[#This Row],[Temperatura 20:00 - 19:59]]&gt;15,Tab_ZADANIE_2[[#This Row],[OPAD 20:00-19:59]]&lt;0.6)</f>
        <v>0</v>
      </c>
      <c r="H100" s="17">
        <f>IF((Tab_ZADANIE_2[[#This Row],[Czy PODLEWANIE 20:00 - 21:00]]=TRUE),IF(Tab_ZADANIE_2[[#This Row],[Temperatura 20:00 - 19:59]]&lt;=30,12000,24000),)</f>
        <v>0</v>
      </c>
      <c r="I10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0" s="17">
        <f>Tab_ZADANIE_2[[#This Row],[Stan ZBIORNIKA 20:00]]-Tab_ZADANIE_2[[#This Row],[Porcja PODLEWANIA 20:00 - 21:00]]+Tab_ZADANIE_2[[#This Row],[Uzupełnienie wody z SIECI 20:00-20:01]]</f>
        <v>14700</v>
      </c>
      <c r="K100" s="17">
        <f>IF(Tab_ZADANIE_2[[#This Row],[OPAD 20:00-19:59]]&lt;=0,(0.0003*Tab_ZADANIE_2[[#This Row],[Temperatura 20:00 - 19:59]]^1.5*Tab_ZADANIE_2[[#This Row],[Stan ZBIORNIKA 21:00]]),)</f>
        <v>0</v>
      </c>
      <c r="L100" s="30">
        <f>ROUNDUP(Tab_ZADANIE_2[[#This Row],[Uzupełnienie wody z SIECI 20:00-20:01]]/1000,0)*Woda_z_SIECI</f>
        <v>0</v>
      </c>
    </row>
    <row r="101" spans="2:12" x14ac:dyDescent="0.25">
      <c r="B101" s="9">
        <f>Tab_Dane_POGODA[[#This Row],[DATA]]</f>
        <v>42194</v>
      </c>
      <c r="C101" s="11">
        <f>VLOOKUP(Tab_ZADANIE_2[[#This Row],[DATA]],Tab_Dane_POGODA[],2,FALSE)</f>
        <v>16</v>
      </c>
      <c r="D101" s="19">
        <f>VLOOKUP(Tab_ZADANIE_2[[#This Row],[DATA]],Tab_Dane_POGODA[],3,FALSE)</f>
        <v>0.2</v>
      </c>
      <c r="E101" s="17">
        <f>IF(Tab_ZADANIE_2[[#This Row],[OPAD 20:00-19:59]]&gt;0,700*Tab_ZADANIE_2[[#This Row],[OPAD 20:00-19:59]],)</f>
        <v>140</v>
      </c>
      <c r="F101" s="17">
        <f>IF(J100-K100+Tab_ZADANIE_2[[#This Row],[Uzupełnienie wody z OPAD 20:00 - 19:59]]&gt;=Poj_Zbior_ALL,Poj_Zbior_ALL,J100-K100+Tab_ZADANIE_2[[#This Row],[Uzupełnienie wody z OPAD 20:00 - 19:59]])</f>
        <v>14840</v>
      </c>
      <c r="G101" s="17" t="b">
        <f>AND(Tab_ZADANIE_2[[#This Row],[Temperatura 20:00 - 19:59]]&gt;15,Tab_ZADANIE_2[[#This Row],[OPAD 20:00-19:59]]&lt;0.6)</f>
        <v>1</v>
      </c>
      <c r="H101" s="17">
        <f>IF((Tab_ZADANIE_2[[#This Row],[Czy PODLEWANIE 20:00 - 21:00]]=TRUE),IF(Tab_ZADANIE_2[[#This Row],[Temperatura 20:00 - 19:59]]&lt;=30,12000,24000),)</f>
        <v>12000</v>
      </c>
      <c r="I10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1" s="17">
        <f>Tab_ZADANIE_2[[#This Row],[Stan ZBIORNIKA 20:00]]-Tab_ZADANIE_2[[#This Row],[Porcja PODLEWANIA 20:00 - 21:00]]+Tab_ZADANIE_2[[#This Row],[Uzupełnienie wody z SIECI 20:00-20:01]]</f>
        <v>2840</v>
      </c>
      <c r="K101" s="17">
        <f>IF(Tab_ZADANIE_2[[#This Row],[OPAD 20:00-19:59]]&lt;=0,(0.0003*Tab_ZADANIE_2[[#This Row],[Temperatura 20:00 - 19:59]]^1.5*Tab_ZADANIE_2[[#This Row],[Stan ZBIORNIKA 21:00]]),)</f>
        <v>0</v>
      </c>
      <c r="L101" s="30">
        <f>ROUNDUP(Tab_ZADANIE_2[[#This Row],[Uzupełnienie wody z SIECI 20:00-20:01]]/1000,0)*Woda_z_SIECI</f>
        <v>0</v>
      </c>
    </row>
    <row r="102" spans="2:12" x14ac:dyDescent="0.25">
      <c r="B102" s="9">
        <f>Tab_Dane_POGODA[[#This Row],[DATA]]</f>
        <v>42195</v>
      </c>
      <c r="C102" s="11">
        <f>VLOOKUP(Tab_ZADANIE_2[[#This Row],[DATA]],Tab_Dane_POGODA[],2,FALSE)</f>
        <v>13</v>
      </c>
      <c r="D102" s="19">
        <f>VLOOKUP(Tab_ZADANIE_2[[#This Row],[DATA]],Tab_Dane_POGODA[],3,FALSE)</f>
        <v>12.2</v>
      </c>
      <c r="E102" s="17">
        <f>IF(Tab_ZADANIE_2[[#This Row],[OPAD 20:00-19:59]]&gt;0,700*Tab_ZADANIE_2[[#This Row],[OPAD 20:00-19:59]],)</f>
        <v>8540</v>
      </c>
      <c r="F102" s="17">
        <f>IF(J101-K101+Tab_ZADANIE_2[[#This Row],[Uzupełnienie wody z OPAD 20:00 - 19:59]]&gt;=Poj_Zbior_ALL,Poj_Zbior_ALL,J101-K101+Tab_ZADANIE_2[[#This Row],[Uzupełnienie wody z OPAD 20:00 - 19:59]])</f>
        <v>11380</v>
      </c>
      <c r="G102" s="17" t="b">
        <f>AND(Tab_ZADANIE_2[[#This Row],[Temperatura 20:00 - 19:59]]&gt;15,Tab_ZADANIE_2[[#This Row],[OPAD 20:00-19:59]]&lt;0.6)</f>
        <v>0</v>
      </c>
      <c r="H102" s="17">
        <f>IF((Tab_ZADANIE_2[[#This Row],[Czy PODLEWANIE 20:00 - 21:00]]=TRUE),IF(Tab_ZADANIE_2[[#This Row],[Temperatura 20:00 - 19:59]]&lt;=30,12000,24000),)</f>
        <v>0</v>
      </c>
      <c r="I10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2" s="17">
        <f>Tab_ZADANIE_2[[#This Row],[Stan ZBIORNIKA 20:00]]-Tab_ZADANIE_2[[#This Row],[Porcja PODLEWANIA 20:00 - 21:00]]+Tab_ZADANIE_2[[#This Row],[Uzupełnienie wody z SIECI 20:00-20:01]]</f>
        <v>11380</v>
      </c>
      <c r="K102" s="17">
        <f>IF(Tab_ZADANIE_2[[#This Row],[OPAD 20:00-19:59]]&lt;=0,(0.0003*Tab_ZADANIE_2[[#This Row],[Temperatura 20:00 - 19:59]]^1.5*Tab_ZADANIE_2[[#This Row],[Stan ZBIORNIKA 21:00]]),)</f>
        <v>0</v>
      </c>
      <c r="L102" s="30">
        <f>ROUNDUP(Tab_ZADANIE_2[[#This Row],[Uzupełnienie wody z SIECI 20:00-20:01]]/1000,0)*Woda_z_SIECI</f>
        <v>0</v>
      </c>
    </row>
    <row r="103" spans="2:12" x14ac:dyDescent="0.25">
      <c r="B103" s="9">
        <f>Tab_Dane_POGODA[[#This Row],[DATA]]</f>
        <v>42196</v>
      </c>
      <c r="C103" s="11">
        <f>VLOOKUP(Tab_ZADANIE_2[[#This Row],[DATA]],Tab_Dane_POGODA[],2,FALSE)</f>
        <v>16</v>
      </c>
      <c r="D103" s="19">
        <f>VLOOKUP(Tab_ZADANIE_2[[#This Row],[DATA]],Tab_Dane_POGODA[],3,FALSE)</f>
        <v>0</v>
      </c>
      <c r="E103" s="17">
        <f>IF(Tab_ZADANIE_2[[#This Row],[OPAD 20:00-19:59]]&gt;0,700*Tab_ZADANIE_2[[#This Row],[OPAD 20:00-19:59]],)</f>
        <v>0</v>
      </c>
      <c r="F103" s="17">
        <f>IF(J102-K102+Tab_ZADANIE_2[[#This Row],[Uzupełnienie wody z OPAD 20:00 - 19:59]]&gt;=Poj_Zbior_ALL,Poj_Zbior_ALL,J102-K102+Tab_ZADANIE_2[[#This Row],[Uzupełnienie wody z OPAD 20:00 - 19:59]])</f>
        <v>11380</v>
      </c>
      <c r="G103" s="17" t="b">
        <f>AND(Tab_ZADANIE_2[[#This Row],[Temperatura 20:00 - 19:59]]&gt;15,Tab_ZADANIE_2[[#This Row],[OPAD 20:00-19:59]]&lt;0.6)</f>
        <v>1</v>
      </c>
      <c r="H103" s="17">
        <f>IF((Tab_ZADANIE_2[[#This Row],[Czy PODLEWANIE 20:00 - 21:00]]=TRUE),IF(Tab_ZADANIE_2[[#This Row],[Temperatura 20:00 - 19:59]]&lt;=30,12000,24000),)</f>
        <v>12000</v>
      </c>
      <c r="I103" s="17">
        <f>IF(Tab_ZADANIE_2[[#This Row],[Stan ZBIORNIKA 20:00]]&lt;Tab_ZADANIE_2[[#This Row],[Porcja PODLEWANIA 20:00 - 21:00]], Tab_ZADANIE_2[[#This Row],[Porcja PODLEWANIA 20:00 - 21:00]]-Tab_ZADANIE_2[[#This Row],[Stan ZBIORNIKA 20:00]],)</f>
        <v>620</v>
      </c>
      <c r="J103" s="17">
        <f>Tab_ZADANIE_2[[#This Row],[Stan ZBIORNIKA 20:00]]-Tab_ZADANIE_2[[#This Row],[Porcja PODLEWANIA 20:00 - 21:00]]+Tab_ZADANIE_2[[#This Row],[Uzupełnienie wody z SIECI 20:00-20:01]]</f>
        <v>0</v>
      </c>
      <c r="K103" s="17">
        <f>IF(Tab_ZADANIE_2[[#This Row],[OPAD 20:00-19:59]]&lt;=0,(0.0003*Tab_ZADANIE_2[[#This Row],[Temperatura 20:00 - 19:59]]^1.5*Tab_ZADANIE_2[[#This Row],[Stan ZBIORNIKA 21:00]]),)</f>
        <v>0</v>
      </c>
      <c r="L103" s="30">
        <f>ROUNDUP(Tab_ZADANIE_2[[#This Row],[Uzupełnienie wody z SIECI 20:00-20:01]]/1000,0)*Woda_z_SIECI</f>
        <v>11.74</v>
      </c>
    </row>
    <row r="104" spans="2:12" x14ac:dyDescent="0.25">
      <c r="B104" s="9">
        <f>Tab_Dane_POGODA[[#This Row],[DATA]]</f>
        <v>42197</v>
      </c>
      <c r="C104" s="11">
        <f>VLOOKUP(Tab_ZADANIE_2[[#This Row],[DATA]],Tab_Dane_POGODA[],2,FALSE)</f>
        <v>18</v>
      </c>
      <c r="D104" s="19">
        <f>VLOOKUP(Tab_ZADANIE_2[[#This Row],[DATA]],Tab_Dane_POGODA[],3,FALSE)</f>
        <v>2</v>
      </c>
      <c r="E104" s="17">
        <f>IF(Tab_ZADANIE_2[[#This Row],[OPAD 20:00-19:59]]&gt;0,700*Tab_ZADANIE_2[[#This Row],[OPAD 20:00-19:59]],)</f>
        <v>1400</v>
      </c>
      <c r="F104" s="17">
        <f>IF(J103-K103+Tab_ZADANIE_2[[#This Row],[Uzupełnienie wody z OPAD 20:00 - 19:59]]&gt;=Poj_Zbior_ALL,Poj_Zbior_ALL,J103-K103+Tab_ZADANIE_2[[#This Row],[Uzupełnienie wody z OPAD 20:00 - 19:59]])</f>
        <v>1400</v>
      </c>
      <c r="G104" s="17" t="b">
        <f>AND(Tab_ZADANIE_2[[#This Row],[Temperatura 20:00 - 19:59]]&gt;15,Tab_ZADANIE_2[[#This Row],[OPAD 20:00-19:59]]&lt;0.6)</f>
        <v>0</v>
      </c>
      <c r="H104" s="17">
        <f>IF((Tab_ZADANIE_2[[#This Row],[Czy PODLEWANIE 20:00 - 21:00]]=TRUE),IF(Tab_ZADANIE_2[[#This Row],[Temperatura 20:00 - 19:59]]&lt;=30,12000,24000),)</f>
        <v>0</v>
      </c>
      <c r="I10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4" s="17">
        <f>Tab_ZADANIE_2[[#This Row],[Stan ZBIORNIKA 20:00]]-Tab_ZADANIE_2[[#This Row],[Porcja PODLEWANIA 20:00 - 21:00]]+Tab_ZADANIE_2[[#This Row],[Uzupełnienie wody z SIECI 20:00-20:01]]</f>
        <v>1400</v>
      </c>
      <c r="K104" s="17">
        <f>IF(Tab_ZADANIE_2[[#This Row],[OPAD 20:00-19:59]]&lt;=0,(0.0003*Tab_ZADANIE_2[[#This Row],[Temperatura 20:00 - 19:59]]^1.5*Tab_ZADANIE_2[[#This Row],[Stan ZBIORNIKA 21:00]]),)</f>
        <v>0</v>
      </c>
      <c r="L104" s="30">
        <f>ROUNDUP(Tab_ZADANIE_2[[#This Row],[Uzupełnienie wody z SIECI 20:00-20:01]]/1000,0)*Woda_z_SIECI</f>
        <v>0</v>
      </c>
    </row>
    <row r="105" spans="2:12" x14ac:dyDescent="0.25">
      <c r="B105" s="9">
        <f>Tab_Dane_POGODA[[#This Row],[DATA]]</f>
        <v>42198</v>
      </c>
      <c r="C105" s="11">
        <f>VLOOKUP(Tab_ZADANIE_2[[#This Row],[DATA]],Tab_Dane_POGODA[],2,FALSE)</f>
        <v>18</v>
      </c>
      <c r="D105" s="19">
        <f>VLOOKUP(Tab_ZADANIE_2[[#This Row],[DATA]],Tab_Dane_POGODA[],3,FALSE)</f>
        <v>12</v>
      </c>
      <c r="E105" s="17">
        <f>IF(Tab_ZADANIE_2[[#This Row],[OPAD 20:00-19:59]]&gt;0,700*Tab_ZADANIE_2[[#This Row],[OPAD 20:00-19:59]],)</f>
        <v>8400</v>
      </c>
      <c r="F105" s="17">
        <f>IF(J104-K104+Tab_ZADANIE_2[[#This Row],[Uzupełnienie wody z OPAD 20:00 - 19:59]]&gt;=Poj_Zbior_ALL,Poj_Zbior_ALL,J104-K104+Tab_ZADANIE_2[[#This Row],[Uzupełnienie wody z OPAD 20:00 - 19:59]])</f>
        <v>9800</v>
      </c>
      <c r="G105" s="17" t="b">
        <f>AND(Tab_ZADANIE_2[[#This Row],[Temperatura 20:00 - 19:59]]&gt;15,Tab_ZADANIE_2[[#This Row],[OPAD 20:00-19:59]]&lt;0.6)</f>
        <v>0</v>
      </c>
      <c r="H105" s="17">
        <f>IF((Tab_ZADANIE_2[[#This Row],[Czy PODLEWANIE 20:00 - 21:00]]=TRUE),IF(Tab_ZADANIE_2[[#This Row],[Temperatura 20:00 - 19:59]]&lt;=30,12000,24000),)</f>
        <v>0</v>
      </c>
      <c r="I10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05" s="17">
        <f>Tab_ZADANIE_2[[#This Row],[Stan ZBIORNIKA 20:00]]-Tab_ZADANIE_2[[#This Row],[Porcja PODLEWANIA 20:00 - 21:00]]+Tab_ZADANIE_2[[#This Row],[Uzupełnienie wody z SIECI 20:00-20:01]]</f>
        <v>9800</v>
      </c>
      <c r="K105" s="17">
        <f>IF(Tab_ZADANIE_2[[#This Row],[OPAD 20:00-19:59]]&lt;=0,(0.0003*Tab_ZADANIE_2[[#This Row],[Temperatura 20:00 - 19:59]]^1.5*Tab_ZADANIE_2[[#This Row],[Stan ZBIORNIKA 21:00]]),)</f>
        <v>0</v>
      </c>
      <c r="L105" s="30">
        <f>ROUNDUP(Tab_ZADANIE_2[[#This Row],[Uzupełnienie wody z SIECI 20:00-20:01]]/1000,0)*Woda_z_SIECI</f>
        <v>0</v>
      </c>
    </row>
    <row r="106" spans="2:12" x14ac:dyDescent="0.25">
      <c r="B106" s="9">
        <f>Tab_Dane_POGODA[[#This Row],[DATA]]</f>
        <v>42199</v>
      </c>
      <c r="C106" s="11">
        <f>VLOOKUP(Tab_ZADANIE_2[[#This Row],[DATA]],Tab_Dane_POGODA[],2,FALSE)</f>
        <v>18</v>
      </c>
      <c r="D106" s="19">
        <f>VLOOKUP(Tab_ZADANIE_2[[#This Row],[DATA]],Tab_Dane_POGODA[],3,FALSE)</f>
        <v>0</v>
      </c>
      <c r="E106" s="17">
        <f>IF(Tab_ZADANIE_2[[#This Row],[OPAD 20:00-19:59]]&gt;0,700*Tab_ZADANIE_2[[#This Row],[OPAD 20:00-19:59]],)</f>
        <v>0</v>
      </c>
      <c r="F106" s="17">
        <f>IF(J105-K105+Tab_ZADANIE_2[[#This Row],[Uzupełnienie wody z OPAD 20:00 - 19:59]]&gt;=Poj_Zbior_ALL,Poj_Zbior_ALL,J105-K105+Tab_ZADANIE_2[[#This Row],[Uzupełnienie wody z OPAD 20:00 - 19:59]])</f>
        <v>9800</v>
      </c>
      <c r="G106" s="17" t="b">
        <f>AND(Tab_ZADANIE_2[[#This Row],[Temperatura 20:00 - 19:59]]&gt;15,Tab_ZADANIE_2[[#This Row],[OPAD 20:00-19:59]]&lt;0.6)</f>
        <v>1</v>
      </c>
      <c r="H106" s="17">
        <f>IF((Tab_ZADANIE_2[[#This Row],[Czy PODLEWANIE 20:00 - 21:00]]=TRUE),IF(Tab_ZADANIE_2[[#This Row],[Temperatura 20:00 - 19:59]]&lt;=30,12000,24000),)</f>
        <v>12000</v>
      </c>
      <c r="I106" s="17">
        <f>IF(Tab_ZADANIE_2[[#This Row],[Stan ZBIORNIKA 20:00]]&lt;Tab_ZADANIE_2[[#This Row],[Porcja PODLEWANIA 20:00 - 21:00]], Tab_ZADANIE_2[[#This Row],[Porcja PODLEWANIA 20:00 - 21:00]]-Tab_ZADANIE_2[[#This Row],[Stan ZBIORNIKA 20:00]],)</f>
        <v>2200</v>
      </c>
      <c r="J106" s="17">
        <f>Tab_ZADANIE_2[[#This Row],[Stan ZBIORNIKA 20:00]]-Tab_ZADANIE_2[[#This Row],[Porcja PODLEWANIA 20:00 - 21:00]]+Tab_ZADANIE_2[[#This Row],[Uzupełnienie wody z SIECI 20:00-20:01]]</f>
        <v>0</v>
      </c>
      <c r="K106" s="17">
        <f>IF(Tab_ZADANIE_2[[#This Row],[OPAD 20:00-19:59]]&lt;=0,(0.0003*Tab_ZADANIE_2[[#This Row],[Temperatura 20:00 - 19:59]]^1.5*Tab_ZADANIE_2[[#This Row],[Stan ZBIORNIKA 21:00]]),)</f>
        <v>0</v>
      </c>
      <c r="L106" s="30">
        <f>ROUNDUP(Tab_ZADANIE_2[[#This Row],[Uzupełnienie wody z SIECI 20:00-20:01]]/1000,0)*Woda_z_SIECI</f>
        <v>35.22</v>
      </c>
    </row>
    <row r="107" spans="2:12" x14ac:dyDescent="0.25">
      <c r="B107" s="9">
        <f>Tab_Dane_POGODA[[#This Row],[DATA]]</f>
        <v>42200</v>
      </c>
      <c r="C107" s="11">
        <f>VLOOKUP(Tab_ZADANIE_2[[#This Row],[DATA]],Tab_Dane_POGODA[],2,FALSE)</f>
        <v>18</v>
      </c>
      <c r="D107" s="19">
        <f>VLOOKUP(Tab_ZADANIE_2[[#This Row],[DATA]],Tab_Dane_POGODA[],3,FALSE)</f>
        <v>0</v>
      </c>
      <c r="E107" s="17">
        <f>IF(Tab_ZADANIE_2[[#This Row],[OPAD 20:00-19:59]]&gt;0,700*Tab_ZADANIE_2[[#This Row],[OPAD 20:00-19:59]],)</f>
        <v>0</v>
      </c>
      <c r="F107" s="17">
        <f>IF(J106-K106+Tab_ZADANIE_2[[#This Row],[Uzupełnienie wody z OPAD 20:00 - 19:59]]&gt;=Poj_Zbior_ALL,Poj_Zbior_ALL,J106-K106+Tab_ZADANIE_2[[#This Row],[Uzupełnienie wody z OPAD 20:00 - 19:59]])</f>
        <v>0</v>
      </c>
      <c r="G107" s="17" t="b">
        <f>AND(Tab_ZADANIE_2[[#This Row],[Temperatura 20:00 - 19:59]]&gt;15,Tab_ZADANIE_2[[#This Row],[OPAD 20:00-19:59]]&lt;0.6)</f>
        <v>1</v>
      </c>
      <c r="H107" s="17">
        <f>IF((Tab_ZADANIE_2[[#This Row],[Czy PODLEWANIE 20:00 - 21:00]]=TRUE),IF(Tab_ZADANIE_2[[#This Row],[Temperatura 20:00 - 19:59]]&lt;=30,12000,24000),)</f>
        <v>12000</v>
      </c>
      <c r="I10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07" s="17">
        <f>Tab_ZADANIE_2[[#This Row],[Stan ZBIORNIKA 20:00]]-Tab_ZADANIE_2[[#This Row],[Porcja PODLEWANIA 20:00 - 21:00]]+Tab_ZADANIE_2[[#This Row],[Uzupełnienie wody z SIECI 20:00-20:01]]</f>
        <v>0</v>
      </c>
      <c r="K107" s="17">
        <f>IF(Tab_ZADANIE_2[[#This Row],[OPAD 20:00-19:59]]&lt;=0,(0.0003*Tab_ZADANIE_2[[#This Row],[Temperatura 20:00 - 19:59]]^1.5*Tab_ZADANIE_2[[#This Row],[Stan ZBIORNIKA 21:00]]),)</f>
        <v>0</v>
      </c>
      <c r="L107" s="30">
        <f>ROUNDUP(Tab_ZADANIE_2[[#This Row],[Uzupełnienie wody z SIECI 20:00-20:01]]/1000,0)*Woda_z_SIECI</f>
        <v>140.88</v>
      </c>
    </row>
    <row r="108" spans="2:12" x14ac:dyDescent="0.25">
      <c r="B108" s="9">
        <f>Tab_Dane_POGODA[[#This Row],[DATA]]</f>
        <v>42201</v>
      </c>
      <c r="C108" s="11">
        <f>VLOOKUP(Tab_ZADANIE_2[[#This Row],[DATA]],Tab_Dane_POGODA[],2,FALSE)</f>
        <v>16</v>
      </c>
      <c r="D108" s="19">
        <f>VLOOKUP(Tab_ZADANIE_2[[#This Row],[DATA]],Tab_Dane_POGODA[],3,FALSE)</f>
        <v>0</v>
      </c>
      <c r="E108" s="17">
        <f>IF(Tab_ZADANIE_2[[#This Row],[OPAD 20:00-19:59]]&gt;0,700*Tab_ZADANIE_2[[#This Row],[OPAD 20:00-19:59]],)</f>
        <v>0</v>
      </c>
      <c r="F108" s="17">
        <f>IF(J107-K107+Tab_ZADANIE_2[[#This Row],[Uzupełnienie wody z OPAD 20:00 - 19:59]]&gt;=Poj_Zbior_ALL,Poj_Zbior_ALL,J107-K107+Tab_ZADANIE_2[[#This Row],[Uzupełnienie wody z OPAD 20:00 - 19:59]])</f>
        <v>0</v>
      </c>
      <c r="G108" s="17" t="b">
        <f>AND(Tab_ZADANIE_2[[#This Row],[Temperatura 20:00 - 19:59]]&gt;15,Tab_ZADANIE_2[[#This Row],[OPAD 20:00-19:59]]&lt;0.6)</f>
        <v>1</v>
      </c>
      <c r="H108" s="17">
        <f>IF((Tab_ZADANIE_2[[#This Row],[Czy PODLEWANIE 20:00 - 21:00]]=TRUE),IF(Tab_ZADANIE_2[[#This Row],[Temperatura 20:00 - 19:59]]&lt;=30,12000,24000),)</f>
        <v>12000</v>
      </c>
      <c r="I108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08" s="17">
        <f>Tab_ZADANIE_2[[#This Row],[Stan ZBIORNIKA 20:00]]-Tab_ZADANIE_2[[#This Row],[Porcja PODLEWANIA 20:00 - 21:00]]+Tab_ZADANIE_2[[#This Row],[Uzupełnienie wody z SIECI 20:00-20:01]]</f>
        <v>0</v>
      </c>
      <c r="K108" s="17">
        <f>IF(Tab_ZADANIE_2[[#This Row],[OPAD 20:00-19:59]]&lt;=0,(0.0003*Tab_ZADANIE_2[[#This Row],[Temperatura 20:00 - 19:59]]^1.5*Tab_ZADANIE_2[[#This Row],[Stan ZBIORNIKA 21:00]]),)</f>
        <v>0</v>
      </c>
      <c r="L108" s="30">
        <f>ROUNDUP(Tab_ZADANIE_2[[#This Row],[Uzupełnienie wody z SIECI 20:00-20:01]]/1000,0)*Woda_z_SIECI</f>
        <v>140.88</v>
      </c>
    </row>
    <row r="109" spans="2:12" x14ac:dyDescent="0.25">
      <c r="B109" s="9">
        <f>Tab_Dane_POGODA[[#This Row],[DATA]]</f>
        <v>42202</v>
      </c>
      <c r="C109" s="11">
        <f>VLOOKUP(Tab_ZADANIE_2[[#This Row],[DATA]],Tab_Dane_POGODA[],2,FALSE)</f>
        <v>21</v>
      </c>
      <c r="D109" s="19">
        <f>VLOOKUP(Tab_ZADANIE_2[[#This Row],[DATA]],Tab_Dane_POGODA[],3,FALSE)</f>
        <v>0</v>
      </c>
      <c r="E109" s="17">
        <f>IF(Tab_ZADANIE_2[[#This Row],[OPAD 20:00-19:59]]&gt;0,700*Tab_ZADANIE_2[[#This Row],[OPAD 20:00-19:59]],)</f>
        <v>0</v>
      </c>
      <c r="F109" s="17">
        <f>IF(J108-K108+Tab_ZADANIE_2[[#This Row],[Uzupełnienie wody z OPAD 20:00 - 19:59]]&gt;=Poj_Zbior_ALL,Poj_Zbior_ALL,J108-K108+Tab_ZADANIE_2[[#This Row],[Uzupełnienie wody z OPAD 20:00 - 19:59]])</f>
        <v>0</v>
      </c>
      <c r="G109" s="17" t="b">
        <f>AND(Tab_ZADANIE_2[[#This Row],[Temperatura 20:00 - 19:59]]&gt;15,Tab_ZADANIE_2[[#This Row],[OPAD 20:00-19:59]]&lt;0.6)</f>
        <v>1</v>
      </c>
      <c r="H109" s="17">
        <f>IF((Tab_ZADANIE_2[[#This Row],[Czy PODLEWANIE 20:00 - 21:00]]=TRUE),IF(Tab_ZADANIE_2[[#This Row],[Temperatura 20:00 - 19:59]]&lt;=30,12000,24000),)</f>
        <v>12000</v>
      </c>
      <c r="I109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09" s="17">
        <f>Tab_ZADANIE_2[[#This Row],[Stan ZBIORNIKA 20:00]]-Tab_ZADANIE_2[[#This Row],[Porcja PODLEWANIA 20:00 - 21:00]]+Tab_ZADANIE_2[[#This Row],[Uzupełnienie wody z SIECI 20:00-20:01]]</f>
        <v>0</v>
      </c>
      <c r="K109" s="17">
        <f>IF(Tab_ZADANIE_2[[#This Row],[OPAD 20:00-19:59]]&lt;=0,(0.0003*Tab_ZADANIE_2[[#This Row],[Temperatura 20:00 - 19:59]]^1.5*Tab_ZADANIE_2[[#This Row],[Stan ZBIORNIKA 21:00]]),)</f>
        <v>0</v>
      </c>
      <c r="L109" s="30">
        <f>ROUNDUP(Tab_ZADANIE_2[[#This Row],[Uzupełnienie wody z SIECI 20:00-20:01]]/1000,0)*Woda_z_SIECI</f>
        <v>140.88</v>
      </c>
    </row>
    <row r="110" spans="2:12" x14ac:dyDescent="0.25">
      <c r="B110" s="9">
        <f>Tab_Dane_POGODA[[#This Row],[DATA]]</f>
        <v>42203</v>
      </c>
      <c r="C110" s="11">
        <f>VLOOKUP(Tab_ZADANIE_2[[#This Row],[DATA]],Tab_Dane_POGODA[],2,FALSE)</f>
        <v>26</v>
      </c>
      <c r="D110" s="19">
        <f>VLOOKUP(Tab_ZADANIE_2[[#This Row],[DATA]],Tab_Dane_POGODA[],3,FALSE)</f>
        <v>0</v>
      </c>
      <c r="E110" s="17">
        <f>IF(Tab_ZADANIE_2[[#This Row],[OPAD 20:00-19:59]]&gt;0,700*Tab_ZADANIE_2[[#This Row],[OPAD 20:00-19:59]],)</f>
        <v>0</v>
      </c>
      <c r="F110" s="17">
        <f>IF(J109-K109+Tab_ZADANIE_2[[#This Row],[Uzupełnienie wody z OPAD 20:00 - 19:59]]&gt;=Poj_Zbior_ALL,Poj_Zbior_ALL,J109-K109+Tab_ZADANIE_2[[#This Row],[Uzupełnienie wody z OPAD 20:00 - 19:59]])</f>
        <v>0</v>
      </c>
      <c r="G110" s="17" t="b">
        <f>AND(Tab_ZADANIE_2[[#This Row],[Temperatura 20:00 - 19:59]]&gt;15,Tab_ZADANIE_2[[#This Row],[OPAD 20:00-19:59]]&lt;0.6)</f>
        <v>1</v>
      </c>
      <c r="H110" s="17">
        <f>IF((Tab_ZADANIE_2[[#This Row],[Czy PODLEWANIE 20:00 - 21:00]]=TRUE),IF(Tab_ZADANIE_2[[#This Row],[Temperatura 20:00 - 19:59]]&lt;=30,12000,24000),)</f>
        <v>12000</v>
      </c>
      <c r="I110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0" s="17">
        <f>Tab_ZADANIE_2[[#This Row],[Stan ZBIORNIKA 20:00]]-Tab_ZADANIE_2[[#This Row],[Porcja PODLEWANIA 20:00 - 21:00]]+Tab_ZADANIE_2[[#This Row],[Uzupełnienie wody z SIECI 20:00-20:01]]</f>
        <v>0</v>
      </c>
      <c r="K110" s="17">
        <f>IF(Tab_ZADANIE_2[[#This Row],[OPAD 20:00-19:59]]&lt;=0,(0.0003*Tab_ZADANIE_2[[#This Row],[Temperatura 20:00 - 19:59]]^1.5*Tab_ZADANIE_2[[#This Row],[Stan ZBIORNIKA 21:00]]),)</f>
        <v>0</v>
      </c>
      <c r="L110" s="30">
        <f>ROUNDUP(Tab_ZADANIE_2[[#This Row],[Uzupełnienie wody z SIECI 20:00-20:01]]/1000,0)*Woda_z_SIECI</f>
        <v>140.88</v>
      </c>
    </row>
    <row r="111" spans="2:12" x14ac:dyDescent="0.25">
      <c r="B111" s="9">
        <f>Tab_Dane_POGODA[[#This Row],[DATA]]</f>
        <v>42204</v>
      </c>
      <c r="C111" s="11">
        <f>VLOOKUP(Tab_ZADANIE_2[[#This Row],[DATA]],Tab_Dane_POGODA[],2,FALSE)</f>
        <v>23</v>
      </c>
      <c r="D111" s="19">
        <f>VLOOKUP(Tab_ZADANIE_2[[#This Row],[DATA]],Tab_Dane_POGODA[],3,FALSE)</f>
        <v>18</v>
      </c>
      <c r="E111" s="17">
        <f>IF(Tab_ZADANIE_2[[#This Row],[OPAD 20:00-19:59]]&gt;0,700*Tab_ZADANIE_2[[#This Row],[OPAD 20:00-19:59]],)</f>
        <v>12600</v>
      </c>
      <c r="F111" s="17">
        <f>IF(J110-K110+Tab_ZADANIE_2[[#This Row],[Uzupełnienie wody z OPAD 20:00 - 19:59]]&gt;=Poj_Zbior_ALL,Poj_Zbior_ALL,J110-K110+Tab_ZADANIE_2[[#This Row],[Uzupełnienie wody z OPAD 20:00 - 19:59]])</f>
        <v>12600</v>
      </c>
      <c r="G111" s="17" t="b">
        <f>AND(Tab_ZADANIE_2[[#This Row],[Temperatura 20:00 - 19:59]]&gt;15,Tab_ZADANIE_2[[#This Row],[OPAD 20:00-19:59]]&lt;0.6)</f>
        <v>0</v>
      </c>
      <c r="H111" s="17">
        <f>IF((Tab_ZADANIE_2[[#This Row],[Czy PODLEWANIE 20:00 - 21:00]]=TRUE),IF(Tab_ZADANIE_2[[#This Row],[Temperatura 20:00 - 19:59]]&lt;=30,12000,24000),)</f>
        <v>0</v>
      </c>
      <c r="I11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1" s="17">
        <f>Tab_ZADANIE_2[[#This Row],[Stan ZBIORNIKA 20:00]]-Tab_ZADANIE_2[[#This Row],[Porcja PODLEWANIA 20:00 - 21:00]]+Tab_ZADANIE_2[[#This Row],[Uzupełnienie wody z SIECI 20:00-20:01]]</f>
        <v>12600</v>
      </c>
      <c r="K111" s="17">
        <f>IF(Tab_ZADANIE_2[[#This Row],[OPAD 20:00-19:59]]&lt;=0,(0.0003*Tab_ZADANIE_2[[#This Row],[Temperatura 20:00 - 19:59]]^1.5*Tab_ZADANIE_2[[#This Row],[Stan ZBIORNIKA 21:00]]),)</f>
        <v>0</v>
      </c>
      <c r="L111" s="30">
        <f>ROUNDUP(Tab_ZADANIE_2[[#This Row],[Uzupełnienie wody z SIECI 20:00-20:01]]/1000,0)*Woda_z_SIECI</f>
        <v>0</v>
      </c>
    </row>
    <row r="112" spans="2:12" x14ac:dyDescent="0.25">
      <c r="B112" s="9">
        <f>Tab_Dane_POGODA[[#This Row],[DATA]]</f>
        <v>42205</v>
      </c>
      <c r="C112" s="11">
        <f>VLOOKUP(Tab_ZADANIE_2[[#This Row],[DATA]],Tab_Dane_POGODA[],2,FALSE)</f>
        <v>19</v>
      </c>
      <c r="D112" s="19">
        <f>VLOOKUP(Tab_ZADANIE_2[[#This Row],[DATA]],Tab_Dane_POGODA[],3,FALSE)</f>
        <v>0</v>
      </c>
      <c r="E112" s="17">
        <f>IF(Tab_ZADANIE_2[[#This Row],[OPAD 20:00-19:59]]&gt;0,700*Tab_ZADANIE_2[[#This Row],[OPAD 20:00-19:59]],)</f>
        <v>0</v>
      </c>
      <c r="F112" s="17">
        <f>IF(J111-K111+Tab_ZADANIE_2[[#This Row],[Uzupełnienie wody z OPAD 20:00 - 19:59]]&gt;=Poj_Zbior_ALL,Poj_Zbior_ALL,J111-K111+Tab_ZADANIE_2[[#This Row],[Uzupełnienie wody z OPAD 20:00 - 19:59]])</f>
        <v>12600</v>
      </c>
      <c r="G112" s="17" t="b">
        <f>AND(Tab_ZADANIE_2[[#This Row],[Temperatura 20:00 - 19:59]]&gt;15,Tab_ZADANIE_2[[#This Row],[OPAD 20:00-19:59]]&lt;0.6)</f>
        <v>1</v>
      </c>
      <c r="H112" s="17">
        <f>IF((Tab_ZADANIE_2[[#This Row],[Czy PODLEWANIE 20:00 - 21:00]]=TRUE),IF(Tab_ZADANIE_2[[#This Row],[Temperatura 20:00 - 19:59]]&lt;=30,12000,24000),)</f>
        <v>12000</v>
      </c>
      <c r="I11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2" s="17">
        <f>Tab_ZADANIE_2[[#This Row],[Stan ZBIORNIKA 20:00]]-Tab_ZADANIE_2[[#This Row],[Porcja PODLEWANIA 20:00 - 21:00]]+Tab_ZADANIE_2[[#This Row],[Uzupełnienie wody z SIECI 20:00-20:01]]</f>
        <v>600</v>
      </c>
      <c r="K112" s="17">
        <f>IF(Tab_ZADANIE_2[[#This Row],[OPAD 20:00-19:59]]&lt;=0,(0.0003*Tab_ZADANIE_2[[#This Row],[Temperatura 20:00 - 19:59]]^1.5*Tab_ZADANIE_2[[#This Row],[Stan ZBIORNIKA 21:00]]),)</f>
        <v>14.907434386909097</v>
      </c>
      <c r="L112" s="30">
        <f>ROUNDUP(Tab_ZADANIE_2[[#This Row],[Uzupełnienie wody z SIECI 20:00-20:01]]/1000,0)*Woda_z_SIECI</f>
        <v>0</v>
      </c>
    </row>
    <row r="113" spans="2:12" x14ac:dyDescent="0.25">
      <c r="B113" s="9">
        <f>Tab_Dane_POGODA[[#This Row],[DATA]]</f>
        <v>42206</v>
      </c>
      <c r="C113" s="11">
        <f>VLOOKUP(Tab_ZADANIE_2[[#This Row],[DATA]],Tab_Dane_POGODA[],2,FALSE)</f>
        <v>20</v>
      </c>
      <c r="D113" s="19">
        <f>VLOOKUP(Tab_ZADANIE_2[[#This Row],[DATA]],Tab_Dane_POGODA[],3,FALSE)</f>
        <v>6</v>
      </c>
      <c r="E113" s="17">
        <f>IF(Tab_ZADANIE_2[[#This Row],[OPAD 20:00-19:59]]&gt;0,700*Tab_ZADANIE_2[[#This Row],[OPAD 20:00-19:59]],)</f>
        <v>4200</v>
      </c>
      <c r="F113" s="17">
        <f>IF(J112-K112+Tab_ZADANIE_2[[#This Row],[Uzupełnienie wody z OPAD 20:00 - 19:59]]&gt;=Poj_Zbior_ALL,Poj_Zbior_ALL,J112-K112+Tab_ZADANIE_2[[#This Row],[Uzupełnienie wody z OPAD 20:00 - 19:59]])</f>
        <v>4785.0925656130912</v>
      </c>
      <c r="G113" s="17" t="b">
        <f>AND(Tab_ZADANIE_2[[#This Row],[Temperatura 20:00 - 19:59]]&gt;15,Tab_ZADANIE_2[[#This Row],[OPAD 20:00-19:59]]&lt;0.6)</f>
        <v>0</v>
      </c>
      <c r="H113" s="17">
        <f>IF((Tab_ZADANIE_2[[#This Row],[Czy PODLEWANIE 20:00 - 21:00]]=TRUE),IF(Tab_ZADANIE_2[[#This Row],[Temperatura 20:00 - 19:59]]&lt;=30,12000,24000),)</f>
        <v>0</v>
      </c>
      <c r="I11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13" s="17">
        <f>Tab_ZADANIE_2[[#This Row],[Stan ZBIORNIKA 20:00]]-Tab_ZADANIE_2[[#This Row],[Porcja PODLEWANIA 20:00 - 21:00]]+Tab_ZADANIE_2[[#This Row],[Uzupełnienie wody z SIECI 20:00-20:01]]</f>
        <v>4785.0925656130912</v>
      </c>
      <c r="K113" s="17">
        <f>IF(Tab_ZADANIE_2[[#This Row],[OPAD 20:00-19:59]]&lt;=0,(0.0003*Tab_ZADANIE_2[[#This Row],[Temperatura 20:00 - 19:59]]^1.5*Tab_ZADANIE_2[[#This Row],[Stan ZBIORNIKA 21:00]]),)</f>
        <v>0</v>
      </c>
      <c r="L113" s="30">
        <f>ROUNDUP(Tab_ZADANIE_2[[#This Row],[Uzupełnienie wody z SIECI 20:00-20:01]]/1000,0)*Woda_z_SIECI</f>
        <v>0</v>
      </c>
    </row>
    <row r="114" spans="2:12" x14ac:dyDescent="0.25">
      <c r="B114" s="9">
        <f>Tab_Dane_POGODA[[#This Row],[DATA]]</f>
        <v>42207</v>
      </c>
      <c r="C114" s="11">
        <f>VLOOKUP(Tab_ZADANIE_2[[#This Row],[DATA]],Tab_Dane_POGODA[],2,FALSE)</f>
        <v>22</v>
      </c>
      <c r="D114" s="19">
        <f>VLOOKUP(Tab_ZADANIE_2[[#This Row],[DATA]],Tab_Dane_POGODA[],3,FALSE)</f>
        <v>0</v>
      </c>
      <c r="E114" s="17">
        <f>IF(Tab_ZADANIE_2[[#This Row],[OPAD 20:00-19:59]]&gt;0,700*Tab_ZADANIE_2[[#This Row],[OPAD 20:00-19:59]],)</f>
        <v>0</v>
      </c>
      <c r="F114" s="17">
        <f>IF(J113-K113+Tab_ZADANIE_2[[#This Row],[Uzupełnienie wody z OPAD 20:00 - 19:59]]&gt;=Poj_Zbior_ALL,Poj_Zbior_ALL,J113-K113+Tab_ZADANIE_2[[#This Row],[Uzupełnienie wody z OPAD 20:00 - 19:59]])</f>
        <v>4785.0925656130912</v>
      </c>
      <c r="G114" s="17" t="b">
        <f>AND(Tab_ZADANIE_2[[#This Row],[Temperatura 20:00 - 19:59]]&gt;15,Tab_ZADANIE_2[[#This Row],[OPAD 20:00-19:59]]&lt;0.6)</f>
        <v>1</v>
      </c>
      <c r="H114" s="17">
        <f>IF((Tab_ZADANIE_2[[#This Row],[Czy PODLEWANIE 20:00 - 21:00]]=TRUE),IF(Tab_ZADANIE_2[[#This Row],[Temperatura 20:00 - 19:59]]&lt;=30,12000,24000),)</f>
        <v>12000</v>
      </c>
      <c r="I114" s="17">
        <f>IF(Tab_ZADANIE_2[[#This Row],[Stan ZBIORNIKA 20:00]]&lt;Tab_ZADANIE_2[[#This Row],[Porcja PODLEWANIA 20:00 - 21:00]], Tab_ZADANIE_2[[#This Row],[Porcja PODLEWANIA 20:00 - 21:00]]-Tab_ZADANIE_2[[#This Row],[Stan ZBIORNIKA 20:00]],)</f>
        <v>7214.9074343869088</v>
      </c>
      <c r="J114" s="17">
        <f>Tab_ZADANIE_2[[#This Row],[Stan ZBIORNIKA 20:00]]-Tab_ZADANIE_2[[#This Row],[Porcja PODLEWANIA 20:00 - 21:00]]+Tab_ZADANIE_2[[#This Row],[Uzupełnienie wody z SIECI 20:00-20:01]]</f>
        <v>0</v>
      </c>
      <c r="K114" s="17">
        <f>IF(Tab_ZADANIE_2[[#This Row],[OPAD 20:00-19:59]]&lt;=0,(0.0003*Tab_ZADANIE_2[[#This Row],[Temperatura 20:00 - 19:59]]^1.5*Tab_ZADANIE_2[[#This Row],[Stan ZBIORNIKA 21:00]]),)</f>
        <v>0</v>
      </c>
      <c r="L114" s="30">
        <f>ROUNDUP(Tab_ZADANIE_2[[#This Row],[Uzupełnienie wody z SIECI 20:00-20:01]]/1000,0)*Woda_z_SIECI</f>
        <v>93.92</v>
      </c>
    </row>
    <row r="115" spans="2:12" x14ac:dyDescent="0.25">
      <c r="B115" s="9">
        <f>Tab_Dane_POGODA[[#This Row],[DATA]]</f>
        <v>42208</v>
      </c>
      <c r="C115" s="11">
        <f>VLOOKUP(Tab_ZADANIE_2[[#This Row],[DATA]],Tab_Dane_POGODA[],2,FALSE)</f>
        <v>20</v>
      </c>
      <c r="D115" s="19">
        <f>VLOOKUP(Tab_ZADANIE_2[[#This Row],[DATA]],Tab_Dane_POGODA[],3,FALSE)</f>
        <v>0</v>
      </c>
      <c r="E115" s="17">
        <f>IF(Tab_ZADANIE_2[[#This Row],[OPAD 20:00-19:59]]&gt;0,700*Tab_ZADANIE_2[[#This Row],[OPAD 20:00-19:59]],)</f>
        <v>0</v>
      </c>
      <c r="F115" s="17">
        <f>IF(J114-K114+Tab_ZADANIE_2[[#This Row],[Uzupełnienie wody z OPAD 20:00 - 19:59]]&gt;=Poj_Zbior_ALL,Poj_Zbior_ALL,J114-K114+Tab_ZADANIE_2[[#This Row],[Uzupełnienie wody z OPAD 20:00 - 19:59]])</f>
        <v>0</v>
      </c>
      <c r="G115" s="17" t="b">
        <f>AND(Tab_ZADANIE_2[[#This Row],[Temperatura 20:00 - 19:59]]&gt;15,Tab_ZADANIE_2[[#This Row],[OPAD 20:00-19:59]]&lt;0.6)</f>
        <v>1</v>
      </c>
      <c r="H115" s="17">
        <f>IF((Tab_ZADANIE_2[[#This Row],[Czy PODLEWANIE 20:00 - 21:00]]=TRUE),IF(Tab_ZADANIE_2[[#This Row],[Temperatura 20:00 - 19:59]]&lt;=30,12000,24000),)</f>
        <v>12000</v>
      </c>
      <c r="I115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5" s="17">
        <f>Tab_ZADANIE_2[[#This Row],[Stan ZBIORNIKA 20:00]]-Tab_ZADANIE_2[[#This Row],[Porcja PODLEWANIA 20:00 - 21:00]]+Tab_ZADANIE_2[[#This Row],[Uzupełnienie wody z SIECI 20:00-20:01]]</f>
        <v>0</v>
      </c>
      <c r="K115" s="17">
        <f>IF(Tab_ZADANIE_2[[#This Row],[OPAD 20:00-19:59]]&lt;=0,(0.0003*Tab_ZADANIE_2[[#This Row],[Temperatura 20:00 - 19:59]]^1.5*Tab_ZADANIE_2[[#This Row],[Stan ZBIORNIKA 21:00]]),)</f>
        <v>0</v>
      </c>
      <c r="L115" s="30">
        <f>ROUNDUP(Tab_ZADANIE_2[[#This Row],[Uzupełnienie wody z SIECI 20:00-20:01]]/1000,0)*Woda_z_SIECI</f>
        <v>140.88</v>
      </c>
    </row>
    <row r="116" spans="2:12" x14ac:dyDescent="0.25">
      <c r="B116" s="9">
        <f>Tab_Dane_POGODA[[#This Row],[DATA]]</f>
        <v>42209</v>
      </c>
      <c r="C116" s="11">
        <f>VLOOKUP(Tab_ZADANIE_2[[#This Row],[DATA]],Tab_Dane_POGODA[],2,FALSE)</f>
        <v>20</v>
      </c>
      <c r="D116" s="19">
        <f>VLOOKUP(Tab_ZADANIE_2[[#This Row],[DATA]],Tab_Dane_POGODA[],3,FALSE)</f>
        <v>0</v>
      </c>
      <c r="E116" s="17">
        <f>IF(Tab_ZADANIE_2[[#This Row],[OPAD 20:00-19:59]]&gt;0,700*Tab_ZADANIE_2[[#This Row],[OPAD 20:00-19:59]],)</f>
        <v>0</v>
      </c>
      <c r="F116" s="17">
        <f>IF(J115-K115+Tab_ZADANIE_2[[#This Row],[Uzupełnienie wody z OPAD 20:00 - 19:59]]&gt;=Poj_Zbior_ALL,Poj_Zbior_ALL,J115-K115+Tab_ZADANIE_2[[#This Row],[Uzupełnienie wody z OPAD 20:00 - 19:59]])</f>
        <v>0</v>
      </c>
      <c r="G116" s="17" t="b">
        <f>AND(Tab_ZADANIE_2[[#This Row],[Temperatura 20:00 - 19:59]]&gt;15,Tab_ZADANIE_2[[#This Row],[OPAD 20:00-19:59]]&lt;0.6)</f>
        <v>1</v>
      </c>
      <c r="H116" s="17">
        <f>IF((Tab_ZADANIE_2[[#This Row],[Czy PODLEWANIE 20:00 - 21:00]]=TRUE),IF(Tab_ZADANIE_2[[#This Row],[Temperatura 20:00 - 19:59]]&lt;=30,12000,24000),)</f>
        <v>12000</v>
      </c>
      <c r="I11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6" s="17">
        <f>Tab_ZADANIE_2[[#This Row],[Stan ZBIORNIKA 20:00]]-Tab_ZADANIE_2[[#This Row],[Porcja PODLEWANIA 20:00 - 21:00]]+Tab_ZADANIE_2[[#This Row],[Uzupełnienie wody z SIECI 20:00-20:01]]</f>
        <v>0</v>
      </c>
      <c r="K116" s="17">
        <f>IF(Tab_ZADANIE_2[[#This Row],[OPAD 20:00-19:59]]&lt;=0,(0.0003*Tab_ZADANIE_2[[#This Row],[Temperatura 20:00 - 19:59]]^1.5*Tab_ZADANIE_2[[#This Row],[Stan ZBIORNIKA 21:00]]),)</f>
        <v>0</v>
      </c>
      <c r="L116" s="30">
        <f>ROUNDUP(Tab_ZADANIE_2[[#This Row],[Uzupełnienie wody z SIECI 20:00-20:01]]/1000,0)*Woda_z_SIECI</f>
        <v>140.88</v>
      </c>
    </row>
    <row r="117" spans="2:12" x14ac:dyDescent="0.25">
      <c r="B117" s="9">
        <f>Tab_Dane_POGODA[[#This Row],[DATA]]</f>
        <v>42210</v>
      </c>
      <c r="C117" s="11">
        <f>VLOOKUP(Tab_ZADANIE_2[[#This Row],[DATA]],Tab_Dane_POGODA[],2,FALSE)</f>
        <v>23</v>
      </c>
      <c r="D117" s="19">
        <f>VLOOKUP(Tab_ZADANIE_2[[#This Row],[DATA]],Tab_Dane_POGODA[],3,FALSE)</f>
        <v>0.1</v>
      </c>
      <c r="E117" s="17">
        <f>IF(Tab_ZADANIE_2[[#This Row],[OPAD 20:00-19:59]]&gt;0,700*Tab_ZADANIE_2[[#This Row],[OPAD 20:00-19:59]],)</f>
        <v>70</v>
      </c>
      <c r="F117" s="17">
        <f>IF(J116-K116+Tab_ZADANIE_2[[#This Row],[Uzupełnienie wody z OPAD 20:00 - 19:59]]&gt;=Poj_Zbior_ALL,Poj_Zbior_ALL,J116-K116+Tab_ZADANIE_2[[#This Row],[Uzupełnienie wody z OPAD 20:00 - 19:59]])</f>
        <v>70</v>
      </c>
      <c r="G117" s="17" t="b">
        <f>AND(Tab_ZADANIE_2[[#This Row],[Temperatura 20:00 - 19:59]]&gt;15,Tab_ZADANIE_2[[#This Row],[OPAD 20:00-19:59]]&lt;0.6)</f>
        <v>1</v>
      </c>
      <c r="H117" s="17">
        <f>IF((Tab_ZADANIE_2[[#This Row],[Czy PODLEWANIE 20:00 - 21:00]]=TRUE),IF(Tab_ZADANIE_2[[#This Row],[Temperatura 20:00 - 19:59]]&lt;=30,12000,24000),)</f>
        <v>12000</v>
      </c>
      <c r="I117" s="17">
        <f>IF(Tab_ZADANIE_2[[#This Row],[Stan ZBIORNIKA 20:00]]&lt;Tab_ZADANIE_2[[#This Row],[Porcja PODLEWANIA 20:00 - 21:00]], Tab_ZADANIE_2[[#This Row],[Porcja PODLEWANIA 20:00 - 21:00]]-Tab_ZADANIE_2[[#This Row],[Stan ZBIORNIKA 20:00]],)</f>
        <v>11930</v>
      </c>
      <c r="J117" s="17">
        <f>Tab_ZADANIE_2[[#This Row],[Stan ZBIORNIKA 20:00]]-Tab_ZADANIE_2[[#This Row],[Porcja PODLEWANIA 20:00 - 21:00]]+Tab_ZADANIE_2[[#This Row],[Uzupełnienie wody z SIECI 20:00-20:01]]</f>
        <v>0</v>
      </c>
      <c r="K117" s="17">
        <f>IF(Tab_ZADANIE_2[[#This Row],[OPAD 20:00-19:59]]&lt;=0,(0.0003*Tab_ZADANIE_2[[#This Row],[Temperatura 20:00 - 19:59]]^1.5*Tab_ZADANIE_2[[#This Row],[Stan ZBIORNIKA 21:00]]),)</f>
        <v>0</v>
      </c>
      <c r="L117" s="30">
        <f>ROUNDUP(Tab_ZADANIE_2[[#This Row],[Uzupełnienie wody z SIECI 20:00-20:01]]/1000,0)*Woda_z_SIECI</f>
        <v>140.88</v>
      </c>
    </row>
    <row r="118" spans="2:12" x14ac:dyDescent="0.25">
      <c r="B118" s="9">
        <f>Tab_Dane_POGODA[[#This Row],[DATA]]</f>
        <v>42211</v>
      </c>
      <c r="C118" s="11">
        <f>VLOOKUP(Tab_ZADANIE_2[[#This Row],[DATA]],Tab_Dane_POGODA[],2,FALSE)</f>
        <v>16</v>
      </c>
      <c r="D118" s="19">
        <f>VLOOKUP(Tab_ZADANIE_2[[#This Row],[DATA]],Tab_Dane_POGODA[],3,FALSE)</f>
        <v>0</v>
      </c>
      <c r="E118" s="17">
        <f>IF(Tab_ZADANIE_2[[#This Row],[OPAD 20:00-19:59]]&gt;0,700*Tab_ZADANIE_2[[#This Row],[OPAD 20:00-19:59]],)</f>
        <v>0</v>
      </c>
      <c r="F118" s="17">
        <f>IF(J117-K117+Tab_ZADANIE_2[[#This Row],[Uzupełnienie wody z OPAD 20:00 - 19:59]]&gt;=Poj_Zbior_ALL,Poj_Zbior_ALL,J117-K117+Tab_ZADANIE_2[[#This Row],[Uzupełnienie wody z OPAD 20:00 - 19:59]])</f>
        <v>0</v>
      </c>
      <c r="G118" s="17" t="b">
        <f>AND(Tab_ZADANIE_2[[#This Row],[Temperatura 20:00 - 19:59]]&gt;15,Tab_ZADANIE_2[[#This Row],[OPAD 20:00-19:59]]&lt;0.6)</f>
        <v>1</v>
      </c>
      <c r="H118" s="17">
        <f>IF((Tab_ZADANIE_2[[#This Row],[Czy PODLEWANIE 20:00 - 21:00]]=TRUE),IF(Tab_ZADANIE_2[[#This Row],[Temperatura 20:00 - 19:59]]&lt;=30,12000,24000),)</f>
        <v>12000</v>
      </c>
      <c r="I118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18" s="17">
        <f>Tab_ZADANIE_2[[#This Row],[Stan ZBIORNIKA 20:00]]-Tab_ZADANIE_2[[#This Row],[Porcja PODLEWANIA 20:00 - 21:00]]+Tab_ZADANIE_2[[#This Row],[Uzupełnienie wody z SIECI 20:00-20:01]]</f>
        <v>0</v>
      </c>
      <c r="K118" s="17">
        <f>IF(Tab_ZADANIE_2[[#This Row],[OPAD 20:00-19:59]]&lt;=0,(0.0003*Tab_ZADANIE_2[[#This Row],[Temperatura 20:00 - 19:59]]^1.5*Tab_ZADANIE_2[[#This Row],[Stan ZBIORNIKA 21:00]]),)</f>
        <v>0</v>
      </c>
      <c r="L118" s="30">
        <f>ROUNDUP(Tab_ZADANIE_2[[#This Row],[Uzupełnienie wody z SIECI 20:00-20:01]]/1000,0)*Woda_z_SIECI</f>
        <v>140.88</v>
      </c>
    </row>
    <row r="119" spans="2:12" x14ac:dyDescent="0.25">
      <c r="B119" s="9">
        <f>Tab_Dane_POGODA[[#This Row],[DATA]]</f>
        <v>42212</v>
      </c>
      <c r="C119" s="11">
        <f>VLOOKUP(Tab_ZADANIE_2[[#This Row],[DATA]],Tab_Dane_POGODA[],2,FALSE)</f>
        <v>16</v>
      </c>
      <c r="D119" s="19">
        <f>VLOOKUP(Tab_ZADANIE_2[[#This Row],[DATA]],Tab_Dane_POGODA[],3,FALSE)</f>
        <v>0.1</v>
      </c>
      <c r="E119" s="17">
        <f>IF(Tab_ZADANIE_2[[#This Row],[OPAD 20:00-19:59]]&gt;0,700*Tab_ZADANIE_2[[#This Row],[OPAD 20:00-19:59]],)</f>
        <v>70</v>
      </c>
      <c r="F119" s="17">
        <f>IF(J118-K118+Tab_ZADANIE_2[[#This Row],[Uzupełnienie wody z OPAD 20:00 - 19:59]]&gt;=Poj_Zbior_ALL,Poj_Zbior_ALL,J118-K118+Tab_ZADANIE_2[[#This Row],[Uzupełnienie wody z OPAD 20:00 - 19:59]])</f>
        <v>70</v>
      </c>
      <c r="G119" s="17" t="b">
        <f>AND(Tab_ZADANIE_2[[#This Row],[Temperatura 20:00 - 19:59]]&gt;15,Tab_ZADANIE_2[[#This Row],[OPAD 20:00-19:59]]&lt;0.6)</f>
        <v>1</v>
      </c>
      <c r="H119" s="17">
        <f>IF((Tab_ZADANIE_2[[#This Row],[Czy PODLEWANIE 20:00 - 21:00]]=TRUE),IF(Tab_ZADANIE_2[[#This Row],[Temperatura 20:00 - 19:59]]&lt;=30,12000,24000),)</f>
        <v>12000</v>
      </c>
      <c r="I119" s="17">
        <f>IF(Tab_ZADANIE_2[[#This Row],[Stan ZBIORNIKA 20:00]]&lt;Tab_ZADANIE_2[[#This Row],[Porcja PODLEWANIA 20:00 - 21:00]], Tab_ZADANIE_2[[#This Row],[Porcja PODLEWANIA 20:00 - 21:00]]-Tab_ZADANIE_2[[#This Row],[Stan ZBIORNIKA 20:00]],)</f>
        <v>11930</v>
      </c>
      <c r="J119" s="17">
        <f>Tab_ZADANIE_2[[#This Row],[Stan ZBIORNIKA 20:00]]-Tab_ZADANIE_2[[#This Row],[Porcja PODLEWANIA 20:00 - 21:00]]+Tab_ZADANIE_2[[#This Row],[Uzupełnienie wody z SIECI 20:00-20:01]]</f>
        <v>0</v>
      </c>
      <c r="K119" s="17">
        <f>IF(Tab_ZADANIE_2[[#This Row],[OPAD 20:00-19:59]]&lt;=0,(0.0003*Tab_ZADANIE_2[[#This Row],[Temperatura 20:00 - 19:59]]^1.5*Tab_ZADANIE_2[[#This Row],[Stan ZBIORNIKA 21:00]]),)</f>
        <v>0</v>
      </c>
      <c r="L119" s="30">
        <f>ROUNDUP(Tab_ZADANIE_2[[#This Row],[Uzupełnienie wody z SIECI 20:00-20:01]]/1000,0)*Woda_z_SIECI</f>
        <v>140.88</v>
      </c>
    </row>
    <row r="120" spans="2:12" x14ac:dyDescent="0.25">
      <c r="B120" s="9">
        <f>Tab_Dane_POGODA[[#This Row],[DATA]]</f>
        <v>42213</v>
      </c>
      <c r="C120" s="11">
        <f>VLOOKUP(Tab_ZADANIE_2[[#This Row],[DATA]],Tab_Dane_POGODA[],2,FALSE)</f>
        <v>18</v>
      </c>
      <c r="D120" s="19">
        <f>VLOOKUP(Tab_ZADANIE_2[[#This Row],[DATA]],Tab_Dane_POGODA[],3,FALSE)</f>
        <v>0.3</v>
      </c>
      <c r="E120" s="17">
        <f>IF(Tab_ZADANIE_2[[#This Row],[OPAD 20:00-19:59]]&gt;0,700*Tab_ZADANIE_2[[#This Row],[OPAD 20:00-19:59]],)</f>
        <v>210</v>
      </c>
      <c r="F120" s="17">
        <f>IF(J119-K119+Tab_ZADANIE_2[[#This Row],[Uzupełnienie wody z OPAD 20:00 - 19:59]]&gt;=Poj_Zbior_ALL,Poj_Zbior_ALL,J119-K119+Tab_ZADANIE_2[[#This Row],[Uzupełnienie wody z OPAD 20:00 - 19:59]])</f>
        <v>210</v>
      </c>
      <c r="G120" s="17" t="b">
        <f>AND(Tab_ZADANIE_2[[#This Row],[Temperatura 20:00 - 19:59]]&gt;15,Tab_ZADANIE_2[[#This Row],[OPAD 20:00-19:59]]&lt;0.6)</f>
        <v>1</v>
      </c>
      <c r="H120" s="17">
        <f>IF((Tab_ZADANIE_2[[#This Row],[Czy PODLEWANIE 20:00 - 21:00]]=TRUE),IF(Tab_ZADANIE_2[[#This Row],[Temperatura 20:00 - 19:59]]&lt;=30,12000,24000),)</f>
        <v>12000</v>
      </c>
      <c r="I120" s="17">
        <f>IF(Tab_ZADANIE_2[[#This Row],[Stan ZBIORNIKA 20:00]]&lt;Tab_ZADANIE_2[[#This Row],[Porcja PODLEWANIA 20:00 - 21:00]], Tab_ZADANIE_2[[#This Row],[Porcja PODLEWANIA 20:00 - 21:00]]-Tab_ZADANIE_2[[#This Row],[Stan ZBIORNIKA 20:00]],)</f>
        <v>11790</v>
      </c>
      <c r="J120" s="17">
        <f>Tab_ZADANIE_2[[#This Row],[Stan ZBIORNIKA 20:00]]-Tab_ZADANIE_2[[#This Row],[Porcja PODLEWANIA 20:00 - 21:00]]+Tab_ZADANIE_2[[#This Row],[Uzupełnienie wody z SIECI 20:00-20:01]]</f>
        <v>0</v>
      </c>
      <c r="K120" s="17">
        <f>IF(Tab_ZADANIE_2[[#This Row],[OPAD 20:00-19:59]]&lt;=0,(0.0003*Tab_ZADANIE_2[[#This Row],[Temperatura 20:00 - 19:59]]^1.5*Tab_ZADANIE_2[[#This Row],[Stan ZBIORNIKA 21:00]]),)</f>
        <v>0</v>
      </c>
      <c r="L120" s="30">
        <f>ROUNDUP(Tab_ZADANIE_2[[#This Row],[Uzupełnienie wody z SIECI 20:00-20:01]]/1000,0)*Woda_z_SIECI</f>
        <v>140.88</v>
      </c>
    </row>
    <row r="121" spans="2:12" x14ac:dyDescent="0.25">
      <c r="B121" s="9">
        <f>Tab_Dane_POGODA[[#This Row],[DATA]]</f>
        <v>42214</v>
      </c>
      <c r="C121" s="11">
        <f>VLOOKUP(Tab_ZADANIE_2[[#This Row],[DATA]],Tab_Dane_POGODA[],2,FALSE)</f>
        <v>18</v>
      </c>
      <c r="D121" s="19">
        <f>VLOOKUP(Tab_ZADANIE_2[[#This Row],[DATA]],Tab_Dane_POGODA[],3,FALSE)</f>
        <v>0</v>
      </c>
      <c r="E121" s="17">
        <f>IF(Tab_ZADANIE_2[[#This Row],[OPAD 20:00-19:59]]&gt;0,700*Tab_ZADANIE_2[[#This Row],[OPAD 20:00-19:59]],)</f>
        <v>0</v>
      </c>
      <c r="F121" s="17">
        <f>IF(J120-K120+Tab_ZADANIE_2[[#This Row],[Uzupełnienie wody z OPAD 20:00 - 19:59]]&gt;=Poj_Zbior_ALL,Poj_Zbior_ALL,J120-K120+Tab_ZADANIE_2[[#This Row],[Uzupełnienie wody z OPAD 20:00 - 19:59]])</f>
        <v>0</v>
      </c>
      <c r="G121" s="17" t="b">
        <f>AND(Tab_ZADANIE_2[[#This Row],[Temperatura 20:00 - 19:59]]&gt;15,Tab_ZADANIE_2[[#This Row],[OPAD 20:00-19:59]]&lt;0.6)</f>
        <v>1</v>
      </c>
      <c r="H121" s="17">
        <f>IF((Tab_ZADANIE_2[[#This Row],[Czy PODLEWANIE 20:00 - 21:00]]=TRUE),IF(Tab_ZADANIE_2[[#This Row],[Temperatura 20:00 - 19:59]]&lt;=30,12000,24000),)</f>
        <v>12000</v>
      </c>
      <c r="I121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1" s="17">
        <f>Tab_ZADANIE_2[[#This Row],[Stan ZBIORNIKA 20:00]]-Tab_ZADANIE_2[[#This Row],[Porcja PODLEWANIA 20:00 - 21:00]]+Tab_ZADANIE_2[[#This Row],[Uzupełnienie wody z SIECI 20:00-20:01]]</f>
        <v>0</v>
      </c>
      <c r="K121" s="17">
        <f>IF(Tab_ZADANIE_2[[#This Row],[OPAD 20:00-19:59]]&lt;=0,(0.0003*Tab_ZADANIE_2[[#This Row],[Temperatura 20:00 - 19:59]]^1.5*Tab_ZADANIE_2[[#This Row],[Stan ZBIORNIKA 21:00]]),)</f>
        <v>0</v>
      </c>
      <c r="L121" s="30">
        <f>ROUNDUP(Tab_ZADANIE_2[[#This Row],[Uzupełnienie wody z SIECI 20:00-20:01]]/1000,0)*Woda_z_SIECI</f>
        <v>140.88</v>
      </c>
    </row>
    <row r="122" spans="2:12" x14ac:dyDescent="0.25">
      <c r="B122" s="9">
        <f>Tab_Dane_POGODA[[#This Row],[DATA]]</f>
        <v>42215</v>
      </c>
      <c r="C122" s="11">
        <f>VLOOKUP(Tab_ZADANIE_2[[#This Row],[DATA]],Tab_Dane_POGODA[],2,FALSE)</f>
        <v>14</v>
      </c>
      <c r="D122" s="19">
        <f>VLOOKUP(Tab_ZADANIE_2[[#This Row],[DATA]],Tab_Dane_POGODA[],3,FALSE)</f>
        <v>0</v>
      </c>
      <c r="E122" s="17">
        <f>IF(Tab_ZADANIE_2[[#This Row],[OPAD 20:00-19:59]]&gt;0,700*Tab_ZADANIE_2[[#This Row],[OPAD 20:00-19:59]],)</f>
        <v>0</v>
      </c>
      <c r="F122" s="17">
        <f>IF(J121-K121+Tab_ZADANIE_2[[#This Row],[Uzupełnienie wody z OPAD 20:00 - 19:59]]&gt;=Poj_Zbior_ALL,Poj_Zbior_ALL,J121-K121+Tab_ZADANIE_2[[#This Row],[Uzupełnienie wody z OPAD 20:00 - 19:59]])</f>
        <v>0</v>
      </c>
      <c r="G122" s="17" t="b">
        <f>AND(Tab_ZADANIE_2[[#This Row],[Temperatura 20:00 - 19:59]]&gt;15,Tab_ZADANIE_2[[#This Row],[OPAD 20:00-19:59]]&lt;0.6)</f>
        <v>0</v>
      </c>
      <c r="H122" s="17">
        <f>IF((Tab_ZADANIE_2[[#This Row],[Czy PODLEWANIE 20:00 - 21:00]]=TRUE),IF(Tab_ZADANIE_2[[#This Row],[Temperatura 20:00 - 19:59]]&lt;=30,12000,24000),)</f>
        <v>0</v>
      </c>
      <c r="I12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22" s="17">
        <f>Tab_ZADANIE_2[[#This Row],[Stan ZBIORNIKA 20:00]]-Tab_ZADANIE_2[[#This Row],[Porcja PODLEWANIA 20:00 - 21:00]]+Tab_ZADANIE_2[[#This Row],[Uzupełnienie wody z SIECI 20:00-20:01]]</f>
        <v>0</v>
      </c>
      <c r="K122" s="17">
        <f>IF(Tab_ZADANIE_2[[#This Row],[OPAD 20:00-19:59]]&lt;=0,(0.0003*Tab_ZADANIE_2[[#This Row],[Temperatura 20:00 - 19:59]]^1.5*Tab_ZADANIE_2[[#This Row],[Stan ZBIORNIKA 21:00]]),)</f>
        <v>0</v>
      </c>
      <c r="L122" s="30">
        <f>ROUNDUP(Tab_ZADANIE_2[[#This Row],[Uzupełnienie wody z SIECI 20:00-20:01]]/1000,0)*Woda_z_SIECI</f>
        <v>0</v>
      </c>
    </row>
    <row r="123" spans="2:12" x14ac:dyDescent="0.25">
      <c r="B123" s="9">
        <f>Tab_Dane_POGODA[[#This Row],[DATA]]</f>
        <v>42216</v>
      </c>
      <c r="C123" s="11">
        <f>VLOOKUP(Tab_ZADANIE_2[[#This Row],[DATA]],Tab_Dane_POGODA[],2,FALSE)</f>
        <v>14</v>
      </c>
      <c r="D123" s="19">
        <f>VLOOKUP(Tab_ZADANIE_2[[#This Row],[DATA]],Tab_Dane_POGODA[],3,FALSE)</f>
        <v>0</v>
      </c>
      <c r="E123" s="17">
        <f>IF(Tab_ZADANIE_2[[#This Row],[OPAD 20:00-19:59]]&gt;0,700*Tab_ZADANIE_2[[#This Row],[OPAD 20:00-19:59]],)</f>
        <v>0</v>
      </c>
      <c r="F123" s="17">
        <f>IF(J122-K122+Tab_ZADANIE_2[[#This Row],[Uzupełnienie wody z OPAD 20:00 - 19:59]]&gt;=Poj_Zbior_ALL,Poj_Zbior_ALL,J122-K122+Tab_ZADANIE_2[[#This Row],[Uzupełnienie wody z OPAD 20:00 - 19:59]])</f>
        <v>0</v>
      </c>
      <c r="G123" s="17" t="b">
        <f>AND(Tab_ZADANIE_2[[#This Row],[Temperatura 20:00 - 19:59]]&gt;15,Tab_ZADANIE_2[[#This Row],[OPAD 20:00-19:59]]&lt;0.6)</f>
        <v>0</v>
      </c>
      <c r="H123" s="17">
        <f>IF((Tab_ZADANIE_2[[#This Row],[Czy PODLEWANIE 20:00 - 21:00]]=TRUE),IF(Tab_ZADANIE_2[[#This Row],[Temperatura 20:00 - 19:59]]&lt;=30,12000,24000),)</f>
        <v>0</v>
      </c>
      <c r="I12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23" s="17">
        <f>Tab_ZADANIE_2[[#This Row],[Stan ZBIORNIKA 20:00]]-Tab_ZADANIE_2[[#This Row],[Porcja PODLEWANIA 20:00 - 21:00]]+Tab_ZADANIE_2[[#This Row],[Uzupełnienie wody z SIECI 20:00-20:01]]</f>
        <v>0</v>
      </c>
      <c r="K123" s="17">
        <f>IF(Tab_ZADANIE_2[[#This Row],[OPAD 20:00-19:59]]&lt;=0,(0.0003*Tab_ZADANIE_2[[#This Row],[Temperatura 20:00 - 19:59]]^1.5*Tab_ZADANIE_2[[#This Row],[Stan ZBIORNIKA 21:00]]),)</f>
        <v>0</v>
      </c>
      <c r="L123" s="30">
        <f>ROUNDUP(Tab_ZADANIE_2[[#This Row],[Uzupełnienie wody z SIECI 20:00-20:01]]/1000,0)*Woda_z_SIECI</f>
        <v>0</v>
      </c>
    </row>
    <row r="124" spans="2:12" x14ac:dyDescent="0.25">
      <c r="B124" s="9">
        <f>Tab_Dane_POGODA[[#This Row],[DATA]]</f>
        <v>42217</v>
      </c>
      <c r="C124" s="11">
        <f>VLOOKUP(Tab_ZADANIE_2[[#This Row],[DATA]],Tab_Dane_POGODA[],2,FALSE)</f>
        <v>16</v>
      </c>
      <c r="D124" s="19">
        <f>VLOOKUP(Tab_ZADANIE_2[[#This Row],[DATA]],Tab_Dane_POGODA[],3,FALSE)</f>
        <v>0</v>
      </c>
      <c r="E124" s="17">
        <f>IF(Tab_ZADANIE_2[[#This Row],[OPAD 20:00-19:59]]&gt;0,700*Tab_ZADANIE_2[[#This Row],[OPAD 20:00-19:59]],)</f>
        <v>0</v>
      </c>
      <c r="F124" s="17">
        <f>IF(J123-K123+Tab_ZADANIE_2[[#This Row],[Uzupełnienie wody z OPAD 20:00 - 19:59]]&gt;=Poj_Zbior_ALL,Poj_Zbior_ALL,J123-K123+Tab_ZADANIE_2[[#This Row],[Uzupełnienie wody z OPAD 20:00 - 19:59]])</f>
        <v>0</v>
      </c>
      <c r="G124" s="17" t="b">
        <f>AND(Tab_ZADANIE_2[[#This Row],[Temperatura 20:00 - 19:59]]&gt;15,Tab_ZADANIE_2[[#This Row],[OPAD 20:00-19:59]]&lt;0.6)</f>
        <v>1</v>
      </c>
      <c r="H124" s="17">
        <f>IF((Tab_ZADANIE_2[[#This Row],[Czy PODLEWANIE 20:00 - 21:00]]=TRUE),IF(Tab_ZADANIE_2[[#This Row],[Temperatura 20:00 - 19:59]]&lt;=30,12000,24000),)</f>
        <v>12000</v>
      </c>
      <c r="I12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4" s="17">
        <f>Tab_ZADANIE_2[[#This Row],[Stan ZBIORNIKA 20:00]]-Tab_ZADANIE_2[[#This Row],[Porcja PODLEWANIA 20:00 - 21:00]]+Tab_ZADANIE_2[[#This Row],[Uzupełnienie wody z SIECI 20:00-20:01]]</f>
        <v>0</v>
      </c>
      <c r="K124" s="17">
        <f>IF(Tab_ZADANIE_2[[#This Row],[OPAD 20:00-19:59]]&lt;=0,(0.0003*Tab_ZADANIE_2[[#This Row],[Temperatura 20:00 - 19:59]]^1.5*Tab_ZADANIE_2[[#This Row],[Stan ZBIORNIKA 21:00]]),)</f>
        <v>0</v>
      </c>
      <c r="L124" s="30">
        <f>ROUNDUP(Tab_ZADANIE_2[[#This Row],[Uzupełnienie wody z SIECI 20:00-20:01]]/1000,0)*Woda_z_SIECI</f>
        <v>140.88</v>
      </c>
    </row>
    <row r="125" spans="2:12" x14ac:dyDescent="0.25">
      <c r="B125" s="9">
        <f>Tab_Dane_POGODA[[#This Row],[DATA]]</f>
        <v>42218</v>
      </c>
      <c r="C125" s="11">
        <f>VLOOKUP(Tab_ZADANIE_2[[#This Row],[DATA]],Tab_Dane_POGODA[],2,FALSE)</f>
        <v>22</v>
      </c>
      <c r="D125" s="19">
        <f>VLOOKUP(Tab_ZADANIE_2[[#This Row],[DATA]],Tab_Dane_POGODA[],3,FALSE)</f>
        <v>0</v>
      </c>
      <c r="E125" s="17">
        <f>IF(Tab_ZADANIE_2[[#This Row],[OPAD 20:00-19:59]]&gt;0,700*Tab_ZADANIE_2[[#This Row],[OPAD 20:00-19:59]],)</f>
        <v>0</v>
      </c>
      <c r="F125" s="17">
        <f>IF(J124-K124+Tab_ZADANIE_2[[#This Row],[Uzupełnienie wody z OPAD 20:00 - 19:59]]&gt;=Poj_Zbior_ALL,Poj_Zbior_ALL,J124-K124+Tab_ZADANIE_2[[#This Row],[Uzupełnienie wody z OPAD 20:00 - 19:59]])</f>
        <v>0</v>
      </c>
      <c r="G125" s="17" t="b">
        <f>AND(Tab_ZADANIE_2[[#This Row],[Temperatura 20:00 - 19:59]]&gt;15,Tab_ZADANIE_2[[#This Row],[OPAD 20:00-19:59]]&lt;0.6)</f>
        <v>1</v>
      </c>
      <c r="H125" s="17">
        <f>IF((Tab_ZADANIE_2[[#This Row],[Czy PODLEWANIE 20:00 - 21:00]]=TRUE),IF(Tab_ZADANIE_2[[#This Row],[Temperatura 20:00 - 19:59]]&lt;=30,12000,24000),)</f>
        <v>12000</v>
      </c>
      <c r="I125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5" s="17">
        <f>Tab_ZADANIE_2[[#This Row],[Stan ZBIORNIKA 20:00]]-Tab_ZADANIE_2[[#This Row],[Porcja PODLEWANIA 20:00 - 21:00]]+Tab_ZADANIE_2[[#This Row],[Uzupełnienie wody z SIECI 20:00-20:01]]</f>
        <v>0</v>
      </c>
      <c r="K125" s="17">
        <f>IF(Tab_ZADANIE_2[[#This Row],[OPAD 20:00-19:59]]&lt;=0,(0.0003*Tab_ZADANIE_2[[#This Row],[Temperatura 20:00 - 19:59]]^1.5*Tab_ZADANIE_2[[#This Row],[Stan ZBIORNIKA 21:00]]),)</f>
        <v>0</v>
      </c>
      <c r="L125" s="30">
        <f>ROUNDUP(Tab_ZADANIE_2[[#This Row],[Uzupełnienie wody z SIECI 20:00-20:01]]/1000,0)*Woda_z_SIECI</f>
        <v>140.88</v>
      </c>
    </row>
    <row r="126" spans="2:12" x14ac:dyDescent="0.25">
      <c r="B126" s="9">
        <f>Tab_Dane_POGODA[[#This Row],[DATA]]</f>
        <v>42219</v>
      </c>
      <c r="C126" s="11">
        <f>VLOOKUP(Tab_ZADANIE_2[[#This Row],[DATA]],Tab_Dane_POGODA[],2,FALSE)</f>
        <v>22</v>
      </c>
      <c r="D126" s="19">
        <f>VLOOKUP(Tab_ZADANIE_2[[#This Row],[DATA]],Tab_Dane_POGODA[],3,FALSE)</f>
        <v>0</v>
      </c>
      <c r="E126" s="17">
        <f>IF(Tab_ZADANIE_2[[#This Row],[OPAD 20:00-19:59]]&gt;0,700*Tab_ZADANIE_2[[#This Row],[OPAD 20:00-19:59]],)</f>
        <v>0</v>
      </c>
      <c r="F126" s="17">
        <f>IF(J125-K125+Tab_ZADANIE_2[[#This Row],[Uzupełnienie wody z OPAD 20:00 - 19:59]]&gt;=Poj_Zbior_ALL,Poj_Zbior_ALL,J125-K125+Tab_ZADANIE_2[[#This Row],[Uzupełnienie wody z OPAD 20:00 - 19:59]])</f>
        <v>0</v>
      </c>
      <c r="G126" s="17" t="b">
        <f>AND(Tab_ZADANIE_2[[#This Row],[Temperatura 20:00 - 19:59]]&gt;15,Tab_ZADANIE_2[[#This Row],[OPAD 20:00-19:59]]&lt;0.6)</f>
        <v>1</v>
      </c>
      <c r="H126" s="17">
        <f>IF((Tab_ZADANIE_2[[#This Row],[Czy PODLEWANIE 20:00 - 21:00]]=TRUE),IF(Tab_ZADANIE_2[[#This Row],[Temperatura 20:00 - 19:59]]&lt;=30,12000,24000),)</f>
        <v>12000</v>
      </c>
      <c r="I12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6" s="17">
        <f>Tab_ZADANIE_2[[#This Row],[Stan ZBIORNIKA 20:00]]-Tab_ZADANIE_2[[#This Row],[Porcja PODLEWANIA 20:00 - 21:00]]+Tab_ZADANIE_2[[#This Row],[Uzupełnienie wody z SIECI 20:00-20:01]]</f>
        <v>0</v>
      </c>
      <c r="K126" s="17">
        <f>IF(Tab_ZADANIE_2[[#This Row],[OPAD 20:00-19:59]]&lt;=0,(0.0003*Tab_ZADANIE_2[[#This Row],[Temperatura 20:00 - 19:59]]^1.5*Tab_ZADANIE_2[[#This Row],[Stan ZBIORNIKA 21:00]]),)</f>
        <v>0</v>
      </c>
      <c r="L126" s="30">
        <f>ROUNDUP(Tab_ZADANIE_2[[#This Row],[Uzupełnienie wody z SIECI 20:00-20:01]]/1000,0)*Woda_z_SIECI</f>
        <v>140.88</v>
      </c>
    </row>
    <row r="127" spans="2:12" x14ac:dyDescent="0.25">
      <c r="B127" s="9">
        <f>Tab_Dane_POGODA[[#This Row],[DATA]]</f>
        <v>42220</v>
      </c>
      <c r="C127" s="11">
        <f>VLOOKUP(Tab_ZADANIE_2[[#This Row],[DATA]],Tab_Dane_POGODA[],2,FALSE)</f>
        <v>25</v>
      </c>
      <c r="D127" s="19">
        <f>VLOOKUP(Tab_ZADANIE_2[[#This Row],[DATA]],Tab_Dane_POGODA[],3,FALSE)</f>
        <v>0</v>
      </c>
      <c r="E127" s="17">
        <f>IF(Tab_ZADANIE_2[[#This Row],[OPAD 20:00-19:59]]&gt;0,700*Tab_ZADANIE_2[[#This Row],[OPAD 20:00-19:59]],)</f>
        <v>0</v>
      </c>
      <c r="F127" s="17">
        <f>IF(J126-K126+Tab_ZADANIE_2[[#This Row],[Uzupełnienie wody z OPAD 20:00 - 19:59]]&gt;=Poj_Zbior_ALL,Poj_Zbior_ALL,J126-K126+Tab_ZADANIE_2[[#This Row],[Uzupełnienie wody z OPAD 20:00 - 19:59]])</f>
        <v>0</v>
      </c>
      <c r="G127" s="17" t="b">
        <f>AND(Tab_ZADANIE_2[[#This Row],[Temperatura 20:00 - 19:59]]&gt;15,Tab_ZADANIE_2[[#This Row],[OPAD 20:00-19:59]]&lt;0.6)</f>
        <v>1</v>
      </c>
      <c r="H127" s="17">
        <f>IF((Tab_ZADANIE_2[[#This Row],[Czy PODLEWANIE 20:00 - 21:00]]=TRUE),IF(Tab_ZADANIE_2[[#This Row],[Temperatura 20:00 - 19:59]]&lt;=30,12000,24000),)</f>
        <v>12000</v>
      </c>
      <c r="I12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7" s="17">
        <f>Tab_ZADANIE_2[[#This Row],[Stan ZBIORNIKA 20:00]]-Tab_ZADANIE_2[[#This Row],[Porcja PODLEWANIA 20:00 - 21:00]]+Tab_ZADANIE_2[[#This Row],[Uzupełnienie wody z SIECI 20:00-20:01]]</f>
        <v>0</v>
      </c>
      <c r="K127" s="17">
        <f>IF(Tab_ZADANIE_2[[#This Row],[OPAD 20:00-19:59]]&lt;=0,(0.0003*Tab_ZADANIE_2[[#This Row],[Temperatura 20:00 - 19:59]]^1.5*Tab_ZADANIE_2[[#This Row],[Stan ZBIORNIKA 21:00]]),)</f>
        <v>0</v>
      </c>
      <c r="L127" s="30">
        <f>ROUNDUP(Tab_ZADANIE_2[[#This Row],[Uzupełnienie wody z SIECI 20:00-20:01]]/1000,0)*Woda_z_SIECI</f>
        <v>140.88</v>
      </c>
    </row>
    <row r="128" spans="2:12" x14ac:dyDescent="0.25">
      <c r="B128" s="9">
        <f>Tab_Dane_POGODA[[#This Row],[DATA]]</f>
        <v>42221</v>
      </c>
      <c r="C128" s="11">
        <f>VLOOKUP(Tab_ZADANIE_2[[#This Row],[DATA]],Tab_Dane_POGODA[],2,FALSE)</f>
        <v>24</v>
      </c>
      <c r="D128" s="19">
        <f>VLOOKUP(Tab_ZADANIE_2[[#This Row],[DATA]],Tab_Dane_POGODA[],3,FALSE)</f>
        <v>0</v>
      </c>
      <c r="E128" s="17">
        <f>IF(Tab_ZADANIE_2[[#This Row],[OPAD 20:00-19:59]]&gt;0,700*Tab_ZADANIE_2[[#This Row],[OPAD 20:00-19:59]],)</f>
        <v>0</v>
      </c>
      <c r="F128" s="17">
        <f>IF(J127-K127+Tab_ZADANIE_2[[#This Row],[Uzupełnienie wody z OPAD 20:00 - 19:59]]&gt;=Poj_Zbior_ALL,Poj_Zbior_ALL,J127-K127+Tab_ZADANIE_2[[#This Row],[Uzupełnienie wody z OPAD 20:00 - 19:59]])</f>
        <v>0</v>
      </c>
      <c r="G128" s="17" t="b">
        <f>AND(Tab_ZADANIE_2[[#This Row],[Temperatura 20:00 - 19:59]]&gt;15,Tab_ZADANIE_2[[#This Row],[OPAD 20:00-19:59]]&lt;0.6)</f>
        <v>1</v>
      </c>
      <c r="H128" s="17">
        <f>IF((Tab_ZADANIE_2[[#This Row],[Czy PODLEWANIE 20:00 - 21:00]]=TRUE),IF(Tab_ZADANIE_2[[#This Row],[Temperatura 20:00 - 19:59]]&lt;=30,12000,24000),)</f>
        <v>12000</v>
      </c>
      <c r="I128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8" s="17">
        <f>Tab_ZADANIE_2[[#This Row],[Stan ZBIORNIKA 20:00]]-Tab_ZADANIE_2[[#This Row],[Porcja PODLEWANIA 20:00 - 21:00]]+Tab_ZADANIE_2[[#This Row],[Uzupełnienie wody z SIECI 20:00-20:01]]</f>
        <v>0</v>
      </c>
      <c r="K128" s="17">
        <f>IF(Tab_ZADANIE_2[[#This Row],[OPAD 20:00-19:59]]&lt;=0,(0.0003*Tab_ZADANIE_2[[#This Row],[Temperatura 20:00 - 19:59]]^1.5*Tab_ZADANIE_2[[#This Row],[Stan ZBIORNIKA 21:00]]),)</f>
        <v>0</v>
      </c>
      <c r="L128" s="30">
        <f>ROUNDUP(Tab_ZADANIE_2[[#This Row],[Uzupełnienie wody z SIECI 20:00-20:01]]/1000,0)*Woda_z_SIECI</f>
        <v>140.88</v>
      </c>
    </row>
    <row r="129" spans="2:12" x14ac:dyDescent="0.25">
      <c r="B129" s="9">
        <f>Tab_Dane_POGODA[[#This Row],[DATA]]</f>
        <v>42222</v>
      </c>
      <c r="C129" s="11">
        <f>VLOOKUP(Tab_ZADANIE_2[[#This Row],[DATA]],Tab_Dane_POGODA[],2,FALSE)</f>
        <v>24</v>
      </c>
      <c r="D129" s="19">
        <f>VLOOKUP(Tab_ZADANIE_2[[#This Row],[DATA]],Tab_Dane_POGODA[],3,FALSE)</f>
        <v>0</v>
      </c>
      <c r="E129" s="17">
        <f>IF(Tab_ZADANIE_2[[#This Row],[OPAD 20:00-19:59]]&gt;0,700*Tab_ZADANIE_2[[#This Row],[OPAD 20:00-19:59]],)</f>
        <v>0</v>
      </c>
      <c r="F129" s="17">
        <f>IF(J128-K128+Tab_ZADANIE_2[[#This Row],[Uzupełnienie wody z OPAD 20:00 - 19:59]]&gt;=Poj_Zbior_ALL,Poj_Zbior_ALL,J128-K128+Tab_ZADANIE_2[[#This Row],[Uzupełnienie wody z OPAD 20:00 - 19:59]])</f>
        <v>0</v>
      </c>
      <c r="G129" s="17" t="b">
        <f>AND(Tab_ZADANIE_2[[#This Row],[Temperatura 20:00 - 19:59]]&gt;15,Tab_ZADANIE_2[[#This Row],[OPAD 20:00-19:59]]&lt;0.6)</f>
        <v>1</v>
      </c>
      <c r="H129" s="17">
        <f>IF((Tab_ZADANIE_2[[#This Row],[Czy PODLEWANIE 20:00 - 21:00]]=TRUE),IF(Tab_ZADANIE_2[[#This Row],[Temperatura 20:00 - 19:59]]&lt;=30,12000,24000),)</f>
        <v>12000</v>
      </c>
      <c r="I129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29" s="17">
        <f>Tab_ZADANIE_2[[#This Row],[Stan ZBIORNIKA 20:00]]-Tab_ZADANIE_2[[#This Row],[Porcja PODLEWANIA 20:00 - 21:00]]+Tab_ZADANIE_2[[#This Row],[Uzupełnienie wody z SIECI 20:00-20:01]]</f>
        <v>0</v>
      </c>
      <c r="K129" s="17">
        <f>IF(Tab_ZADANIE_2[[#This Row],[OPAD 20:00-19:59]]&lt;=0,(0.0003*Tab_ZADANIE_2[[#This Row],[Temperatura 20:00 - 19:59]]^1.5*Tab_ZADANIE_2[[#This Row],[Stan ZBIORNIKA 21:00]]),)</f>
        <v>0</v>
      </c>
      <c r="L129" s="30">
        <f>ROUNDUP(Tab_ZADANIE_2[[#This Row],[Uzupełnienie wody z SIECI 20:00-20:01]]/1000,0)*Woda_z_SIECI</f>
        <v>140.88</v>
      </c>
    </row>
    <row r="130" spans="2:12" x14ac:dyDescent="0.25">
      <c r="B130" s="9">
        <f>Tab_Dane_POGODA[[#This Row],[DATA]]</f>
        <v>42223</v>
      </c>
      <c r="C130" s="11">
        <f>VLOOKUP(Tab_ZADANIE_2[[#This Row],[DATA]],Tab_Dane_POGODA[],2,FALSE)</f>
        <v>28</v>
      </c>
      <c r="D130" s="19">
        <f>VLOOKUP(Tab_ZADANIE_2[[#This Row],[DATA]],Tab_Dane_POGODA[],3,FALSE)</f>
        <v>0</v>
      </c>
      <c r="E130" s="17">
        <f>IF(Tab_ZADANIE_2[[#This Row],[OPAD 20:00-19:59]]&gt;0,700*Tab_ZADANIE_2[[#This Row],[OPAD 20:00-19:59]],)</f>
        <v>0</v>
      </c>
      <c r="F130" s="17">
        <f>IF(J129-K129+Tab_ZADANIE_2[[#This Row],[Uzupełnienie wody z OPAD 20:00 - 19:59]]&gt;=Poj_Zbior_ALL,Poj_Zbior_ALL,J129-K129+Tab_ZADANIE_2[[#This Row],[Uzupełnienie wody z OPAD 20:00 - 19:59]])</f>
        <v>0</v>
      </c>
      <c r="G130" s="17" t="b">
        <f>AND(Tab_ZADANIE_2[[#This Row],[Temperatura 20:00 - 19:59]]&gt;15,Tab_ZADANIE_2[[#This Row],[OPAD 20:00-19:59]]&lt;0.6)</f>
        <v>1</v>
      </c>
      <c r="H130" s="17">
        <f>IF((Tab_ZADANIE_2[[#This Row],[Czy PODLEWANIE 20:00 - 21:00]]=TRUE),IF(Tab_ZADANIE_2[[#This Row],[Temperatura 20:00 - 19:59]]&lt;=30,12000,24000),)</f>
        <v>12000</v>
      </c>
      <c r="I130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0" s="17">
        <f>Tab_ZADANIE_2[[#This Row],[Stan ZBIORNIKA 20:00]]-Tab_ZADANIE_2[[#This Row],[Porcja PODLEWANIA 20:00 - 21:00]]+Tab_ZADANIE_2[[#This Row],[Uzupełnienie wody z SIECI 20:00-20:01]]</f>
        <v>0</v>
      </c>
      <c r="K130" s="17">
        <f>IF(Tab_ZADANIE_2[[#This Row],[OPAD 20:00-19:59]]&lt;=0,(0.0003*Tab_ZADANIE_2[[#This Row],[Temperatura 20:00 - 19:59]]^1.5*Tab_ZADANIE_2[[#This Row],[Stan ZBIORNIKA 21:00]]),)</f>
        <v>0</v>
      </c>
      <c r="L130" s="30">
        <f>ROUNDUP(Tab_ZADANIE_2[[#This Row],[Uzupełnienie wody z SIECI 20:00-20:01]]/1000,0)*Woda_z_SIECI</f>
        <v>140.88</v>
      </c>
    </row>
    <row r="131" spans="2:12" x14ac:dyDescent="0.25">
      <c r="B131" s="9">
        <f>Tab_Dane_POGODA[[#This Row],[DATA]]</f>
        <v>42224</v>
      </c>
      <c r="C131" s="11">
        <f>VLOOKUP(Tab_ZADANIE_2[[#This Row],[DATA]],Tab_Dane_POGODA[],2,FALSE)</f>
        <v>28</v>
      </c>
      <c r="D131" s="19">
        <f>VLOOKUP(Tab_ZADANIE_2[[#This Row],[DATA]],Tab_Dane_POGODA[],3,FALSE)</f>
        <v>0</v>
      </c>
      <c r="E131" s="17">
        <f>IF(Tab_ZADANIE_2[[#This Row],[OPAD 20:00-19:59]]&gt;0,700*Tab_ZADANIE_2[[#This Row],[OPAD 20:00-19:59]],)</f>
        <v>0</v>
      </c>
      <c r="F131" s="17">
        <f>IF(J130-K130+Tab_ZADANIE_2[[#This Row],[Uzupełnienie wody z OPAD 20:00 - 19:59]]&gt;=Poj_Zbior_ALL,Poj_Zbior_ALL,J130-K130+Tab_ZADANIE_2[[#This Row],[Uzupełnienie wody z OPAD 20:00 - 19:59]])</f>
        <v>0</v>
      </c>
      <c r="G131" s="17" t="b">
        <f>AND(Tab_ZADANIE_2[[#This Row],[Temperatura 20:00 - 19:59]]&gt;15,Tab_ZADANIE_2[[#This Row],[OPAD 20:00-19:59]]&lt;0.6)</f>
        <v>1</v>
      </c>
      <c r="H131" s="17">
        <f>IF((Tab_ZADANIE_2[[#This Row],[Czy PODLEWANIE 20:00 - 21:00]]=TRUE),IF(Tab_ZADANIE_2[[#This Row],[Temperatura 20:00 - 19:59]]&lt;=30,12000,24000),)</f>
        <v>12000</v>
      </c>
      <c r="I131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1" s="17">
        <f>Tab_ZADANIE_2[[#This Row],[Stan ZBIORNIKA 20:00]]-Tab_ZADANIE_2[[#This Row],[Porcja PODLEWANIA 20:00 - 21:00]]+Tab_ZADANIE_2[[#This Row],[Uzupełnienie wody z SIECI 20:00-20:01]]</f>
        <v>0</v>
      </c>
      <c r="K131" s="17">
        <f>IF(Tab_ZADANIE_2[[#This Row],[OPAD 20:00-19:59]]&lt;=0,(0.0003*Tab_ZADANIE_2[[#This Row],[Temperatura 20:00 - 19:59]]^1.5*Tab_ZADANIE_2[[#This Row],[Stan ZBIORNIKA 21:00]]),)</f>
        <v>0</v>
      </c>
      <c r="L131" s="30">
        <f>ROUNDUP(Tab_ZADANIE_2[[#This Row],[Uzupełnienie wody z SIECI 20:00-20:01]]/1000,0)*Woda_z_SIECI</f>
        <v>140.88</v>
      </c>
    </row>
    <row r="132" spans="2:12" x14ac:dyDescent="0.25">
      <c r="B132" s="9">
        <f>Tab_Dane_POGODA[[#This Row],[DATA]]</f>
        <v>42225</v>
      </c>
      <c r="C132" s="11">
        <f>VLOOKUP(Tab_ZADANIE_2[[#This Row],[DATA]],Tab_Dane_POGODA[],2,FALSE)</f>
        <v>24</v>
      </c>
      <c r="D132" s="19">
        <f>VLOOKUP(Tab_ZADANIE_2[[#This Row],[DATA]],Tab_Dane_POGODA[],3,FALSE)</f>
        <v>0</v>
      </c>
      <c r="E132" s="17">
        <f>IF(Tab_ZADANIE_2[[#This Row],[OPAD 20:00-19:59]]&gt;0,700*Tab_ZADANIE_2[[#This Row],[OPAD 20:00-19:59]],)</f>
        <v>0</v>
      </c>
      <c r="F132" s="17">
        <f>IF(J131-K131+Tab_ZADANIE_2[[#This Row],[Uzupełnienie wody z OPAD 20:00 - 19:59]]&gt;=Poj_Zbior_ALL,Poj_Zbior_ALL,J131-K131+Tab_ZADANIE_2[[#This Row],[Uzupełnienie wody z OPAD 20:00 - 19:59]])</f>
        <v>0</v>
      </c>
      <c r="G132" s="17" t="b">
        <f>AND(Tab_ZADANIE_2[[#This Row],[Temperatura 20:00 - 19:59]]&gt;15,Tab_ZADANIE_2[[#This Row],[OPAD 20:00-19:59]]&lt;0.6)</f>
        <v>1</v>
      </c>
      <c r="H132" s="17">
        <f>IF((Tab_ZADANIE_2[[#This Row],[Czy PODLEWANIE 20:00 - 21:00]]=TRUE),IF(Tab_ZADANIE_2[[#This Row],[Temperatura 20:00 - 19:59]]&lt;=30,12000,24000),)</f>
        <v>12000</v>
      </c>
      <c r="I132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2" s="17">
        <f>Tab_ZADANIE_2[[#This Row],[Stan ZBIORNIKA 20:00]]-Tab_ZADANIE_2[[#This Row],[Porcja PODLEWANIA 20:00 - 21:00]]+Tab_ZADANIE_2[[#This Row],[Uzupełnienie wody z SIECI 20:00-20:01]]</f>
        <v>0</v>
      </c>
      <c r="K132" s="17">
        <f>IF(Tab_ZADANIE_2[[#This Row],[OPAD 20:00-19:59]]&lt;=0,(0.0003*Tab_ZADANIE_2[[#This Row],[Temperatura 20:00 - 19:59]]^1.5*Tab_ZADANIE_2[[#This Row],[Stan ZBIORNIKA 21:00]]),)</f>
        <v>0</v>
      </c>
      <c r="L132" s="30">
        <f>ROUNDUP(Tab_ZADANIE_2[[#This Row],[Uzupełnienie wody z SIECI 20:00-20:01]]/1000,0)*Woda_z_SIECI</f>
        <v>140.88</v>
      </c>
    </row>
    <row r="133" spans="2:12" x14ac:dyDescent="0.25">
      <c r="B133" s="9">
        <f>Tab_Dane_POGODA[[#This Row],[DATA]]</f>
        <v>42226</v>
      </c>
      <c r="C133" s="11">
        <f>VLOOKUP(Tab_ZADANIE_2[[#This Row],[DATA]],Tab_Dane_POGODA[],2,FALSE)</f>
        <v>24</v>
      </c>
      <c r="D133" s="19">
        <f>VLOOKUP(Tab_ZADANIE_2[[#This Row],[DATA]],Tab_Dane_POGODA[],3,FALSE)</f>
        <v>0</v>
      </c>
      <c r="E133" s="17">
        <f>IF(Tab_ZADANIE_2[[#This Row],[OPAD 20:00-19:59]]&gt;0,700*Tab_ZADANIE_2[[#This Row],[OPAD 20:00-19:59]],)</f>
        <v>0</v>
      </c>
      <c r="F133" s="17">
        <f>IF(J132-K132+Tab_ZADANIE_2[[#This Row],[Uzupełnienie wody z OPAD 20:00 - 19:59]]&gt;=Poj_Zbior_ALL,Poj_Zbior_ALL,J132-K132+Tab_ZADANIE_2[[#This Row],[Uzupełnienie wody z OPAD 20:00 - 19:59]])</f>
        <v>0</v>
      </c>
      <c r="G133" s="17" t="b">
        <f>AND(Tab_ZADANIE_2[[#This Row],[Temperatura 20:00 - 19:59]]&gt;15,Tab_ZADANIE_2[[#This Row],[OPAD 20:00-19:59]]&lt;0.6)</f>
        <v>1</v>
      </c>
      <c r="H133" s="17">
        <f>IF((Tab_ZADANIE_2[[#This Row],[Czy PODLEWANIE 20:00 - 21:00]]=TRUE),IF(Tab_ZADANIE_2[[#This Row],[Temperatura 20:00 - 19:59]]&lt;=30,12000,24000),)</f>
        <v>12000</v>
      </c>
      <c r="I133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3" s="17">
        <f>Tab_ZADANIE_2[[#This Row],[Stan ZBIORNIKA 20:00]]-Tab_ZADANIE_2[[#This Row],[Porcja PODLEWANIA 20:00 - 21:00]]+Tab_ZADANIE_2[[#This Row],[Uzupełnienie wody z SIECI 20:00-20:01]]</f>
        <v>0</v>
      </c>
      <c r="K133" s="17">
        <f>IF(Tab_ZADANIE_2[[#This Row],[OPAD 20:00-19:59]]&lt;=0,(0.0003*Tab_ZADANIE_2[[#This Row],[Temperatura 20:00 - 19:59]]^1.5*Tab_ZADANIE_2[[#This Row],[Stan ZBIORNIKA 21:00]]),)</f>
        <v>0</v>
      </c>
      <c r="L133" s="30">
        <f>ROUNDUP(Tab_ZADANIE_2[[#This Row],[Uzupełnienie wody z SIECI 20:00-20:01]]/1000,0)*Woda_z_SIECI</f>
        <v>140.88</v>
      </c>
    </row>
    <row r="134" spans="2:12" x14ac:dyDescent="0.25">
      <c r="B134" s="9">
        <f>Tab_Dane_POGODA[[#This Row],[DATA]]</f>
        <v>42227</v>
      </c>
      <c r="C134" s="11">
        <f>VLOOKUP(Tab_ZADANIE_2[[#This Row],[DATA]],Tab_Dane_POGODA[],2,FALSE)</f>
        <v>26</v>
      </c>
      <c r="D134" s="19">
        <f>VLOOKUP(Tab_ZADANIE_2[[#This Row],[DATA]],Tab_Dane_POGODA[],3,FALSE)</f>
        <v>0</v>
      </c>
      <c r="E134" s="17">
        <f>IF(Tab_ZADANIE_2[[#This Row],[OPAD 20:00-19:59]]&gt;0,700*Tab_ZADANIE_2[[#This Row],[OPAD 20:00-19:59]],)</f>
        <v>0</v>
      </c>
      <c r="F134" s="17">
        <f>IF(J133-K133+Tab_ZADANIE_2[[#This Row],[Uzupełnienie wody z OPAD 20:00 - 19:59]]&gt;=Poj_Zbior_ALL,Poj_Zbior_ALL,J133-K133+Tab_ZADANIE_2[[#This Row],[Uzupełnienie wody z OPAD 20:00 - 19:59]])</f>
        <v>0</v>
      </c>
      <c r="G134" s="17" t="b">
        <f>AND(Tab_ZADANIE_2[[#This Row],[Temperatura 20:00 - 19:59]]&gt;15,Tab_ZADANIE_2[[#This Row],[OPAD 20:00-19:59]]&lt;0.6)</f>
        <v>1</v>
      </c>
      <c r="H134" s="17">
        <f>IF((Tab_ZADANIE_2[[#This Row],[Czy PODLEWANIE 20:00 - 21:00]]=TRUE),IF(Tab_ZADANIE_2[[#This Row],[Temperatura 20:00 - 19:59]]&lt;=30,12000,24000),)</f>
        <v>12000</v>
      </c>
      <c r="I13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34" s="17">
        <f>Tab_ZADANIE_2[[#This Row],[Stan ZBIORNIKA 20:00]]-Tab_ZADANIE_2[[#This Row],[Porcja PODLEWANIA 20:00 - 21:00]]+Tab_ZADANIE_2[[#This Row],[Uzupełnienie wody z SIECI 20:00-20:01]]</f>
        <v>0</v>
      </c>
      <c r="K134" s="17">
        <f>IF(Tab_ZADANIE_2[[#This Row],[OPAD 20:00-19:59]]&lt;=0,(0.0003*Tab_ZADANIE_2[[#This Row],[Temperatura 20:00 - 19:59]]^1.5*Tab_ZADANIE_2[[#This Row],[Stan ZBIORNIKA 21:00]]),)</f>
        <v>0</v>
      </c>
      <c r="L134" s="30">
        <f>ROUNDUP(Tab_ZADANIE_2[[#This Row],[Uzupełnienie wody z SIECI 20:00-20:01]]/1000,0)*Woda_z_SIECI</f>
        <v>140.88</v>
      </c>
    </row>
    <row r="135" spans="2:12" x14ac:dyDescent="0.25">
      <c r="B135" s="9">
        <f>Tab_Dane_POGODA[[#This Row],[DATA]]</f>
        <v>42228</v>
      </c>
      <c r="C135" s="11">
        <f>VLOOKUP(Tab_ZADANIE_2[[#This Row],[DATA]],Tab_Dane_POGODA[],2,FALSE)</f>
        <v>32</v>
      </c>
      <c r="D135" s="19">
        <f>VLOOKUP(Tab_ZADANIE_2[[#This Row],[DATA]],Tab_Dane_POGODA[],3,FALSE)</f>
        <v>0.6</v>
      </c>
      <c r="E135" s="17">
        <f>IF(Tab_ZADANIE_2[[#This Row],[OPAD 20:00-19:59]]&gt;0,700*Tab_ZADANIE_2[[#This Row],[OPAD 20:00-19:59]],)</f>
        <v>420</v>
      </c>
      <c r="F135" s="17">
        <f>IF(J134-K134+Tab_ZADANIE_2[[#This Row],[Uzupełnienie wody z OPAD 20:00 - 19:59]]&gt;=Poj_Zbior_ALL,Poj_Zbior_ALL,J134-K134+Tab_ZADANIE_2[[#This Row],[Uzupełnienie wody z OPAD 20:00 - 19:59]])</f>
        <v>420</v>
      </c>
      <c r="G135" s="17" t="b">
        <f>AND(Tab_ZADANIE_2[[#This Row],[Temperatura 20:00 - 19:59]]&gt;15,Tab_ZADANIE_2[[#This Row],[OPAD 20:00-19:59]]&lt;0.6)</f>
        <v>0</v>
      </c>
      <c r="H135" s="17">
        <f>IF((Tab_ZADANIE_2[[#This Row],[Czy PODLEWANIE 20:00 - 21:00]]=TRUE),IF(Tab_ZADANIE_2[[#This Row],[Temperatura 20:00 - 19:59]]&lt;=30,12000,24000),)</f>
        <v>0</v>
      </c>
      <c r="I13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35" s="17">
        <f>Tab_ZADANIE_2[[#This Row],[Stan ZBIORNIKA 20:00]]-Tab_ZADANIE_2[[#This Row],[Porcja PODLEWANIA 20:00 - 21:00]]+Tab_ZADANIE_2[[#This Row],[Uzupełnienie wody z SIECI 20:00-20:01]]</f>
        <v>420</v>
      </c>
      <c r="K135" s="17">
        <f>IF(Tab_ZADANIE_2[[#This Row],[OPAD 20:00-19:59]]&lt;=0,(0.0003*Tab_ZADANIE_2[[#This Row],[Temperatura 20:00 - 19:59]]^1.5*Tab_ZADANIE_2[[#This Row],[Stan ZBIORNIKA 21:00]]),)</f>
        <v>0</v>
      </c>
      <c r="L135" s="30">
        <f>ROUNDUP(Tab_ZADANIE_2[[#This Row],[Uzupełnienie wody z SIECI 20:00-20:01]]/1000,0)*Woda_z_SIECI</f>
        <v>0</v>
      </c>
    </row>
    <row r="136" spans="2:12" x14ac:dyDescent="0.25">
      <c r="B136" s="9">
        <f>Tab_Dane_POGODA[[#This Row],[DATA]]</f>
        <v>42229</v>
      </c>
      <c r="C136" s="11">
        <f>VLOOKUP(Tab_ZADANIE_2[[#This Row],[DATA]],Tab_Dane_POGODA[],2,FALSE)</f>
        <v>31</v>
      </c>
      <c r="D136" s="19">
        <f>VLOOKUP(Tab_ZADANIE_2[[#This Row],[DATA]],Tab_Dane_POGODA[],3,FALSE)</f>
        <v>0.1</v>
      </c>
      <c r="E136" s="17">
        <f>IF(Tab_ZADANIE_2[[#This Row],[OPAD 20:00-19:59]]&gt;0,700*Tab_ZADANIE_2[[#This Row],[OPAD 20:00-19:59]],)</f>
        <v>70</v>
      </c>
      <c r="F136" s="17">
        <f>IF(J135-K135+Tab_ZADANIE_2[[#This Row],[Uzupełnienie wody z OPAD 20:00 - 19:59]]&gt;=Poj_Zbior_ALL,Poj_Zbior_ALL,J135-K135+Tab_ZADANIE_2[[#This Row],[Uzupełnienie wody z OPAD 20:00 - 19:59]])</f>
        <v>490</v>
      </c>
      <c r="G136" s="17" t="b">
        <f>AND(Tab_ZADANIE_2[[#This Row],[Temperatura 20:00 - 19:59]]&gt;15,Tab_ZADANIE_2[[#This Row],[OPAD 20:00-19:59]]&lt;0.6)</f>
        <v>1</v>
      </c>
      <c r="H136" s="17">
        <f>IF((Tab_ZADANIE_2[[#This Row],[Czy PODLEWANIE 20:00 - 21:00]]=TRUE),IF(Tab_ZADANIE_2[[#This Row],[Temperatura 20:00 - 19:59]]&lt;=30,12000,24000),)</f>
        <v>24000</v>
      </c>
      <c r="I136" s="17">
        <f>IF(Tab_ZADANIE_2[[#This Row],[Stan ZBIORNIKA 20:00]]&lt;Tab_ZADANIE_2[[#This Row],[Porcja PODLEWANIA 20:00 - 21:00]], Tab_ZADANIE_2[[#This Row],[Porcja PODLEWANIA 20:00 - 21:00]]-Tab_ZADANIE_2[[#This Row],[Stan ZBIORNIKA 20:00]],)</f>
        <v>23510</v>
      </c>
      <c r="J136" s="17">
        <f>Tab_ZADANIE_2[[#This Row],[Stan ZBIORNIKA 20:00]]-Tab_ZADANIE_2[[#This Row],[Porcja PODLEWANIA 20:00 - 21:00]]+Tab_ZADANIE_2[[#This Row],[Uzupełnienie wody z SIECI 20:00-20:01]]</f>
        <v>0</v>
      </c>
      <c r="K136" s="17">
        <f>IF(Tab_ZADANIE_2[[#This Row],[OPAD 20:00-19:59]]&lt;=0,(0.0003*Tab_ZADANIE_2[[#This Row],[Temperatura 20:00 - 19:59]]^1.5*Tab_ZADANIE_2[[#This Row],[Stan ZBIORNIKA 21:00]]),)</f>
        <v>0</v>
      </c>
      <c r="L136" s="30">
        <f>ROUNDUP(Tab_ZADANIE_2[[#This Row],[Uzupełnienie wody z SIECI 20:00-20:01]]/1000,0)*Woda_z_SIECI</f>
        <v>281.76</v>
      </c>
    </row>
    <row r="137" spans="2:12" x14ac:dyDescent="0.25">
      <c r="B137" s="9">
        <f>Tab_Dane_POGODA[[#This Row],[DATA]]</f>
        <v>42230</v>
      </c>
      <c r="C137" s="11">
        <f>VLOOKUP(Tab_ZADANIE_2[[#This Row],[DATA]],Tab_Dane_POGODA[],2,FALSE)</f>
        <v>33</v>
      </c>
      <c r="D137" s="19">
        <f>VLOOKUP(Tab_ZADANIE_2[[#This Row],[DATA]],Tab_Dane_POGODA[],3,FALSE)</f>
        <v>0</v>
      </c>
      <c r="E137" s="17">
        <f>IF(Tab_ZADANIE_2[[#This Row],[OPAD 20:00-19:59]]&gt;0,700*Tab_ZADANIE_2[[#This Row],[OPAD 20:00-19:59]],)</f>
        <v>0</v>
      </c>
      <c r="F137" s="17">
        <f>IF(J136-K136+Tab_ZADANIE_2[[#This Row],[Uzupełnienie wody z OPAD 20:00 - 19:59]]&gt;=Poj_Zbior_ALL,Poj_Zbior_ALL,J136-K136+Tab_ZADANIE_2[[#This Row],[Uzupełnienie wody z OPAD 20:00 - 19:59]])</f>
        <v>0</v>
      </c>
      <c r="G137" s="17" t="b">
        <f>AND(Tab_ZADANIE_2[[#This Row],[Temperatura 20:00 - 19:59]]&gt;15,Tab_ZADANIE_2[[#This Row],[OPAD 20:00-19:59]]&lt;0.6)</f>
        <v>1</v>
      </c>
      <c r="H137" s="17">
        <f>IF((Tab_ZADANIE_2[[#This Row],[Czy PODLEWANIE 20:00 - 21:00]]=TRUE),IF(Tab_ZADANIE_2[[#This Row],[Temperatura 20:00 - 19:59]]&lt;=30,12000,24000),)</f>
        <v>24000</v>
      </c>
      <c r="I137" s="17">
        <f>IF(Tab_ZADANIE_2[[#This Row],[Stan ZBIORNIKA 20:00]]&lt;Tab_ZADANIE_2[[#This Row],[Porcja PODLEWANIA 20:00 - 21:00]], Tab_ZADANIE_2[[#This Row],[Porcja PODLEWANIA 20:00 - 21:00]]-Tab_ZADANIE_2[[#This Row],[Stan ZBIORNIKA 20:00]],)</f>
        <v>24000</v>
      </c>
      <c r="J137" s="17">
        <f>Tab_ZADANIE_2[[#This Row],[Stan ZBIORNIKA 20:00]]-Tab_ZADANIE_2[[#This Row],[Porcja PODLEWANIA 20:00 - 21:00]]+Tab_ZADANIE_2[[#This Row],[Uzupełnienie wody z SIECI 20:00-20:01]]</f>
        <v>0</v>
      </c>
      <c r="K137" s="17">
        <f>IF(Tab_ZADANIE_2[[#This Row],[OPAD 20:00-19:59]]&lt;=0,(0.0003*Tab_ZADANIE_2[[#This Row],[Temperatura 20:00 - 19:59]]^1.5*Tab_ZADANIE_2[[#This Row],[Stan ZBIORNIKA 21:00]]),)</f>
        <v>0</v>
      </c>
      <c r="L137" s="30">
        <f>ROUNDUP(Tab_ZADANIE_2[[#This Row],[Uzupełnienie wody z SIECI 20:00-20:01]]/1000,0)*Woda_z_SIECI</f>
        <v>281.76</v>
      </c>
    </row>
    <row r="138" spans="2:12" x14ac:dyDescent="0.25">
      <c r="B138" s="9">
        <f>Tab_Dane_POGODA[[#This Row],[DATA]]</f>
        <v>42231</v>
      </c>
      <c r="C138" s="11">
        <f>VLOOKUP(Tab_ZADANIE_2[[#This Row],[DATA]],Tab_Dane_POGODA[],2,FALSE)</f>
        <v>31</v>
      </c>
      <c r="D138" s="19">
        <f>VLOOKUP(Tab_ZADANIE_2[[#This Row],[DATA]],Tab_Dane_POGODA[],3,FALSE)</f>
        <v>12</v>
      </c>
      <c r="E138" s="17">
        <f>IF(Tab_ZADANIE_2[[#This Row],[OPAD 20:00-19:59]]&gt;0,700*Tab_ZADANIE_2[[#This Row],[OPAD 20:00-19:59]],)</f>
        <v>8400</v>
      </c>
      <c r="F138" s="17">
        <f>IF(J137-K137+Tab_ZADANIE_2[[#This Row],[Uzupełnienie wody z OPAD 20:00 - 19:59]]&gt;=Poj_Zbior_ALL,Poj_Zbior_ALL,J137-K137+Tab_ZADANIE_2[[#This Row],[Uzupełnienie wody z OPAD 20:00 - 19:59]])</f>
        <v>8400</v>
      </c>
      <c r="G138" s="17" t="b">
        <f>AND(Tab_ZADANIE_2[[#This Row],[Temperatura 20:00 - 19:59]]&gt;15,Tab_ZADANIE_2[[#This Row],[OPAD 20:00-19:59]]&lt;0.6)</f>
        <v>0</v>
      </c>
      <c r="H138" s="17">
        <f>IF((Tab_ZADANIE_2[[#This Row],[Czy PODLEWANIE 20:00 - 21:00]]=TRUE),IF(Tab_ZADANIE_2[[#This Row],[Temperatura 20:00 - 19:59]]&lt;=30,12000,24000),)</f>
        <v>0</v>
      </c>
      <c r="I13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38" s="17">
        <f>Tab_ZADANIE_2[[#This Row],[Stan ZBIORNIKA 20:00]]-Tab_ZADANIE_2[[#This Row],[Porcja PODLEWANIA 20:00 - 21:00]]+Tab_ZADANIE_2[[#This Row],[Uzupełnienie wody z SIECI 20:00-20:01]]</f>
        <v>8400</v>
      </c>
      <c r="K138" s="17">
        <f>IF(Tab_ZADANIE_2[[#This Row],[OPAD 20:00-19:59]]&lt;=0,(0.0003*Tab_ZADANIE_2[[#This Row],[Temperatura 20:00 - 19:59]]^1.5*Tab_ZADANIE_2[[#This Row],[Stan ZBIORNIKA 21:00]]),)</f>
        <v>0</v>
      </c>
      <c r="L138" s="30">
        <f>ROUNDUP(Tab_ZADANIE_2[[#This Row],[Uzupełnienie wody z SIECI 20:00-20:01]]/1000,0)*Woda_z_SIECI</f>
        <v>0</v>
      </c>
    </row>
    <row r="139" spans="2:12" x14ac:dyDescent="0.25">
      <c r="B139" s="9">
        <f>Tab_Dane_POGODA[[#This Row],[DATA]]</f>
        <v>42232</v>
      </c>
      <c r="C139" s="11">
        <f>VLOOKUP(Tab_ZADANIE_2[[#This Row],[DATA]],Tab_Dane_POGODA[],2,FALSE)</f>
        <v>22</v>
      </c>
      <c r="D139" s="19">
        <f>VLOOKUP(Tab_ZADANIE_2[[#This Row],[DATA]],Tab_Dane_POGODA[],3,FALSE)</f>
        <v>0</v>
      </c>
      <c r="E139" s="17">
        <f>IF(Tab_ZADANIE_2[[#This Row],[OPAD 20:00-19:59]]&gt;0,700*Tab_ZADANIE_2[[#This Row],[OPAD 20:00-19:59]],)</f>
        <v>0</v>
      </c>
      <c r="F139" s="17">
        <f>IF(J138-K138+Tab_ZADANIE_2[[#This Row],[Uzupełnienie wody z OPAD 20:00 - 19:59]]&gt;=Poj_Zbior_ALL,Poj_Zbior_ALL,J138-K138+Tab_ZADANIE_2[[#This Row],[Uzupełnienie wody z OPAD 20:00 - 19:59]])</f>
        <v>8400</v>
      </c>
      <c r="G139" s="17" t="b">
        <f>AND(Tab_ZADANIE_2[[#This Row],[Temperatura 20:00 - 19:59]]&gt;15,Tab_ZADANIE_2[[#This Row],[OPAD 20:00-19:59]]&lt;0.6)</f>
        <v>1</v>
      </c>
      <c r="H139" s="17">
        <f>IF((Tab_ZADANIE_2[[#This Row],[Czy PODLEWANIE 20:00 - 21:00]]=TRUE),IF(Tab_ZADANIE_2[[#This Row],[Temperatura 20:00 - 19:59]]&lt;=30,12000,24000),)</f>
        <v>12000</v>
      </c>
      <c r="I139" s="17">
        <f>IF(Tab_ZADANIE_2[[#This Row],[Stan ZBIORNIKA 20:00]]&lt;Tab_ZADANIE_2[[#This Row],[Porcja PODLEWANIA 20:00 - 21:00]], Tab_ZADANIE_2[[#This Row],[Porcja PODLEWANIA 20:00 - 21:00]]-Tab_ZADANIE_2[[#This Row],[Stan ZBIORNIKA 20:00]],)</f>
        <v>3600</v>
      </c>
      <c r="J139" s="17">
        <f>Tab_ZADANIE_2[[#This Row],[Stan ZBIORNIKA 20:00]]-Tab_ZADANIE_2[[#This Row],[Porcja PODLEWANIA 20:00 - 21:00]]+Tab_ZADANIE_2[[#This Row],[Uzupełnienie wody z SIECI 20:00-20:01]]</f>
        <v>0</v>
      </c>
      <c r="K139" s="17">
        <f>IF(Tab_ZADANIE_2[[#This Row],[OPAD 20:00-19:59]]&lt;=0,(0.0003*Tab_ZADANIE_2[[#This Row],[Temperatura 20:00 - 19:59]]^1.5*Tab_ZADANIE_2[[#This Row],[Stan ZBIORNIKA 21:00]]),)</f>
        <v>0</v>
      </c>
      <c r="L139" s="30">
        <f>ROUNDUP(Tab_ZADANIE_2[[#This Row],[Uzupełnienie wody z SIECI 20:00-20:01]]/1000,0)*Woda_z_SIECI</f>
        <v>46.96</v>
      </c>
    </row>
    <row r="140" spans="2:12" x14ac:dyDescent="0.25">
      <c r="B140" s="9">
        <f>Tab_Dane_POGODA[[#This Row],[DATA]]</f>
        <v>42233</v>
      </c>
      <c r="C140" s="11">
        <f>VLOOKUP(Tab_ZADANIE_2[[#This Row],[DATA]],Tab_Dane_POGODA[],2,FALSE)</f>
        <v>24</v>
      </c>
      <c r="D140" s="19">
        <f>VLOOKUP(Tab_ZADANIE_2[[#This Row],[DATA]],Tab_Dane_POGODA[],3,FALSE)</f>
        <v>0.2</v>
      </c>
      <c r="E140" s="17">
        <f>IF(Tab_ZADANIE_2[[#This Row],[OPAD 20:00-19:59]]&gt;0,700*Tab_ZADANIE_2[[#This Row],[OPAD 20:00-19:59]],)</f>
        <v>140</v>
      </c>
      <c r="F140" s="17">
        <f>IF(J139-K139+Tab_ZADANIE_2[[#This Row],[Uzupełnienie wody z OPAD 20:00 - 19:59]]&gt;=Poj_Zbior_ALL,Poj_Zbior_ALL,J139-K139+Tab_ZADANIE_2[[#This Row],[Uzupełnienie wody z OPAD 20:00 - 19:59]])</f>
        <v>140</v>
      </c>
      <c r="G140" s="17" t="b">
        <f>AND(Tab_ZADANIE_2[[#This Row],[Temperatura 20:00 - 19:59]]&gt;15,Tab_ZADANIE_2[[#This Row],[OPAD 20:00-19:59]]&lt;0.6)</f>
        <v>1</v>
      </c>
      <c r="H140" s="17">
        <f>IF((Tab_ZADANIE_2[[#This Row],[Czy PODLEWANIE 20:00 - 21:00]]=TRUE),IF(Tab_ZADANIE_2[[#This Row],[Temperatura 20:00 - 19:59]]&lt;=30,12000,24000),)</f>
        <v>12000</v>
      </c>
      <c r="I140" s="17">
        <f>IF(Tab_ZADANIE_2[[#This Row],[Stan ZBIORNIKA 20:00]]&lt;Tab_ZADANIE_2[[#This Row],[Porcja PODLEWANIA 20:00 - 21:00]], Tab_ZADANIE_2[[#This Row],[Porcja PODLEWANIA 20:00 - 21:00]]-Tab_ZADANIE_2[[#This Row],[Stan ZBIORNIKA 20:00]],)</f>
        <v>11860</v>
      </c>
      <c r="J140" s="17">
        <f>Tab_ZADANIE_2[[#This Row],[Stan ZBIORNIKA 20:00]]-Tab_ZADANIE_2[[#This Row],[Porcja PODLEWANIA 20:00 - 21:00]]+Tab_ZADANIE_2[[#This Row],[Uzupełnienie wody z SIECI 20:00-20:01]]</f>
        <v>0</v>
      </c>
      <c r="K140" s="17">
        <f>IF(Tab_ZADANIE_2[[#This Row],[OPAD 20:00-19:59]]&lt;=0,(0.0003*Tab_ZADANIE_2[[#This Row],[Temperatura 20:00 - 19:59]]^1.5*Tab_ZADANIE_2[[#This Row],[Stan ZBIORNIKA 21:00]]),)</f>
        <v>0</v>
      </c>
      <c r="L140" s="30">
        <f>ROUNDUP(Tab_ZADANIE_2[[#This Row],[Uzupełnienie wody z SIECI 20:00-20:01]]/1000,0)*Woda_z_SIECI</f>
        <v>140.88</v>
      </c>
    </row>
    <row r="141" spans="2:12" x14ac:dyDescent="0.25">
      <c r="B141" s="9">
        <f>Tab_Dane_POGODA[[#This Row],[DATA]]</f>
        <v>42234</v>
      </c>
      <c r="C141" s="11">
        <f>VLOOKUP(Tab_ZADANIE_2[[#This Row],[DATA]],Tab_Dane_POGODA[],2,FALSE)</f>
        <v>22</v>
      </c>
      <c r="D141" s="19">
        <f>VLOOKUP(Tab_ZADANIE_2[[#This Row],[DATA]],Tab_Dane_POGODA[],3,FALSE)</f>
        <v>0</v>
      </c>
      <c r="E141" s="17">
        <f>IF(Tab_ZADANIE_2[[#This Row],[OPAD 20:00-19:59]]&gt;0,700*Tab_ZADANIE_2[[#This Row],[OPAD 20:00-19:59]],)</f>
        <v>0</v>
      </c>
      <c r="F141" s="17">
        <f>IF(J140-K140+Tab_ZADANIE_2[[#This Row],[Uzupełnienie wody z OPAD 20:00 - 19:59]]&gt;=Poj_Zbior_ALL,Poj_Zbior_ALL,J140-K140+Tab_ZADANIE_2[[#This Row],[Uzupełnienie wody z OPAD 20:00 - 19:59]])</f>
        <v>0</v>
      </c>
      <c r="G141" s="17" t="b">
        <f>AND(Tab_ZADANIE_2[[#This Row],[Temperatura 20:00 - 19:59]]&gt;15,Tab_ZADANIE_2[[#This Row],[OPAD 20:00-19:59]]&lt;0.6)</f>
        <v>1</v>
      </c>
      <c r="H141" s="17">
        <f>IF((Tab_ZADANIE_2[[#This Row],[Czy PODLEWANIE 20:00 - 21:00]]=TRUE),IF(Tab_ZADANIE_2[[#This Row],[Temperatura 20:00 - 19:59]]&lt;=30,12000,24000),)</f>
        <v>12000</v>
      </c>
      <c r="I141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1" s="17">
        <f>Tab_ZADANIE_2[[#This Row],[Stan ZBIORNIKA 20:00]]-Tab_ZADANIE_2[[#This Row],[Porcja PODLEWANIA 20:00 - 21:00]]+Tab_ZADANIE_2[[#This Row],[Uzupełnienie wody z SIECI 20:00-20:01]]</f>
        <v>0</v>
      </c>
      <c r="K141" s="17">
        <f>IF(Tab_ZADANIE_2[[#This Row],[OPAD 20:00-19:59]]&lt;=0,(0.0003*Tab_ZADANIE_2[[#This Row],[Temperatura 20:00 - 19:59]]^1.5*Tab_ZADANIE_2[[#This Row],[Stan ZBIORNIKA 21:00]]),)</f>
        <v>0</v>
      </c>
      <c r="L141" s="30">
        <f>ROUNDUP(Tab_ZADANIE_2[[#This Row],[Uzupełnienie wody z SIECI 20:00-20:01]]/1000,0)*Woda_z_SIECI</f>
        <v>140.88</v>
      </c>
    </row>
    <row r="142" spans="2:12" x14ac:dyDescent="0.25">
      <c r="B142" s="9">
        <f>Tab_Dane_POGODA[[#This Row],[DATA]]</f>
        <v>42235</v>
      </c>
      <c r="C142" s="11">
        <f>VLOOKUP(Tab_ZADANIE_2[[#This Row],[DATA]],Tab_Dane_POGODA[],2,FALSE)</f>
        <v>19</v>
      </c>
      <c r="D142" s="19">
        <f>VLOOKUP(Tab_ZADANIE_2[[#This Row],[DATA]],Tab_Dane_POGODA[],3,FALSE)</f>
        <v>0</v>
      </c>
      <c r="E142" s="17">
        <f>IF(Tab_ZADANIE_2[[#This Row],[OPAD 20:00-19:59]]&gt;0,700*Tab_ZADANIE_2[[#This Row],[OPAD 20:00-19:59]],)</f>
        <v>0</v>
      </c>
      <c r="F142" s="17">
        <f>IF(J141-K141+Tab_ZADANIE_2[[#This Row],[Uzupełnienie wody z OPAD 20:00 - 19:59]]&gt;=Poj_Zbior_ALL,Poj_Zbior_ALL,J141-K141+Tab_ZADANIE_2[[#This Row],[Uzupełnienie wody z OPAD 20:00 - 19:59]])</f>
        <v>0</v>
      </c>
      <c r="G142" s="17" t="b">
        <f>AND(Tab_ZADANIE_2[[#This Row],[Temperatura 20:00 - 19:59]]&gt;15,Tab_ZADANIE_2[[#This Row],[OPAD 20:00-19:59]]&lt;0.6)</f>
        <v>1</v>
      </c>
      <c r="H142" s="17">
        <f>IF((Tab_ZADANIE_2[[#This Row],[Czy PODLEWANIE 20:00 - 21:00]]=TRUE),IF(Tab_ZADANIE_2[[#This Row],[Temperatura 20:00 - 19:59]]&lt;=30,12000,24000),)</f>
        <v>12000</v>
      </c>
      <c r="I142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2" s="17">
        <f>Tab_ZADANIE_2[[#This Row],[Stan ZBIORNIKA 20:00]]-Tab_ZADANIE_2[[#This Row],[Porcja PODLEWANIA 20:00 - 21:00]]+Tab_ZADANIE_2[[#This Row],[Uzupełnienie wody z SIECI 20:00-20:01]]</f>
        <v>0</v>
      </c>
      <c r="K142" s="17">
        <f>IF(Tab_ZADANIE_2[[#This Row],[OPAD 20:00-19:59]]&lt;=0,(0.0003*Tab_ZADANIE_2[[#This Row],[Temperatura 20:00 - 19:59]]^1.5*Tab_ZADANIE_2[[#This Row],[Stan ZBIORNIKA 21:00]]),)</f>
        <v>0</v>
      </c>
      <c r="L142" s="30">
        <f>ROUNDUP(Tab_ZADANIE_2[[#This Row],[Uzupełnienie wody z SIECI 20:00-20:01]]/1000,0)*Woda_z_SIECI</f>
        <v>140.88</v>
      </c>
    </row>
    <row r="143" spans="2:12" x14ac:dyDescent="0.25">
      <c r="B143" s="9">
        <f>Tab_Dane_POGODA[[#This Row],[DATA]]</f>
        <v>42236</v>
      </c>
      <c r="C143" s="11">
        <f>VLOOKUP(Tab_ZADANIE_2[[#This Row],[DATA]],Tab_Dane_POGODA[],2,FALSE)</f>
        <v>18</v>
      </c>
      <c r="D143" s="19">
        <f>VLOOKUP(Tab_ZADANIE_2[[#This Row],[DATA]],Tab_Dane_POGODA[],3,FALSE)</f>
        <v>0</v>
      </c>
      <c r="E143" s="17">
        <f>IF(Tab_ZADANIE_2[[#This Row],[OPAD 20:00-19:59]]&gt;0,700*Tab_ZADANIE_2[[#This Row],[OPAD 20:00-19:59]],)</f>
        <v>0</v>
      </c>
      <c r="F143" s="17">
        <f>IF(J142-K142+Tab_ZADANIE_2[[#This Row],[Uzupełnienie wody z OPAD 20:00 - 19:59]]&gt;=Poj_Zbior_ALL,Poj_Zbior_ALL,J142-K142+Tab_ZADANIE_2[[#This Row],[Uzupełnienie wody z OPAD 20:00 - 19:59]])</f>
        <v>0</v>
      </c>
      <c r="G143" s="17" t="b">
        <f>AND(Tab_ZADANIE_2[[#This Row],[Temperatura 20:00 - 19:59]]&gt;15,Tab_ZADANIE_2[[#This Row],[OPAD 20:00-19:59]]&lt;0.6)</f>
        <v>1</v>
      </c>
      <c r="H143" s="17">
        <f>IF((Tab_ZADANIE_2[[#This Row],[Czy PODLEWANIE 20:00 - 21:00]]=TRUE),IF(Tab_ZADANIE_2[[#This Row],[Temperatura 20:00 - 19:59]]&lt;=30,12000,24000),)</f>
        <v>12000</v>
      </c>
      <c r="I143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3" s="17">
        <f>Tab_ZADANIE_2[[#This Row],[Stan ZBIORNIKA 20:00]]-Tab_ZADANIE_2[[#This Row],[Porcja PODLEWANIA 20:00 - 21:00]]+Tab_ZADANIE_2[[#This Row],[Uzupełnienie wody z SIECI 20:00-20:01]]</f>
        <v>0</v>
      </c>
      <c r="K143" s="17">
        <f>IF(Tab_ZADANIE_2[[#This Row],[OPAD 20:00-19:59]]&lt;=0,(0.0003*Tab_ZADANIE_2[[#This Row],[Temperatura 20:00 - 19:59]]^1.5*Tab_ZADANIE_2[[#This Row],[Stan ZBIORNIKA 21:00]]),)</f>
        <v>0</v>
      </c>
      <c r="L143" s="30">
        <f>ROUNDUP(Tab_ZADANIE_2[[#This Row],[Uzupełnienie wody z SIECI 20:00-20:01]]/1000,0)*Woda_z_SIECI</f>
        <v>140.88</v>
      </c>
    </row>
    <row r="144" spans="2:12" x14ac:dyDescent="0.25">
      <c r="B144" s="9">
        <f>Tab_Dane_POGODA[[#This Row],[DATA]]</f>
        <v>42237</v>
      </c>
      <c r="C144" s="11">
        <f>VLOOKUP(Tab_ZADANIE_2[[#This Row],[DATA]],Tab_Dane_POGODA[],2,FALSE)</f>
        <v>18</v>
      </c>
      <c r="D144" s="19">
        <f>VLOOKUP(Tab_ZADANIE_2[[#This Row],[DATA]],Tab_Dane_POGODA[],3,FALSE)</f>
        <v>0</v>
      </c>
      <c r="E144" s="17">
        <f>IF(Tab_ZADANIE_2[[#This Row],[OPAD 20:00-19:59]]&gt;0,700*Tab_ZADANIE_2[[#This Row],[OPAD 20:00-19:59]],)</f>
        <v>0</v>
      </c>
      <c r="F144" s="17">
        <f>IF(J143-K143+Tab_ZADANIE_2[[#This Row],[Uzupełnienie wody z OPAD 20:00 - 19:59]]&gt;=Poj_Zbior_ALL,Poj_Zbior_ALL,J143-K143+Tab_ZADANIE_2[[#This Row],[Uzupełnienie wody z OPAD 20:00 - 19:59]])</f>
        <v>0</v>
      </c>
      <c r="G144" s="17" t="b">
        <f>AND(Tab_ZADANIE_2[[#This Row],[Temperatura 20:00 - 19:59]]&gt;15,Tab_ZADANIE_2[[#This Row],[OPAD 20:00-19:59]]&lt;0.6)</f>
        <v>1</v>
      </c>
      <c r="H144" s="17">
        <f>IF((Tab_ZADANIE_2[[#This Row],[Czy PODLEWANIE 20:00 - 21:00]]=TRUE),IF(Tab_ZADANIE_2[[#This Row],[Temperatura 20:00 - 19:59]]&lt;=30,12000,24000),)</f>
        <v>12000</v>
      </c>
      <c r="I14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4" s="17">
        <f>Tab_ZADANIE_2[[#This Row],[Stan ZBIORNIKA 20:00]]-Tab_ZADANIE_2[[#This Row],[Porcja PODLEWANIA 20:00 - 21:00]]+Tab_ZADANIE_2[[#This Row],[Uzupełnienie wody z SIECI 20:00-20:01]]</f>
        <v>0</v>
      </c>
      <c r="K144" s="17">
        <f>IF(Tab_ZADANIE_2[[#This Row],[OPAD 20:00-19:59]]&lt;=0,(0.0003*Tab_ZADANIE_2[[#This Row],[Temperatura 20:00 - 19:59]]^1.5*Tab_ZADANIE_2[[#This Row],[Stan ZBIORNIKA 21:00]]),)</f>
        <v>0</v>
      </c>
      <c r="L144" s="30">
        <f>ROUNDUP(Tab_ZADANIE_2[[#This Row],[Uzupełnienie wody z SIECI 20:00-20:01]]/1000,0)*Woda_z_SIECI</f>
        <v>140.88</v>
      </c>
    </row>
    <row r="145" spans="2:12" x14ac:dyDescent="0.25">
      <c r="B145" s="9">
        <f>Tab_Dane_POGODA[[#This Row],[DATA]]</f>
        <v>42238</v>
      </c>
      <c r="C145" s="11">
        <f>VLOOKUP(Tab_ZADANIE_2[[#This Row],[DATA]],Tab_Dane_POGODA[],2,FALSE)</f>
        <v>18</v>
      </c>
      <c r="D145" s="19">
        <f>VLOOKUP(Tab_ZADANIE_2[[#This Row],[DATA]],Tab_Dane_POGODA[],3,FALSE)</f>
        <v>0</v>
      </c>
      <c r="E145" s="17">
        <f>IF(Tab_ZADANIE_2[[#This Row],[OPAD 20:00-19:59]]&gt;0,700*Tab_ZADANIE_2[[#This Row],[OPAD 20:00-19:59]],)</f>
        <v>0</v>
      </c>
      <c r="F145" s="17">
        <f>IF(J144-K144+Tab_ZADANIE_2[[#This Row],[Uzupełnienie wody z OPAD 20:00 - 19:59]]&gt;=Poj_Zbior_ALL,Poj_Zbior_ALL,J144-K144+Tab_ZADANIE_2[[#This Row],[Uzupełnienie wody z OPAD 20:00 - 19:59]])</f>
        <v>0</v>
      </c>
      <c r="G145" s="17" t="b">
        <f>AND(Tab_ZADANIE_2[[#This Row],[Temperatura 20:00 - 19:59]]&gt;15,Tab_ZADANIE_2[[#This Row],[OPAD 20:00-19:59]]&lt;0.6)</f>
        <v>1</v>
      </c>
      <c r="H145" s="17">
        <f>IF((Tab_ZADANIE_2[[#This Row],[Czy PODLEWANIE 20:00 - 21:00]]=TRUE),IF(Tab_ZADANIE_2[[#This Row],[Temperatura 20:00 - 19:59]]&lt;=30,12000,24000),)</f>
        <v>12000</v>
      </c>
      <c r="I145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5" s="17">
        <f>Tab_ZADANIE_2[[#This Row],[Stan ZBIORNIKA 20:00]]-Tab_ZADANIE_2[[#This Row],[Porcja PODLEWANIA 20:00 - 21:00]]+Tab_ZADANIE_2[[#This Row],[Uzupełnienie wody z SIECI 20:00-20:01]]</f>
        <v>0</v>
      </c>
      <c r="K145" s="17">
        <f>IF(Tab_ZADANIE_2[[#This Row],[OPAD 20:00-19:59]]&lt;=0,(0.0003*Tab_ZADANIE_2[[#This Row],[Temperatura 20:00 - 19:59]]^1.5*Tab_ZADANIE_2[[#This Row],[Stan ZBIORNIKA 21:00]]),)</f>
        <v>0</v>
      </c>
      <c r="L145" s="30">
        <f>ROUNDUP(Tab_ZADANIE_2[[#This Row],[Uzupełnienie wody z SIECI 20:00-20:01]]/1000,0)*Woda_z_SIECI</f>
        <v>140.88</v>
      </c>
    </row>
    <row r="146" spans="2:12" x14ac:dyDescent="0.25">
      <c r="B146" s="9">
        <f>Tab_Dane_POGODA[[#This Row],[DATA]]</f>
        <v>42239</v>
      </c>
      <c r="C146" s="11">
        <f>VLOOKUP(Tab_ZADANIE_2[[#This Row],[DATA]],Tab_Dane_POGODA[],2,FALSE)</f>
        <v>19</v>
      </c>
      <c r="D146" s="19">
        <f>VLOOKUP(Tab_ZADANIE_2[[#This Row],[DATA]],Tab_Dane_POGODA[],3,FALSE)</f>
        <v>0</v>
      </c>
      <c r="E146" s="17">
        <f>IF(Tab_ZADANIE_2[[#This Row],[OPAD 20:00-19:59]]&gt;0,700*Tab_ZADANIE_2[[#This Row],[OPAD 20:00-19:59]],)</f>
        <v>0</v>
      </c>
      <c r="F146" s="17">
        <f>IF(J145-K145+Tab_ZADANIE_2[[#This Row],[Uzupełnienie wody z OPAD 20:00 - 19:59]]&gt;=Poj_Zbior_ALL,Poj_Zbior_ALL,J145-K145+Tab_ZADANIE_2[[#This Row],[Uzupełnienie wody z OPAD 20:00 - 19:59]])</f>
        <v>0</v>
      </c>
      <c r="G146" s="17" t="b">
        <f>AND(Tab_ZADANIE_2[[#This Row],[Temperatura 20:00 - 19:59]]&gt;15,Tab_ZADANIE_2[[#This Row],[OPAD 20:00-19:59]]&lt;0.6)</f>
        <v>1</v>
      </c>
      <c r="H146" s="17">
        <f>IF((Tab_ZADANIE_2[[#This Row],[Czy PODLEWANIE 20:00 - 21:00]]=TRUE),IF(Tab_ZADANIE_2[[#This Row],[Temperatura 20:00 - 19:59]]&lt;=30,12000,24000),)</f>
        <v>12000</v>
      </c>
      <c r="I14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46" s="17">
        <f>Tab_ZADANIE_2[[#This Row],[Stan ZBIORNIKA 20:00]]-Tab_ZADANIE_2[[#This Row],[Porcja PODLEWANIA 20:00 - 21:00]]+Tab_ZADANIE_2[[#This Row],[Uzupełnienie wody z SIECI 20:00-20:01]]</f>
        <v>0</v>
      </c>
      <c r="K146" s="17">
        <f>IF(Tab_ZADANIE_2[[#This Row],[OPAD 20:00-19:59]]&lt;=0,(0.0003*Tab_ZADANIE_2[[#This Row],[Temperatura 20:00 - 19:59]]^1.5*Tab_ZADANIE_2[[#This Row],[Stan ZBIORNIKA 21:00]]),)</f>
        <v>0</v>
      </c>
      <c r="L146" s="30">
        <f>ROUNDUP(Tab_ZADANIE_2[[#This Row],[Uzupełnienie wody z SIECI 20:00-20:01]]/1000,0)*Woda_z_SIECI</f>
        <v>140.88</v>
      </c>
    </row>
    <row r="147" spans="2:12" x14ac:dyDescent="0.25">
      <c r="B147" s="9">
        <f>Tab_Dane_POGODA[[#This Row],[DATA]]</f>
        <v>42240</v>
      </c>
      <c r="C147" s="11">
        <f>VLOOKUP(Tab_ZADANIE_2[[#This Row],[DATA]],Tab_Dane_POGODA[],2,FALSE)</f>
        <v>21</v>
      </c>
      <c r="D147" s="19">
        <f>VLOOKUP(Tab_ZADANIE_2[[#This Row],[DATA]],Tab_Dane_POGODA[],3,FALSE)</f>
        <v>5.5</v>
      </c>
      <c r="E147" s="17">
        <f>IF(Tab_ZADANIE_2[[#This Row],[OPAD 20:00-19:59]]&gt;0,700*Tab_ZADANIE_2[[#This Row],[OPAD 20:00-19:59]],)</f>
        <v>3850</v>
      </c>
      <c r="F147" s="17">
        <f>IF(J146-K146+Tab_ZADANIE_2[[#This Row],[Uzupełnienie wody z OPAD 20:00 - 19:59]]&gt;=Poj_Zbior_ALL,Poj_Zbior_ALL,J146-K146+Tab_ZADANIE_2[[#This Row],[Uzupełnienie wody z OPAD 20:00 - 19:59]])</f>
        <v>3850</v>
      </c>
      <c r="G147" s="17" t="b">
        <f>AND(Tab_ZADANIE_2[[#This Row],[Temperatura 20:00 - 19:59]]&gt;15,Tab_ZADANIE_2[[#This Row],[OPAD 20:00-19:59]]&lt;0.6)</f>
        <v>0</v>
      </c>
      <c r="H147" s="17">
        <f>IF((Tab_ZADANIE_2[[#This Row],[Czy PODLEWANIE 20:00 - 21:00]]=TRUE),IF(Tab_ZADANIE_2[[#This Row],[Temperatura 20:00 - 19:59]]&lt;=30,12000,24000),)</f>
        <v>0</v>
      </c>
      <c r="I14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7" s="17">
        <f>Tab_ZADANIE_2[[#This Row],[Stan ZBIORNIKA 20:00]]-Tab_ZADANIE_2[[#This Row],[Porcja PODLEWANIA 20:00 - 21:00]]+Tab_ZADANIE_2[[#This Row],[Uzupełnienie wody z SIECI 20:00-20:01]]</f>
        <v>3850</v>
      </c>
      <c r="K147" s="17">
        <f>IF(Tab_ZADANIE_2[[#This Row],[OPAD 20:00-19:59]]&lt;=0,(0.0003*Tab_ZADANIE_2[[#This Row],[Temperatura 20:00 - 19:59]]^1.5*Tab_ZADANIE_2[[#This Row],[Stan ZBIORNIKA 21:00]]),)</f>
        <v>0</v>
      </c>
      <c r="L147" s="30">
        <f>ROUNDUP(Tab_ZADANIE_2[[#This Row],[Uzupełnienie wody z SIECI 20:00-20:01]]/1000,0)*Woda_z_SIECI</f>
        <v>0</v>
      </c>
    </row>
    <row r="148" spans="2:12" x14ac:dyDescent="0.25">
      <c r="B148" s="9">
        <f>Tab_Dane_POGODA[[#This Row],[DATA]]</f>
        <v>42241</v>
      </c>
      <c r="C148" s="11">
        <f>VLOOKUP(Tab_ZADANIE_2[[#This Row],[DATA]],Tab_Dane_POGODA[],2,FALSE)</f>
        <v>18</v>
      </c>
      <c r="D148" s="19">
        <f>VLOOKUP(Tab_ZADANIE_2[[#This Row],[DATA]],Tab_Dane_POGODA[],3,FALSE)</f>
        <v>18</v>
      </c>
      <c r="E148" s="17">
        <f>IF(Tab_ZADANIE_2[[#This Row],[OPAD 20:00-19:59]]&gt;0,700*Tab_ZADANIE_2[[#This Row],[OPAD 20:00-19:59]],)</f>
        <v>12600</v>
      </c>
      <c r="F148" s="17">
        <f>IF(J147-K147+Tab_ZADANIE_2[[#This Row],[Uzupełnienie wody z OPAD 20:00 - 19:59]]&gt;=Poj_Zbior_ALL,Poj_Zbior_ALL,J147-K147+Tab_ZADANIE_2[[#This Row],[Uzupełnienie wody z OPAD 20:00 - 19:59]])</f>
        <v>16450</v>
      </c>
      <c r="G148" s="17" t="b">
        <f>AND(Tab_ZADANIE_2[[#This Row],[Temperatura 20:00 - 19:59]]&gt;15,Tab_ZADANIE_2[[#This Row],[OPAD 20:00-19:59]]&lt;0.6)</f>
        <v>0</v>
      </c>
      <c r="H148" s="17">
        <f>IF((Tab_ZADANIE_2[[#This Row],[Czy PODLEWANIE 20:00 - 21:00]]=TRUE),IF(Tab_ZADANIE_2[[#This Row],[Temperatura 20:00 - 19:59]]&lt;=30,12000,24000),)</f>
        <v>0</v>
      </c>
      <c r="I14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8" s="17">
        <f>Tab_ZADANIE_2[[#This Row],[Stan ZBIORNIKA 20:00]]-Tab_ZADANIE_2[[#This Row],[Porcja PODLEWANIA 20:00 - 21:00]]+Tab_ZADANIE_2[[#This Row],[Uzupełnienie wody z SIECI 20:00-20:01]]</f>
        <v>16450</v>
      </c>
      <c r="K148" s="17">
        <f>IF(Tab_ZADANIE_2[[#This Row],[OPAD 20:00-19:59]]&lt;=0,(0.0003*Tab_ZADANIE_2[[#This Row],[Temperatura 20:00 - 19:59]]^1.5*Tab_ZADANIE_2[[#This Row],[Stan ZBIORNIKA 21:00]]),)</f>
        <v>0</v>
      </c>
      <c r="L148" s="30">
        <f>ROUNDUP(Tab_ZADANIE_2[[#This Row],[Uzupełnienie wody z SIECI 20:00-20:01]]/1000,0)*Woda_z_SIECI</f>
        <v>0</v>
      </c>
    </row>
    <row r="149" spans="2:12" x14ac:dyDescent="0.25">
      <c r="B149" s="9">
        <f>Tab_Dane_POGODA[[#This Row],[DATA]]</f>
        <v>42242</v>
      </c>
      <c r="C149" s="11">
        <f>VLOOKUP(Tab_ZADANIE_2[[#This Row],[DATA]],Tab_Dane_POGODA[],2,FALSE)</f>
        <v>19</v>
      </c>
      <c r="D149" s="19">
        <f>VLOOKUP(Tab_ZADANIE_2[[#This Row],[DATA]],Tab_Dane_POGODA[],3,FALSE)</f>
        <v>12</v>
      </c>
      <c r="E149" s="17">
        <f>IF(Tab_ZADANIE_2[[#This Row],[OPAD 20:00-19:59]]&gt;0,700*Tab_ZADANIE_2[[#This Row],[OPAD 20:00-19:59]],)</f>
        <v>8400</v>
      </c>
      <c r="F149" s="17">
        <f>IF(J148-K148+Tab_ZADANIE_2[[#This Row],[Uzupełnienie wody z OPAD 20:00 - 19:59]]&gt;=Poj_Zbior_ALL,Poj_Zbior_ALL,J148-K148+Tab_ZADANIE_2[[#This Row],[Uzupełnienie wody z OPAD 20:00 - 19:59]])</f>
        <v>24850</v>
      </c>
      <c r="G149" s="17" t="b">
        <f>AND(Tab_ZADANIE_2[[#This Row],[Temperatura 20:00 - 19:59]]&gt;15,Tab_ZADANIE_2[[#This Row],[OPAD 20:00-19:59]]&lt;0.6)</f>
        <v>0</v>
      </c>
      <c r="H149" s="17">
        <f>IF((Tab_ZADANIE_2[[#This Row],[Czy PODLEWANIE 20:00 - 21:00]]=TRUE),IF(Tab_ZADANIE_2[[#This Row],[Temperatura 20:00 - 19:59]]&lt;=30,12000,24000),)</f>
        <v>0</v>
      </c>
      <c r="I14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49" s="17">
        <f>Tab_ZADANIE_2[[#This Row],[Stan ZBIORNIKA 20:00]]-Tab_ZADANIE_2[[#This Row],[Porcja PODLEWANIA 20:00 - 21:00]]+Tab_ZADANIE_2[[#This Row],[Uzupełnienie wody z SIECI 20:00-20:01]]</f>
        <v>24850</v>
      </c>
      <c r="K149" s="17">
        <f>IF(Tab_ZADANIE_2[[#This Row],[OPAD 20:00-19:59]]&lt;=0,(0.0003*Tab_ZADANIE_2[[#This Row],[Temperatura 20:00 - 19:59]]^1.5*Tab_ZADANIE_2[[#This Row],[Stan ZBIORNIKA 21:00]]),)</f>
        <v>0</v>
      </c>
      <c r="L149" s="30">
        <f>ROUNDUP(Tab_ZADANIE_2[[#This Row],[Uzupełnienie wody z SIECI 20:00-20:01]]/1000,0)*Woda_z_SIECI</f>
        <v>0</v>
      </c>
    </row>
    <row r="150" spans="2:12" x14ac:dyDescent="0.25">
      <c r="B150" s="9">
        <f>Tab_Dane_POGODA[[#This Row],[DATA]]</f>
        <v>42243</v>
      </c>
      <c r="C150" s="11">
        <f>VLOOKUP(Tab_ZADANIE_2[[#This Row],[DATA]],Tab_Dane_POGODA[],2,FALSE)</f>
        <v>23</v>
      </c>
      <c r="D150" s="19">
        <f>VLOOKUP(Tab_ZADANIE_2[[#This Row],[DATA]],Tab_Dane_POGODA[],3,FALSE)</f>
        <v>0</v>
      </c>
      <c r="E150" s="17">
        <f>IF(Tab_ZADANIE_2[[#This Row],[OPAD 20:00-19:59]]&gt;0,700*Tab_ZADANIE_2[[#This Row],[OPAD 20:00-19:59]],)</f>
        <v>0</v>
      </c>
      <c r="F150" s="17">
        <f>IF(J149-K149+Tab_ZADANIE_2[[#This Row],[Uzupełnienie wody z OPAD 20:00 - 19:59]]&gt;=Poj_Zbior_ALL,Poj_Zbior_ALL,J149-K149+Tab_ZADANIE_2[[#This Row],[Uzupełnienie wody z OPAD 20:00 - 19:59]])</f>
        <v>24850</v>
      </c>
      <c r="G150" s="17" t="b">
        <f>AND(Tab_ZADANIE_2[[#This Row],[Temperatura 20:00 - 19:59]]&gt;15,Tab_ZADANIE_2[[#This Row],[OPAD 20:00-19:59]]&lt;0.6)</f>
        <v>1</v>
      </c>
      <c r="H150" s="17">
        <f>IF((Tab_ZADANIE_2[[#This Row],[Czy PODLEWANIE 20:00 - 21:00]]=TRUE),IF(Tab_ZADANIE_2[[#This Row],[Temperatura 20:00 - 19:59]]&lt;=30,12000,24000),)</f>
        <v>12000</v>
      </c>
      <c r="I15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0" s="17">
        <f>Tab_ZADANIE_2[[#This Row],[Stan ZBIORNIKA 20:00]]-Tab_ZADANIE_2[[#This Row],[Porcja PODLEWANIA 20:00 - 21:00]]+Tab_ZADANIE_2[[#This Row],[Uzupełnienie wody z SIECI 20:00-20:01]]</f>
        <v>12850</v>
      </c>
      <c r="K150" s="17">
        <f>IF(Tab_ZADANIE_2[[#This Row],[OPAD 20:00-19:59]]&lt;=0,(0.0003*Tab_ZADANIE_2[[#This Row],[Temperatura 20:00 - 19:59]]^1.5*Tab_ZADANIE_2[[#This Row],[Stan ZBIORNIKA 21:00]]),)</f>
        <v>425.22240201452223</v>
      </c>
      <c r="L150" s="30">
        <f>ROUNDUP(Tab_ZADANIE_2[[#This Row],[Uzupełnienie wody z SIECI 20:00-20:01]]/1000,0)*Woda_z_SIECI</f>
        <v>0</v>
      </c>
    </row>
    <row r="151" spans="2:12" x14ac:dyDescent="0.25">
      <c r="B151" s="9">
        <f>Tab_Dane_POGODA[[#This Row],[DATA]]</f>
        <v>42244</v>
      </c>
      <c r="C151" s="11">
        <f>VLOOKUP(Tab_ZADANIE_2[[#This Row],[DATA]],Tab_Dane_POGODA[],2,FALSE)</f>
        <v>17</v>
      </c>
      <c r="D151" s="19">
        <f>VLOOKUP(Tab_ZADANIE_2[[#This Row],[DATA]],Tab_Dane_POGODA[],3,FALSE)</f>
        <v>0.1</v>
      </c>
      <c r="E151" s="17">
        <f>IF(Tab_ZADANIE_2[[#This Row],[OPAD 20:00-19:59]]&gt;0,700*Tab_ZADANIE_2[[#This Row],[OPAD 20:00-19:59]],)</f>
        <v>70</v>
      </c>
      <c r="F151" s="17">
        <f>IF(J150-K150+Tab_ZADANIE_2[[#This Row],[Uzupełnienie wody z OPAD 20:00 - 19:59]]&gt;=Poj_Zbior_ALL,Poj_Zbior_ALL,J150-K150+Tab_ZADANIE_2[[#This Row],[Uzupełnienie wody z OPAD 20:00 - 19:59]])</f>
        <v>12494.777597985478</v>
      </c>
      <c r="G151" s="17" t="b">
        <f>AND(Tab_ZADANIE_2[[#This Row],[Temperatura 20:00 - 19:59]]&gt;15,Tab_ZADANIE_2[[#This Row],[OPAD 20:00-19:59]]&lt;0.6)</f>
        <v>1</v>
      </c>
      <c r="H151" s="17">
        <f>IF((Tab_ZADANIE_2[[#This Row],[Czy PODLEWANIE 20:00 - 21:00]]=TRUE),IF(Tab_ZADANIE_2[[#This Row],[Temperatura 20:00 - 19:59]]&lt;=30,12000,24000),)</f>
        <v>12000</v>
      </c>
      <c r="I15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1" s="17">
        <f>Tab_ZADANIE_2[[#This Row],[Stan ZBIORNIKA 20:00]]-Tab_ZADANIE_2[[#This Row],[Porcja PODLEWANIA 20:00 - 21:00]]+Tab_ZADANIE_2[[#This Row],[Uzupełnienie wody z SIECI 20:00-20:01]]</f>
        <v>494.77759798547777</v>
      </c>
      <c r="K151" s="17">
        <f>IF(Tab_ZADANIE_2[[#This Row],[OPAD 20:00-19:59]]&lt;=0,(0.0003*Tab_ZADANIE_2[[#This Row],[Temperatura 20:00 - 19:59]]^1.5*Tab_ZADANIE_2[[#This Row],[Stan ZBIORNIKA 21:00]]),)</f>
        <v>0</v>
      </c>
      <c r="L151" s="30">
        <f>ROUNDUP(Tab_ZADANIE_2[[#This Row],[Uzupełnienie wody z SIECI 20:00-20:01]]/1000,0)*Woda_z_SIECI</f>
        <v>0</v>
      </c>
    </row>
    <row r="152" spans="2:12" x14ac:dyDescent="0.25">
      <c r="B152" s="9">
        <f>Tab_Dane_POGODA[[#This Row],[DATA]]</f>
        <v>42245</v>
      </c>
      <c r="C152" s="11">
        <f>VLOOKUP(Tab_ZADANIE_2[[#This Row],[DATA]],Tab_Dane_POGODA[],2,FALSE)</f>
        <v>16</v>
      </c>
      <c r="D152" s="19">
        <f>VLOOKUP(Tab_ZADANIE_2[[#This Row],[DATA]],Tab_Dane_POGODA[],3,FALSE)</f>
        <v>14</v>
      </c>
      <c r="E152" s="17">
        <f>IF(Tab_ZADANIE_2[[#This Row],[OPAD 20:00-19:59]]&gt;0,700*Tab_ZADANIE_2[[#This Row],[OPAD 20:00-19:59]],)</f>
        <v>9800</v>
      </c>
      <c r="F152" s="17">
        <f>IF(J151-K151+Tab_ZADANIE_2[[#This Row],[Uzupełnienie wody z OPAD 20:00 - 19:59]]&gt;=Poj_Zbior_ALL,Poj_Zbior_ALL,J151-K151+Tab_ZADANIE_2[[#This Row],[Uzupełnienie wody z OPAD 20:00 - 19:59]])</f>
        <v>10294.777597985478</v>
      </c>
      <c r="G152" s="17" t="b">
        <f>AND(Tab_ZADANIE_2[[#This Row],[Temperatura 20:00 - 19:59]]&gt;15,Tab_ZADANIE_2[[#This Row],[OPAD 20:00-19:59]]&lt;0.6)</f>
        <v>0</v>
      </c>
      <c r="H152" s="17">
        <f>IF((Tab_ZADANIE_2[[#This Row],[Czy PODLEWANIE 20:00 - 21:00]]=TRUE),IF(Tab_ZADANIE_2[[#This Row],[Temperatura 20:00 - 19:59]]&lt;=30,12000,24000),)</f>
        <v>0</v>
      </c>
      <c r="I15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2" s="17">
        <f>Tab_ZADANIE_2[[#This Row],[Stan ZBIORNIKA 20:00]]-Tab_ZADANIE_2[[#This Row],[Porcja PODLEWANIA 20:00 - 21:00]]+Tab_ZADANIE_2[[#This Row],[Uzupełnienie wody z SIECI 20:00-20:01]]</f>
        <v>10294.777597985478</v>
      </c>
      <c r="K152" s="17">
        <f>IF(Tab_ZADANIE_2[[#This Row],[OPAD 20:00-19:59]]&lt;=0,(0.0003*Tab_ZADANIE_2[[#This Row],[Temperatura 20:00 - 19:59]]^1.5*Tab_ZADANIE_2[[#This Row],[Stan ZBIORNIKA 21:00]]),)</f>
        <v>0</v>
      </c>
      <c r="L152" s="30">
        <f>ROUNDUP(Tab_ZADANIE_2[[#This Row],[Uzupełnienie wody z SIECI 20:00-20:01]]/1000,0)*Woda_z_SIECI</f>
        <v>0</v>
      </c>
    </row>
    <row r="153" spans="2:12" x14ac:dyDescent="0.25">
      <c r="B153" s="9">
        <f>Tab_Dane_POGODA[[#This Row],[DATA]]</f>
        <v>42246</v>
      </c>
      <c r="C153" s="11">
        <f>VLOOKUP(Tab_ZADANIE_2[[#This Row],[DATA]],Tab_Dane_POGODA[],2,FALSE)</f>
        <v>22</v>
      </c>
      <c r="D153" s="19">
        <f>VLOOKUP(Tab_ZADANIE_2[[#This Row],[DATA]],Tab_Dane_POGODA[],3,FALSE)</f>
        <v>0</v>
      </c>
      <c r="E153" s="17">
        <f>IF(Tab_ZADANIE_2[[#This Row],[OPAD 20:00-19:59]]&gt;0,700*Tab_ZADANIE_2[[#This Row],[OPAD 20:00-19:59]],)</f>
        <v>0</v>
      </c>
      <c r="F153" s="17">
        <f>IF(J152-K152+Tab_ZADANIE_2[[#This Row],[Uzupełnienie wody z OPAD 20:00 - 19:59]]&gt;=Poj_Zbior_ALL,Poj_Zbior_ALL,J152-K152+Tab_ZADANIE_2[[#This Row],[Uzupełnienie wody z OPAD 20:00 - 19:59]])</f>
        <v>10294.777597985478</v>
      </c>
      <c r="G153" s="17" t="b">
        <f>AND(Tab_ZADANIE_2[[#This Row],[Temperatura 20:00 - 19:59]]&gt;15,Tab_ZADANIE_2[[#This Row],[OPAD 20:00-19:59]]&lt;0.6)</f>
        <v>1</v>
      </c>
      <c r="H153" s="17">
        <f>IF((Tab_ZADANIE_2[[#This Row],[Czy PODLEWANIE 20:00 - 21:00]]=TRUE),IF(Tab_ZADANIE_2[[#This Row],[Temperatura 20:00 - 19:59]]&lt;=30,12000,24000),)</f>
        <v>12000</v>
      </c>
      <c r="I153" s="17">
        <f>IF(Tab_ZADANIE_2[[#This Row],[Stan ZBIORNIKA 20:00]]&lt;Tab_ZADANIE_2[[#This Row],[Porcja PODLEWANIA 20:00 - 21:00]], Tab_ZADANIE_2[[#This Row],[Porcja PODLEWANIA 20:00 - 21:00]]-Tab_ZADANIE_2[[#This Row],[Stan ZBIORNIKA 20:00]],)</f>
        <v>1705.2224020145222</v>
      </c>
      <c r="J153" s="17">
        <f>Tab_ZADANIE_2[[#This Row],[Stan ZBIORNIKA 20:00]]-Tab_ZADANIE_2[[#This Row],[Porcja PODLEWANIA 20:00 - 21:00]]+Tab_ZADANIE_2[[#This Row],[Uzupełnienie wody z SIECI 20:00-20:01]]</f>
        <v>0</v>
      </c>
      <c r="K153" s="17">
        <f>IF(Tab_ZADANIE_2[[#This Row],[OPAD 20:00-19:59]]&lt;=0,(0.0003*Tab_ZADANIE_2[[#This Row],[Temperatura 20:00 - 19:59]]^1.5*Tab_ZADANIE_2[[#This Row],[Stan ZBIORNIKA 21:00]]),)</f>
        <v>0</v>
      </c>
      <c r="L153" s="30">
        <f>ROUNDUP(Tab_ZADANIE_2[[#This Row],[Uzupełnienie wody z SIECI 20:00-20:01]]/1000,0)*Woda_z_SIECI</f>
        <v>23.48</v>
      </c>
    </row>
    <row r="154" spans="2:12" x14ac:dyDescent="0.25">
      <c r="B154" s="9">
        <f>Tab_Dane_POGODA[[#This Row],[DATA]]</f>
        <v>42247</v>
      </c>
      <c r="C154" s="11">
        <f>VLOOKUP(Tab_ZADANIE_2[[#This Row],[DATA]],Tab_Dane_POGODA[],2,FALSE)</f>
        <v>26</v>
      </c>
      <c r="D154" s="19">
        <f>VLOOKUP(Tab_ZADANIE_2[[#This Row],[DATA]],Tab_Dane_POGODA[],3,FALSE)</f>
        <v>0</v>
      </c>
      <c r="E154" s="17">
        <f>IF(Tab_ZADANIE_2[[#This Row],[OPAD 20:00-19:59]]&gt;0,700*Tab_ZADANIE_2[[#This Row],[OPAD 20:00-19:59]],)</f>
        <v>0</v>
      </c>
      <c r="F154" s="17">
        <f>IF(J153-K153+Tab_ZADANIE_2[[#This Row],[Uzupełnienie wody z OPAD 20:00 - 19:59]]&gt;=Poj_Zbior_ALL,Poj_Zbior_ALL,J153-K153+Tab_ZADANIE_2[[#This Row],[Uzupełnienie wody z OPAD 20:00 - 19:59]])</f>
        <v>0</v>
      </c>
      <c r="G154" s="17" t="b">
        <f>AND(Tab_ZADANIE_2[[#This Row],[Temperatura 20:00 - 19:59]]&gt;15,Tab_ZADANIE_2[[#This Row],[OPAD 20:00-19:59]]&lt;0.6)</f>
        <v>1</v>
      </c>
      <c r="H154" s="17">
        <f>IF((Tab_ZADANIE_2[[#This Row],[Czy PODLEWANIE 20:00 - 21:00]]=TRUE),IF(Tab_ZADANIE_2[[#This Row],[Temperatura 20:00 - 19:59]]&lt;=30,12000,24000),)</f>
        <v>12000</v>
      </c>
      <c r="I154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54" s="17">
        <f>Tab_ZADANIE_2[[#This Row],[Stan ZBIORNIKA 20:00]]-Tab_ZADANIE_2[[#This Row],[Porcja PODLEWANIA 20:00 - 21:00]]+Tab_ZADANIE_2[[#This Row],[Uzupełnienie wody z SIECI 20:00-20:01]]</f>
        <v>0</v>
      </c>
      <c r="K154" s="17">
        <f>IF(Tab_ZADANIE_2[[#This Row],[OPAD 20:00-19:59]]&lt;=0,(0.0003*Tab_ZADANIE_2[[#This Row],[Temperatura 20:00 - 19:59]]^1.5*Tab_ZADANIE_2[[#This Row],[Stan ZBIORNIKA 21:00]]),)</f>
        <v>0</v>
      </c>
      <c r="L154" s="30">
        <f>ROUNDUP(Tab_ZADANIE_2[[#This Row],[Uzupełnienie wody z SIECI 20:00-20:01]]/1000,0)*Woda_z_SIECI</f>
        <v>140.88</v>
      </c>
    </row>
    <row r="155" spans="2:12" x14ac:dyDescent="0.25">
      <c r="B155" s="9">
        <f>Tab_Dane_POGODA[[#This Row],[DATA]]</f>
        <v>42248</v>
      </c>
      <c r="C155" s="11">
        <f>VLOOKUP(Tab_ZADANIE_2[[#This Row],[DATA]],Tab_Dane_POGODA[],2,FALSE)</f>
        <v>27</v>
      </c>
      <c r="D155" s="19">
        <f>VLOOKUP(Tab_ZADANIE_2[[#This Row],[DATA]],Tab_Dane_POGODA[],3,FALSE)</f>
        <v>2</v>
      </c>
      <c r="E155" s="17">
        <f>IF(Tab_ZADANIE_2[[#This Row],[OPAD 20:00-19:59]]&gt;0,700*Tab_ZADANIE_2[[#This Row],[OPAD 20:00-19:59]],)</f>
        <v>1400</v>
      </c>
      <c r="F155" s="17">
        <f>IF(J154-K154+Tab_ZADANIE_2[[#This Row],[Uzupełnienie wody z OPAD 20:00 - 19:59]]&gt;=Poj_Zbior_ALL,Poj_Zbior_ALL,J154-K154+Tab_ZADANIE_2[[#This Row],[Uzupełnienie wody z OPAD 20:00 - 19:59]])</f>
        <v>1400</v>
      </c>
      <c r="G155" s="17" t="b">
        <f>AND(Tab_ZADANIE_2[[#This Row],[Temperatura 20:00 - 19:59]]&gt;15,Tab_ZADANIE_2[[#This Row],[OPAD 20:00-19:59]]&lt;0.6)</f>
        <v>0</v>
      </c>
      <c r="H155" s="17">
        <f>IF((Tab_ZADANIE_2[[#This Row],[Czy PODLEWANIE 20:00 - 21:00]]=TRUE),IF(Tab_ZADANIE_2[[#This Row],[Temperatura 20:00 - 19:59]]&lt;=30,12000,24000),)</f>
        <v>0</v>
      </c>
      <c r="I15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5" s="17">
        <f>Tab_ZADANIE_2[[#This Row],[Stan ZBIORNIKA 20:00]]-Tab_ZADANIE_2[[#This Row],[Porcja PODLEWANIA 20:00 - 21:00]]+Tab_ZADANIE_2[[#This Row],[Uzupełnienie wody z SIECI 20:00-20:01]]</f>
        <v>1400</v>
      </c>
      <c r="K155" s="17">
        <f>IF(Tab_ZADANIE_2[[#This Row],[OPAD 20:00-19:59]]&lt;=0,(0.0003*Tab_ZADANIE_2[[#This Row],[Temperatura 20:00 - 19:59]]^1.5*Tab_ZADANIE_2[[#This Row],[Stan ZBIORNIKA 21:00]]),)</f>
        <v>0</v>
      </c>
      <c r="L155" s="30">
        <f>ROUNDUP(Tab_ZADANIE_2[[#This Row],[Uzupełnienie wody z SIECI 20:00-20:01]]/1000,0)*Woda_z_SIECI</f>
        <v>0</v>
      </c>
    </row>
    <row r="156" spans="2:12" x14ac:dyDescent="0.25">
      <c r="B156" s="9">
        <f>Tab_Dane_POGODA[[#This Row],[DATA]]</f>
        <v>42249</v>
      </c>
      <c r="C156" s="11">
        <f>VLOOKUP(Tab_ZADANIE_2[[#This Row],[DATA]],Tab_Dane_POGODA[],2,FALSE)</f>
        <v>18</v>
      </c>
      <c r="D156" s="19">
        <f>VLOOKUP(Tab_ZADANIE_2[[#This Row],[DATA]],Tab_Dane_POGODA[],3,FALSE)</f>
        <v>0</v>
      </c>
      <c r="E156" s="17">
        <f>IF(Tab_ZADANIE_2[[#This Row],[OPAD 20:00-19:59]]&gt;0,700*Tab_ZADANIE_2[[#This Row],[OPAD 20:00-19:59]],)</f>
        <v>0</v>
      </c>
      <c r="F156" s="17">
        <f>IF(J155-K155+Tab_ZADANIE_2[[#This Row],[Uzupełnienie wody z OPAD 20:00 - 19:59]]&gt;=Poj_Zbior_ALL,Poj_Zbior_ALL,J155-K155+Tab_ZADANIE_2[[#This Row],[Uzupełnienie wody z OPAD 20:00 - 19:59]])</f>
        <v>1400</v>
      </c>
      <c r="G156" s="17" t="b">
        <f>AND(Tab_ZADANIE_2[[#This Row],[Temperatura 20:00 - 19:59]]&gt;15,Tab_ZADANIE_2[[#This Row],[OPAD 20:00-19:59]]&lt;0.6)</f>
        <v>1</v>
      </c>
      <c r="H156" s="17">
        <f>IF((Tab_ZADANIE_2[[#This Row],[Czy PODLEWANIE 20:00 - 21:00]]=TRUE),IF(Tab_ZADANIE_2[[#This Row],[Temperatura 20:00 - 19:59]]&lt;=30,12000,24000),)</f>
        <v>12000</v>
      </c>
      <c r="I156" s="17">
        <f>IF(Tab_ZADANIE_2[[#This Row],[Stan ZBIORNIKA 20:00]]&lt;Tab_ZADANIE_2[[#This Row],[Porcja PODLEWANIA 20:00 - 21:00]], Tab_ZADANIE_2[[#This Row],[Porcja PODLEWANIA 20:00 - 21:00]]-Tab_ZADANIE_2[[#This Row],[Stan ZBIORNIKA 20:00]],)</f>
        <v>10600</v>
      </c>
      <c r="J156" s="17">
        <f>Tab_ZADANIE_2[[#This Row],[Stan ZBIORNIKA 20:00]]-Tab_ZADANIE_2[[#This Row],[Porcja PODLEWANIA 20:00 - 21:00]]+Tab_ZADANIE_2[[#This Row],[Uzupełnienie wody z SIECI 20:00-20:01]]</f>
        <v>0</v>
      </c>
      <c r="K156" s="17">
        <f>IF(Tab_ZADANIE_2[[#This Row],[OPAD 20:00-19:59]]&lt;=0,(0.0003*Tab_ZADANIE_2[[#This Row],[Temperatura 20:00 - 19:59]]^1.5*Tab_ZADANIE_2[[#This Row],[Stan ZBIORNIKA 21:00]]),)</f>
        <v>0</v>
      </c>
      <c r="L156" s="30">
        <f>ROUNDUP(Tab_ZADANIE_2[[#This Row],[Uzupełnienie wody z SIECI 20:00-20:01]]/1000,0)*Woda_z_SIECI</f>
        <v>129.14000000000001</v>
      </c>
    </row>
    <row r="157" spans="2:12" x14ac:dyDescent="0.25">
      <c r="B157" s="9">
        <f>Tab_Dane_POGODA[[#This Row],[DATA]]</f>
        <v>42250</v>
      </c>
      <c r="C157" s="11">
        <f>VLOOKUP(Tab_ZADANIE_2[[#This Row],[DATA]],Tab_Dane_POGODA[],2,FALSE)</f>
        <v>17</v>
      </c>
      <c r="D157" s="19">
        <f>VLOOKUP(Tab_ZADANIE_2[[#This Row],[DATA]],Tab_Dane_POGODA[],3,FALSE)</f>
        <v>0</v>
      </c>
      <c r="E157" s="17">
        <f>IF(Tab_ZADANIE_2[[#This Row],[OPAD 20:00-19:59]]&gt;0,700*Tab_ZADANIE_2[[#This Row],[OPAD 20:00-19:59]],)</f>
        <v>0</v>
      </c>
      <c r="F157" s="17">
        <f>IF(J156-K156+Tab_ZADANIE_2[[#This Row],[Uzupełnienie wody z OPAD 20:00 - 19:59]]&gt;=Poj_Zbior_ALL,Poj_Zbior_ALL,J156-K156+Tab_ZADANIE_2[[#This Row],[Uzupełnienie wody z OPAD 20:00 - 19:59]])</f>
        <v>0</v>
      </c>
      <c r="G157" s="17" t="b">
        <f>AND(Tab_ZADANIE_2[[#This Row],[Temperatura 20:00 - 19:59]]&gt;15,Tab_ZADANIE_2[[#This Row],[OPAD 20:00-19:59]]&lt;0.6)</f>
        <v>1</v>
      </c>
      <c r="H157" s="17">
        <f>IF((Tab_ZADANIE_2[[#This Row],[Czy PODLEWANIE 20:00 - 21:00]]=TRUE),IF(Tab_ZADANIE_2[[#This Row],[Temperatura 20:00 - 19:59]]&lt;=30,12000,24000),)</f>
        <v>12000</v>
      </c>
      <c r="I15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57" s="17">
        <f>Tab_ZADANIE_2[[#This Row],[Stan ZBIORNIKA 20:00]]-Tab_ZADANIE_2[[#This Row],[Porcja PODLEWANIA 20:00 - 21:00]]+Tab_ZADANIE_2[[#This Row],[Uzupełnienie wody z SIECI 20:00-20:01]]</f>
        <v>0</v>
      </c>
      <c r="K157" s="17">
        <f>IF(Tab_ZADANIE_2[[#This Row],[OPAD 20:00-19:59]]&lt;=0,(0.0003*Tab_ZADANIE_2[[#This Row],[Temperatura 20:00 - 19:59]]^1.5*Tab_ZADANIE_2[[#This Row],[Stan ZBIORNIKA 21:00]]),)</f>
        <v>0</v>
      </c>
      <c r="L157" s="30">
        <f>ROUNDUP(Tab_ZADANIE_2[[#This Row],[Uzupełnienie wody z SIECI 20:00-20:01]]/1000,0)*Woda_z_SIECI</f>
        <v>140.88</v>
      </c>
    </row>
    <row r="158" spans="2:12" x14ac:dyDescent="0.25">
      <c r="B158" s="9">
        <f>Tab_Dane_POGODA[[#This Row],[DATA]]</f>
        <v>42251</v>
      </c>
      <c r="C158" s="11">
        <f>VLOOKUP(Tab_ZADANIE_2[[#This Row],[DATA]],Tab_Dane_POGODA[],2,FALSE)</f>
        <v>16</v>
      </c>
      <c r="D158" s="19">
        <f>VLOOKUP(Tab_ZADANIE_2[[#This Row],[DATA]],Tab_Dane_POGODA[],3,FALSE)</f>
        <v>0.1</v>
      </c>
      <c r="E158" s="17">
        <f>IF(Tab_ZADANIE_2[[#This Row],[OPAD 20:00-19:59]]&gt;0,700*Tab_ZADANIE_2[[#This Row],[OPAD 20:00-19:59]],)</f>
        <v>70</v>
      </c>
      <c r="F158" s="17">
        <f>IF(J157-K157+Tab_ZADANIE_2[[#This Row],[Uzupełnienie wody z OPAD 20:00 - 19:59]]&gt;=Poj_Zbior_ALL,Poj_Zbior_ALL,J157-K157+Tab_ZADANIE_2[[#This Row],[Uzupełnienie wody z OPAD 20:00 - 19:59]])</f>
        <v>70</v>
      </c>
      <c r="G158" s="17" t="b">
        <f>AND(Tab_ZADANIE_2[[#This Row],[Temperatura 20:00 - 19:59]]&gt;15,Tab_ZADANIE_2[[#This Row],[OPAD 20:00-19:59]]&lt;0.6)</f>
        <v>1</v>
      </c>
      <c r="H158" s="17">
        <f>IF((Tab_ZADANIE_2[[#This Row],[Czy PODLEWANIE 20:00 - 21:00]]=TRUE),IF(Tab_ZADANIE_2[[#This Row],[Temperatura 20:00 - 19:59]]&lt;=30,12000,24000),)</f>
        <v>12000</v>
      </c>
      <c r="I158" s="17">
        <f>IF(Tab_ZADANIE_2[[#This Row],[Stan ZBIORNIKA 20:00]]&lt;Tab_ZADANIE_2[[#This Row],[Porcja PODLEWANIA 20:00 - 21:00]], Tab_ZADANIE_2[[#This Row],[Porcja PODLEWANIA 20:00 - 21:00]]-Tab_ZADANIE_2[[#This Row],[Stan ZBIORNIKA 20:00]],)</f>
        <v>11930</v>
      </c>
      <c r="J158" s="17">
        <f>Tab_ZADANIE_2[[#This Row],[Stan ZBIORNIKA 20:00]]-Tab_ZADANIE_2[[#This Row],[Porcja PODLEWANIA 20:00 - 21:00]]+Tab_ZADANIE_2[[#This Row],[Uzupełnienie wody z SIECI 20:00-20:01]]</f>
        <v>0</v>
      </c>
      <c r="K158" s="17">
        <f>IF(Tab_ZADANIE_2[[#This Row],[OPAD 20:00-19:59]]&lt;=0,(0.0003*Tab_ZADANIE_2[[#This Row],[Temperatura 20:00 - 19:59]]^1.5*Tab_ZADANIE_2[[#This Row],[Stan ZBIORNIKA 21:00]]),)</f>
        <v>0</v>
      </c>
      <c r="L158" s="30">
        <f>ROUNDUP(Tab_ZADANIE_2[[#This Row],[Uzupełnienie wody z SIECI 20:00-20:01]]/1000,0)*Woda_z_SIECI</f>
        <v>140.88</v>
      </c>
    </row>
    <row r="159" spans="2:12" x14ac:dyDescent="0.25">
      <c r="B159" s="9">
        <f>Tab_Dane_POGODA[[#This Row],[DATA]]</f>
        <v>42252</v>
      </c>
      <c r="C159" s="11">
        <f>VLOOKUP(Tab_ZADANIE_2[[#This Row],[DATA]],Tab_Dane_POGODA[],2,FALSE)</f>
        <v>15</v>
      </c>
      <c r="D159" s="19">
        <f>VLOOKUP(Tab_ZADANIE_2[[#This Row],[DATA]],Tab_Dane_POGODA[],3,FALSE)</f>
        <v>0</v>
      </c>
      <c r="E159" s="17">
        <f>IF(Tab_ZADANIE_2[[#This Row],[OPAD 20:00-19:59]]&gt;0,700*Tab_ZADANIE_2[[#This Row],[OPAD 20:00-19:59]],)</f>
        <v>0</v>
      </c>
      <c r="F159" s="17">
        <f>IF(J158-K158+Tab_ZADANIE_2[[#This Row],[Uzupełnienie wody z OPAD 20:00 - 19:59]]&gt;=Poj_Zbior_ALL,Poj_Zbior_ALL,J158-K158+Tab_ZADANIE_2[[#This Row],[Uzupełnienie wody z OPAD 20:00 - 19:59]])</f>
        <v>0</v>
      </c>
      <c r="G159" s="17" t="b">
        <f>AND(Tab_ZADANIE_2[[#This Row],[Temperatura 20:00 - 19:59]]&gt;15,Tab_ZADANIE_2[[#This Row],[OPAD 20:00-19:59]]&lt;0.6)</f>
        <v>0</v>
      </c>
      <c r="H159" s="17">
        <f>IF((Tab_ZADANIE_2[[#This Row],[Czy PODLEWANIE 20:00 - 21:00]]=TRUE),IF(Tab_ZADANIE_2[[#This Row],[Temperatura 20:00 - 19:59]]&lt;=30,12000,24000),)</f>
        <v>0</v>
      </c>
      <c r="I15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59" s="17">
        <f>Tab_ZADANIE_2[[#This Row],[Stan ZBIORNIKA 20:00]]-Tab_ZADANIE_2[[#This Row],[Porcja PODLEWANIA 20:00 - 21:00]]+Tab_ZADANIE_2[[#This Row],[Uzupełnienie wody z SIECI 20:00-20:01]]</f>
        <v>0</v>
      </c>
      <c r="K159" s="17">
        <f>IF(Tab_ZADANIE_2[[#This Row],[OPAD 20:00-19:59]]&lt;=0,(0.0003*Tab_ZADANIE_2[[#This Row],[Temperatura 20:00 - 19:59]]^1.5*Tab_ZADANIE_2[[#This Row],[Stan ZBIORNIKA 21:00]]),)</f>
        <v>0</v>
      </c>
      <c r="L159" s="30">
        <f>ROUNDUP(Tab_ZADANIE_2[[#This Row],[Uzupełnienie wody z SIECI 20:00-20:01]]/1000,0)*Woda_z_SIECI</f>
        <v>0</v>
      </c>
    </row>
    <row r="160" spans="2:12" x14ac:dyDescent="0.25">
      <c r="B160" s="9">
        <f>Tab_Dane_POGODA[[#This Row],[DATA]]</f>
        <v>42253</v>
      </c>
      <c r="C160" s="11">
        <f>VLOOKUP(Tab_ZADANIE_2[[#This Row],[DATA]],Tab_Dane_POGODA[],2,FALSE)</f>
        <v>12</v>
      </c>
      <c r="D160" s="19">
        <f>VLOOKUP(Tab_ZADANIE_2[[#This Row],[DATA]],Tab_Dane_POGODA[],3,FALSE)</f>
        <v>4</v>
      </c>
      <c r="E160" s="17">
        <f>IF(Tab_ZADANIE_2[[#This Row],[OPAD 20:00-19:59]]&gt;0,700*Tab_ZADANIE_2[[#This Row],[OPAD 20:00-19:59]],)</f>
        <v>2800</v>
      </c>
      <c r="F160" s="17">
        <f>IF(J159-K159+Tab_ZADANIE_2[[#This Row],[Uzupełnienie wody z OPAD 20:00 - 19:59]]&gt;=Poj_Zbior_ALL,Poj_Zbior_ALL,J159-K159+Tab_ZADANIE_2[[#This Row],[Uzupełnienie wody z OPAD 20:00 - 19:59]])</f>
        <v>2800</v>
      </c>
      <c r="G160" s="17" t="b">
        <f>AND(Tab_ZADANIE_2[[#This Row],[Temperatura 20:00 - 19:59]]&gt;15,Tab_ZADANIE_2[[#This Row],[OPAD 20:00-19:59]]&lt;0.6)</f>
        <v>0</v>
      </c>
      <c r="H160" s="17">
        <f>IF((Tab_ZADANIE_2[[#This Row],[Czy PODLEWANIE 20:00 - 21:00]]=TRUE),IF(Tab_ZADANIE_2[[#This Row],[Temperatura 20:00 - 19:59]]&lt;=30,12000,24000),)</f>
        <v>0</v>
      </c>
      <c r="I16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0" s="17">
        <f>Tab_ZADANIE_2[[#This Row],[Stan ZBIORNIKA 20:00]]-Tab_ZADANIE_2[[#This Row],[Porcja PODLEWANIA 20:00 - 21:00]]+Tab_ZADANIE_2[[#This Row],[Uzupełnienie wody z SIECI 20:00-20:01]]</f>
        <v>2800</v>
      </c>
      <c r="K160" s="17">
        <f>IF(Tab_ZADANIE_2[[#This Row],[OPAD 20:00-19:59]]&lt;=0,(0.0003*Tab_ZADANIE_2[[#This Row],[Temperatura 20:00 - 19:59]]^1.5*Tab_ZADANIE_2[[#This Row],[Stan ZBIORNIKA 21:00]]),)</f>
        <v>0</v>
      </c>
      <c r="L160" s="30">
        <f>ROUNDUP(Tab_ZADANIE_2[[#This Row],[Uzupełnienie wody z SIECI 20:00-20:01]]/1000,0)*Woda_z_SIECI</f>
        <v>0</v>
      </c>
    </row>
    <row r="161" spans="2:12" x14ac:dyDescent="0.25">
      <c r="B161" s="9">
        <f>Tab_Dane_POGODA[[#This Row],[DATA]]</f>
        <v>42254</v>
      </c>
      <c r="C161" s="11">
        <f>VLOOKUP(Tab_ZADANIE_2[[#This Row],[DATA]],Tab_Dane_POGODA[],2,FALSE)</f>
        <v>13</v>
      </c>
      <c r="D161" s="19">
        <f>VLOOKUP(Tab_ZADANIE_2[[#This Row],[DATA]],Tab_Dane_POGODA[],3,FALSE)</f>
        <v>0</v>
      </c>
      <c r="E161" s="17">
        <f>IF(Tab_ZADANIE_2[[#This Row],[OPAD 20:00-19:59]]&gt;0,700*Tab_ZADANIE_2[[#This Row],[OPAD 20:00-19:59]],)</f>
        <v>0</v>
      </c>
      <c r="F161" s="17">
        <f>IF(J160-K160+Tab_ZADANIE_2[[#This Row],[Uzupełnienie wody z OPAD 20:00 - 19:59]]&gt;=Poj_Zbior_ALL,Poj_Zbior_ALL,J160-K160+Tab_ZADANIE_2[[#This Row],[Uzupełnienie wody z OPAD 20:00 - 19:59]])</f>
        <v>2800</v>
      </c>
      <c r="G161" s="17" t="b">
        <f>AND(Tab_ZADANIE_2[[#This Row],[Temperatura 20:00 - 19:59]]&gt;15,Tab_ZADANIE_2[[#This Row],[OPAD 20:00-19:59]]&lt;0.6)</f>
        <v>0</v>
      </c>
      <c r="H161" s="17">
        <f>IF((Tab_ZADANIE_2[[#This Row],[Czy PODLEWANIE 20:00 - 21:00]]=TRUE),IF(Tab_ZADANIE_2[[#This Row],[Temperatura 20:00 - 19:59]]&lt;=30,12000,24000),)</f>
        <v>0</v>
      </c>
      <c r="I16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1" s="17">
        <f>Tab_ZADANIE_2[[#This Row],[Stan ZBIORNIKA 20:00]]-Tab_ZADANIE_2[[#This Row],[Porcja PODLEWANIA 20:00 - 21:00]]+Tab_ZADANIE_2[[#This Row],[Uzupełnienie wody z SIECI 20:00-20:01]]</f>
        <v>2800</v>
      </c>
      <c r="K161" s="17">
        <f>IF(Tab_ZADANIE_2[[#This Row],[OPAD 20:00-19:59]]&lt;=0,(0.0003*Tab_ZADANIE_2[[#This Row],[Temperatura 20:00 - 19:59]]^1.5*Tab_ZADANIE_2[[#This Row],[Stan ZBIORNIKA 21:00]]),)</f>
        <v>39.372619928066769</v>
      </c>
      <c r="L161" s="30">
        <f>ROUNDUP(Tab_ZADANIE_2[[#This Row],[Uzupełnienie wody z SIECI 20:00-20:01]]/1000,0)*Woda_z_SIECI</f>
        <v>0</v>
      </c>
    </row>
    <row r="162" spans="2:12" x14ac:dyDescent="0.25">
      <c r="B162" s="9">
        <f>Tab_Dane_POGODA[[#This Row],[DATA]]</f>
        <v>42255</v>
      </c>
      <c r="C162" s="11">
        <f>VLOOKUP(Tab_ZADANIE_2[[#This Row],[DATA]],Tab_Dane_POGODA[],2,FALSE)</f>
        <v>11</v>
      </c>
      <c r="D162" s="19">
        <f>VLOOKUP(Tab_ZADANIE_2[[#This Row],[DATA]],Tab_Dane_POGODA[],3,FALSE)</f>
        <v>4</v>
      </c>
      <c r="E162" s="17">
        <f>IF(Tab_ZADANIE_2[[#This Row],[OPAD 20:00-19:59]]&gt;0,700*Tab_ZADANIE_2[[#This Row],[OPAD 20:00-19:59]],)</f>
        <v>2800</v>
      </c>
      <c r="F162" s="17">
        <f>IF(J161-K161+Tab_ZADANIE_2[[#This Row],[Uzupełnienie wody z OPAD 20:00 - 19:59]]&gt;=Poj_Zbior_ALL,Poj_Zbior_ALL,J161-K161+Tab_ZADANIE_2[[#This Row],[Uzupełnienie wody z OPAD 20:00 - 19:59]])</f>
        <v>5560.6273800719337</v>
      </c>
      <c r="G162" s="17" t="b">
        <f>AND(Tab_ZADANIE_2[[#This Row],[Temperatura 20:00 - 19:59]]&gt;15,Tab_ZADANIE_2[[#This Row],[OPAD 20:00-19:59]]&lt;0.6)</f>
        <v>0</v>
      </c>
      <c r="H162" s="17">
        <f>IF((Tab_ZADANIE_2[[#This Row],[Czy PODLEWANIE 20:00 - 21:00]]=TRUE),IF(Tab_ZADANIE_2[[#This Row],[Temperatura 20:00 - 19:59]]&lt;=30,12000,24000),)</f>
        <v>0</v>
      </c>
      <c r="I16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2" s="17">
        <f>Tab_ZADANIE_2[[#This Row],[Stan ZBIORNIKA 20:00]]-Tab_ZADANIE_2[[#This Row],[Porcja PODLEWANIA 20:00 - 21:00]]+Tab_ZADANIE_2[[#This Row],[Uzupełnienie wody z SIECI 20:00-20:01]]</f>
        <v>5560.6273800719337</v>
      </c>
      <c r="K162" s="17">
        <f>IF(Tab_ZADANIE_2[[#This Row],[OPAD 20:00-19:59]]&lt;=0,(0.0003*Tab_ZADANIE_2[[#This Row],[Temperatura 20:00 - 19:59]]^1.5*Tab_ZADANIE_2[[#This Row],[Stan ZBIORNIKA 21:00]]),)</f>
        <v>0</v>
      </c>
      <c r="L162" s="30">
        <f>ROUNDUP(Tab_ZADANIE_2[[#This Row],[Uzupełnienie wody z SIECI 20:00-20:01]]/1000,0)*Woda_z_SIECI</f>
        <v>0</v>
      </c>
    </row>
    <row r="163" spans="2:12" x14ac:dyDescent="0.25">
      <c r="B163" s="9">
        <f>Tab_Dane_POGODA[[#This Row],[DATA]]</f>
        <v>42256</v>
      </c>
      <c r="C163" s="11">
        <f>VLOOKUP(Tab_ZADANIE_2[[#This Row],[DATA]],Tab_Dane_POGODA[],2,FALSE)</f>
        <v>11</v>
      </c>
      <c r="D163" s="19">
        <f>VLOOKUP(Tab_ZADANIE_2[[#This Row],[DATA]],Tab_Dane_POGODA[],3,FALSE)</f>
        <v>0</v>
      </c>
      <c r="E163" s="17">
        <f>IF(Tab_ZADANIE_2[[#This Row],[OPAD 20:00-19:59]]&gt;0,700*Tab_ZADANIE_2[[#This Row],[OPAD 20:00-19:59]],)</f>
        <v>0</v>
      </c>
      <c r="F163" s="17">
        <f>IF(J162-K162+Tab_ZADANIE_2[[#This Row],[Uzupełnienie wody z OPAD 20:00 - 19:59]]&gt;=Poj_Zbior_ALL,Poj_Zbior_ALL,J162-K162+Tab_ZADANIE_2[[#This Row],[Uzupełnienie wody z OPAD 20:00 - 19:59]])</f>
        <v>5560.6273800719337</v>
      </c>
      <c r="G163" s="17" t="b">
        <f>AND(Tab_ZADANIE_2[[#This Row],[Temperatura 20:00 - 19:59]]&gt;15,Tab_ZADANIE_2[[#This Row],[OPAD 20:00-19:59]]&lt;0.6)</f>
        <v>0</v>
      </c>
      <c r="H163" s="17">
        <f>IF((Tab_ZADANIE_2[[#This Row],[Czy PODLEWANIE 20:00 - 21:00]]=TRUE),IF(Tab_ZADANIE_2[[#This Row],[Temperatura 20:00 - 19:59]]&lt;=30,12000,24000),)</f>
        <v>0</v>
      </c>
      <c r="I16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3" s="17">
        <f>Tab_ZADANIE_2[[#This Row],[Stan ZBIORNIKA 20:00]]-Tab_ZADANIE_2[[#This Row],[Porcja PODLEWANIA 20:00 - 21:00]]+Tab_ZADANIE_2[[#This Row],[Uzupełnienie wody z SIECI 20:00-20:01]]</f>
        <v>5560.6273800719337</v>
      </c>
      <c r="K163" s="17">
        <f>IF(Tab_ZADANIE_2[[#This Row],[OPAD 20:00-19:59]]&lt;=0,(0.0003*Tab_ZADANIE_2[[#This Row],[Temperatura 20:00 - 19:59]]^1.5*Tab_ZADANIE_2[[#This Row],[Stan ZBIORNIKA 21:00]]),)</f>
        <v>60.860298241629394</v>
      </c>
      <c r="L163" s="30">
        <f>ROUNDUP(Tab_ZADANIE_2[[#This Row],[Uzupełnienie wody z SIECI 20:00-20:01]]/1000,0)*Woda_z_SIECI</f>
        <v>0</v>
      </c>
    </row>
    <row r="164" spans="2:12" x14ac:dyDescent="0.25">
      <c r="B164" s="9">
        <f>Tab_Dane_POGODA[[#This Row],[DATA]]</f>
        <v>42257</v>
      </c>
      <c r="C164" s="11">
        <f>VLOOKUP(Tab_ZADANIE_2[[#This Row],[DATA]],Tab_Dane_POGODA[],2,FALSE)</f>
        <v>12</v>
      </c>
      <c r="D164" s="19">
        <f>VLOOKUP(Tab_ZADANIE_2[[#This Row],[DATA]],Tab_Dane_POGODA[],3,FALSE)</f>
        <v>0</v>
      </c>
      <c r="E164" s="17">
        <f>IF(Tab_ZADANIE_2[[#This Row],[OPAD 20:00-19:59]]&gt;0,700*Tab_ZADANIE_2[[#This Row],[OPAD 20:00-19:59]],)</f>
        <v>0</v>
      </c>
      <c r="F164" s="17">
        <f>IF(J163-K163+Tab_ZADANIE_2[[#This Row],[Uzupełnienie wody z OPAD 20:00 - 19:59]]&gt;=Poj_Zbior_ALL,Poj_Zbior_ALL,J163-K163+Tab_ZADANIE_2[[#This Row],[Uzupełnienie wody z OPAD 20:00 - 19:59]])</f>
        <v>5499.7670818303041</v>
      </c>
      <c r="G164" s="17" t="b">
        <f>AND(Tab_ZADANIE_2[[#This Row],[Temperatura 20:00 - 19:59]]&gt;15,Tab_ZADANIE_2[[#This Row],[OPAD 20:00-19:59]]&lt;0.6)</f>
        <v>0</v>
      </c>
      <c r="H164" s="17">
        <f>IF((Tab_ZADANIE_2[[#This Row],[Czy PODLEWANIE 20:00 - 21:00]]=TRUE),IF(Tab_ZADANIE_2[[#This Row],[Temperatura 20:00 - 19:59]]&lt;=30,12000,24000),)</f>
        <v>0</v>
      </c>
      <c r="I16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4" s="17">
        <f>Tab_ZADANIE_2[[#This Row],[Stan ZBIORNIKA 20:00]]-Tab_ZADANIE_2[[#This Row],[Porcja PODLEWANIA 20:00 - 21:00]]+Tab_ZADANIE_2[[#This Row],[Uzupełnienie wody z SIECI 20:00-20:01]]</f>
        <v>5499.7670818303041</v>
      </c>
      <c r="K164" s="17">
        <f>IF(Tab_ZADANIE_2[[#This Row],[OPAD 20:00-19:59]]&lt;=0,(0.0003*Tab_ZADANIE_2[[#This Row],[Temperatura 20:00 - 19:59]]^1.5*Tab_ZADANIE_2[[#This Row],[Stan ZBIORNIKA 21:00]]),)</f>
        <v>68.586307311779336</v>
      </c>
      <c r="L164" s="30">
        <f>ROUNDUP(Tab_ZADANIE_2[[#This Row],[Uzupełnienie wody z SIECI 20:00-20:01]]/1000,0)*Woda_z_SIECI</f>
        <v>0</v>
      </c>
    </row>
    <row r="165" spans="2:12" x14ac:dyDescent="0.25">
      <c r="B165" s="9">
        <f>Tab_Dane_POGODA[[#This Row],[DATA]]</f>
        <v>42258</v>
      </c>
      <c r="C165" s="11">
        <f>VLOOKUP(Tab_ZADANIE_2[[#This Row],[DATA]],Tab_Dane_POGODA[],2,FALSE)</f>
        <v>16</v>
      </c>
      <c r="D165" s="19">
        <f>VLOOKUP(Tab_ZADANIE_2[[#This Row],[DATA]],Tab_Dane_POGODA[],3,FALSE)</f>
        <v>0.1</v>
      </c>
      <c r="E165" s="17">
        <f>IF(Tab_ZADANIE_2[[#This Row],[OPAD 20:00-19:59]]&gt;0,700*Tab_ZADANIE_2[[#This Row],[OPAD 20:00-19:59]],)</f>
        <v>70</v>
      </c>
      <c r="F165" s="17">
        <f>IF(J164-K164+Tab_ZADANIE_2[[#This Row],[Uzupełnienie wody z OPAD 20:00 - 19:59]]&gt;=Poj_Zbior_ALL,Poj_Zbior_ALL,J164-K164+Tab_ZADANIE_2[[#This Row],[Uzupełnienie wody z OPAD 20:00 - 19:59]])</f>
        <v>5501.1807745185251</v>
      </c>
      <c r="G165" s="17" t="b">
        <f>AND(Tab_ZADANIE_2[[#This Row],[Temperatura 20:00 - 19:59]]&gt;15,Tab_ZADANIE_2[[#This Row],[OPAD 20:00-19:59]]&lt;0.6)</f>
        <v>1</v>
      </c>
      <c r="H165" s="17">
        <f>IF((Tab_ZADANIE_2[[#This Row],[Czy PODLEWANIE 20:00 - 21:00]]=TRUE),IF(Tab_ZADANIE_2[[#This Row],[Temperatura 20:00 - 19:59]]&lt;=30,12000,24000),)</f>
        <v>12000</v>
      </c>
      <c r="I165" s="17">
        <f>IF(Tab_ZADANIE_2[[#This Row],[Stan ZBIORNIKA 20:00]]&lt;Tab_ZADANIE_2[[#This Row],[Porcja PODLEWANIA 20:00 - 21:00]], Tab_ZADANIE_2[[#This Row],[Porcja PODLEWANIA 20:00 - 21:00]]-Tab_ZADANIE_2[[#This Row],[Stan ZBIORNIKA 20:00]],)</f>
        <v>6498.8192254814749</v>
      </c>
      <c r="J165" s="17">
        <f>Tab_ZADANIE_2[[#This Row],[Stan ZBIORNIKA 20:00]]-Tab_ZADANIE_2[[#This Row],[Porcja PODLEWANIA 20:00 - 21:00]]+Tab_ZADANIE_2[[#This Row],[Uzupełnienie wody z SIECI 20:00-20:01]]</f>
        <v>0</v>
      </c>
      <c r="K165" s="17">
        <f>IF(Tab_ZADANIE_2[[#This Row],[OPAD 20:00-19:59]]&lt;=0,(0.0003*Tab_ZADANIE_2[[#This Row],[Temperatura 20:00 - 19:59]]^1.5*Tab_ZADANIE_2[[#This Row],[Stan ZBIORNIKA 21:00]]),)</f>
        <v>0</v>
      </c>
      <c r="L165" s="30">
        <f>ROUNDUP(Tab_ZADANIE_2[[#This Row],[Uzupełnienie wody z SIECI 20:00-20:01]]/1000,0)*Woda_z_SIECI</f>
        <v>82.18</v>
      </c>
    </row>
    <row r="166" spans="2:12" x14ac:dyDescent="0.25">
      <c r="B166" s="9">
        <f>Tab_Dane_POGODA[[#This Row],[DATA]]</f>
        <v>42259</v>
      </c>
      <c r="C166" s="11">
        <f>VLOOKUP(Tab_ZADANIE_2[[#This Row],[DATA]],Tab_Dane_POGODA[],2,FALSE)</f>
        <v>18</v>
      </c>
      <c r="D166" s="19">
        <f>VLOOKUP(Tab_ZADANIE_2[[#This Row],[DATA]],Tab_Dane_POGODA[],3,FALSE)</f>
        <v>0</v>
      </c>
      <c r="E166" s="17">
        <f>IF(Tab_ZADANIE_2[[#This Row],[OPAD 20:00-19:59]]&gt;0,700*Tab_ZADANIE_2[[#This Row],[OPAD 20:00-19:59]],)</f>
        <v>0</v>
      </c>
      <c r="F166" s="17">
        <f>IF(J165-K165+Tab_ZADANIE_2[[#This Row],[Uzupełnienie wody z OPAD 20:00 - 19:59]]&gt;=Poj_Zbior_ALL,Poj_Zbior_ALL,J165-K165+Tab_ZADANIE_2[[#This Row],[Uzupełnienie wody z OPAD 20:00 - 19:59]])</f>
        <v>0</v>
      </c>
      <c r="G166" s="17" t="b">
        <f>AND(Tab_ZADANIE_2[[#This Row],[Temperatura 20:00 - 19:59]]&gt;15,Tab_ZADANIE_2[[#This Row],[OPAD 20:00-19:59]]&lt;0.6)</f>
        <v>1</v>
      </c>
      <c r="H166" s="17">
        <f>IF((Tab_ZADANIE_2[[#This Row],[Czy PODLEWANIE 20:00 - 21:00]]=TRUE),IF(Tab_ZADANIE_2[[#This Row],[Temperatura 20:00 - 19:59]]&lt;=30,12000,24000),)</f>
        <v>12000</v>
      </c>
      <c r="I166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66" s="17">
        <f>Tab_ZADANIE_2[[#This Row],[Stan ZBIORNIKA 20:00]]-Tab_ZADANIE_2[[#This Row],[Porcja PODLEWANIA 20:00 - 21:00]]+Tab_ZADANIE_2[[#This Row],[Uzupełnienie wody z SIECI 20:00-20:01]]</f>
        <v>0</v>
      </c>
      <c r="K166" s="17">
        <f>IF(Tab_ZADANIE_2[[#This Row],[OPAD 20:00-19:59]]&lt;=0,(0.0003*Tab_ZADANIE_2[[#This Row],[Temperatura 20:00 - 19:59]]^1.5*Tab_ZADANIE_2[[#This Row],[Stan ZBIORNIKA 21:00]]),)</f>
        <v>0</v>
      </c>
      <c r="L166" s="30">
        <f>ROUNDUP(Tab_ZADANIE_2[[#This Row],[Uzupełnienie wody z SIECI 20:00-20:01]]/1000,0)*Woda_z_SIECI</f>
        <v>140.88</v>
      </c>
    </row>
    <row r="167" spans="2:12" x14ac:dyDescent="0.25">
      <c r="B167" s="9">
        <f>Tab_Dane_POGODA[[#This Row],[DATA]]</f>
        <v>42260</v>
      </c>
      <c r="C167" s="11">
        <f>VLOOKUP(Tab_ZADANIE_2[[#This Row],[DATA]],Tab_Dane_POGODA[],2,FALSE)</f>
        <v>18</v>
      </c>
      <c r="D167" s="19">
        <f>VLOOKUP(Tab_ZADANIE_2[[#This Row],[DATA]],Tab_Dane_POGODA[],3,FALSE)</f>
        <v>0</v>
      </c>
      <c r="E167" s="17">
        <f>IF(Tab_ZADANIE_2[[#This Row],[OPAD 20:00-19:59]]&gt;0,700*Tab_ZADANIE_2[[#This Row],[OPAD 20:00-19:59]],)</f>
        <v>0</v>
      </c>
      <c r="F167" s="17">
        <f>IF(J166-K166+Tab_ZADANIE_2[[#This Row],[Uzupełnienie wody z OPAD 20:00 - 19:59]]&gt;=Poj_Zbior_ALL,Poj_Zbior_ALL,J166-K166+Tab_ZADANIE_2[[#This Row],[Uzupełnienie wody z OPAD 20:00 - 19:59]])</f>
        <v>0</v>
      </c>
      <c r="G167" s="17" t="b">
        <f>AND(Tab_ZADANIE_2[[#This Row],[Temperatura 20:00 - 19:59]]&gt;15,Tab_ZADANIE_2[[#This Row],[OPAD 20:00-19:59]]&lt;0.6)</f>
        <v>1</v>
      </c>
      <c r="H167" s="17">
        <f>IF((Tab_ZADANIE_2[[#This Row],[Czy PODLEWANIE 20:00 - 21:00]]=TRUE),IF(Tab_ZADANIE_2[[#This Row],[Temperatura 20:00 - 19:59]]&lt;=30,12000,24000),)</f>
        <v>12000</v>
      </c>
      <c r="I167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67" s="17">
        <f>Tab_ZADANIE_2[[#This Row],[Stan ZBIORNIKA 20:00]]-Tab_ZADANIE_2[[#This Row],[Porcja PODLEWANIA 20:00 - 21:00]]+Tab_ZADANIE_2[[#This Row],[Uzupełnienie wody z SIECI 20:00-20:01]]</f>
        <v>0</v>
      </c>
      <c r="K167" s="17">
        <f>IF(Tab_ZADANIE_2[[#This Row],[OPAD 20:00-19:59]]&lt;=0,(0.0003*Tab_ZADANIE_2[[#This Row],[Temperatura 20:00 - 19:59]]^1.5*Tab_ZADANIE_2[[#This Row],[Stan ZBIORNIKA 21:00]]),)</f>
        <v>0</v>
      </c>
      <c r="L167" s="30">
        <f>ROUNDUP(Tab_ZADANIE_2[[#This Row],[Uzupełnienie wody z SIECI 20:00-20:01]]/1000,0)*Woda_z_SIECI</f>
        <v>140.88</v>
      </c>
    </row>
    <row r="168" spans="2:12" x14ac:dyDescent="0.25">
      <c r="B168" s="9">
        <f>Tab_Dane_POGODA[[#This Row],[DATA]]</f>
        <v>42261</v>
      </c>
      <c r="C168" s="11">
        <f>VLOOKUP(Tab_ZADANIE_2[[#This Row],[DATA]],Tab_Dane_POGODA[],2,FALSE)</f>
        <v>19</v>
      </c>
      <c r="D168" s="19">
        <f>VLOOKUP(Tab_ZADANIE_2[[#This Row],[DATA]],Tab_Dane_POGODA[],3,FALSE)</f>
        <v>3</v>
      </c>
      <c r="E168" s="17">
        <f>IF(Tab_ZADANIE_2[[#This Row],[OPAD 20:00-19:59]]&gt;0,700*Tab_ZADANIE_2[[#This Row],[OPAD 20:00-19:59]],)</f>
        <v>2100</v>
      </c>
      <c r="F168" s="17">
        <f>IF(J167-K167+Tab_ZADANIE_2[[#This Row],[Uzupełnienie wody z OPAD 20:00 - 19:59]]&gt;=Poj_Zbior_ALL,Poj_Zbior_ALL,J167-K167+Tab_ZADANIE_2[[#This Row],[Uzupełnienie wody z OPAD 20:00 - 19:59]])</f>
        <v>2100</v>
      </c>
      <c r="G168" s="17" t="b">
        <f>AND(Tab_ZADANIE_2[[#This Row],[Temperatura 20:00 - 19:59]]&gt;15,Tab_ZADANIE_2[[#This Row],[OPAD 20:00-19:59]]&lt;0.6)</f>
        <v>0</v>
      </c>
      <c r="H168" s="17">
        <f>IF((Tab_ZADANIE_2[[#This Row],[Czy PODLEWANIE 20:00 - 21:00]]=TRUE),IF(Tab_ZADANIE_2[[#This Row],[Temperatura 20:00 - 19:59]]&lt;=30,12000,24000),)</f>
        <v>0</v>
      </c>
      <c r="I16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68" s="17">
        <f>Tab_ZADANIE_2[[#This Row],[Stan ZBIORNIKA 20:00]]-Tab_ZADANIE_2[[#This Row],[Porcja PODLEWANIA 20:00 - 21:00]]+Tab_ZADANIE_2[[#This Row],[Uzupełnienie wody z SIECI 20:00-20:01]]</f>
        <v>2100</v>
      </c>
      <c r="K168" s="17">
        <f>IF(Tab_ZADANIE_2[[#This Row],[OPAD 20:00-19:59]]&lt;=0,(0.0003*Tab_ZADANIE_2[[#This Row],[Temperatura 20:00 - 19:59]]^1.5*Tab_ZADANIE_2[[#This Row],[Stan ZBIORNIKA 21:00]]),)</f>
        <v>0</v>
      </c>
      <c r="L168" s="30">
        <f>ROUNDUP(Tab_ZADANIE_2[[#This Row],[Uzupełnienie wody z SIECI 20:00-20:01]]/1000,0)*Woda_z_SIECI</f>
        <v>0</v>
      </c>
    </row>
    <row r="169" spans="2:12" x14ac:dyDescent="0.25">
      <c r="B169" s="9">
        <f>Tab_Dane_POGODA[[#This Row],[DATA]]</f>
        <v>42262</v>
      </c>
      <c r="C169" s="11">
        <f>VLOOKUP(Tab_ZADANIE_2[[#This Row],[DATA]],Tab_Dane_POGODA[],2,FALSE)</f>
        <v>16</v>
      </c>
      <c r="D169" s="19">
        <f>VLOOKUP(Tab_ZADANIE_2[[#This Row],[DATA]],Tab_Dane_POGODA[],3,FALSE)</f>
        <v>0.1</v>
      </c>
      <c r="E169" s="17">
        <f>IF(Tab_ZADANIE_2[[#This Row],[OPAD 20:00-19:59]]&gt;0,700*Tab_ZADANIE_2[[#This Row],[OPAD 20:00-19:59]],)</f>
        <v>70</v>
      </c>
      <c r="F169" s="17">
        <f>IF(J168-K168+Tab_ZADANIE_2[[#This Row],[Uzupełnienie wody z OPAD 20:00 - 19:59]]&gt;=Poj_Zbior_ALL,Poj_Zbior_ALL,J168-K168+Tab_ZADANIE_2[[#This Row],[Uzupełnienie wody z OPAD 20:00 - 19:59]])</f>
        <v>2170</v>
      </c>
      <c r="G169" s="17" t="b">
        <f>AND(Tab_ZADANIE_2[[#This Row],[Temperatura 20:00 - 19:59]]&gt;15,Tab_ZADANIE_2[[#This Row],[OPAD 20:00-19:59]]&lt;0.6)</f>
        <v>1</v>
      </c>
      <c r="H169" s="17">
        <f>IF((Tab_ZADANIE_2[[#This Row],[Czy PODLEWANIE 20:00 - 21:00]]=TRUE),IF(Tab_ZADANIE_2[[#This Row],[Temperatura 20:00 - 19:59]]&lt;=30,12000,24000),)</f>
        <v>12000</v>
      </c>
      <c r="I169" s="17">
        <f>IF(Tab_ZADANIE_2[[#This Row],[Stan ZBIORNIKA 20:00]]&lt;Tab_ZADANIE_2[[#This Row],[Porcja PODLEWANIA 20:00 - 21:00]], Tab_ZADANIE_2[[#This Row],[Porcja PODLEWANIA 20:00 - 21:00]]-Tab_ZADANIE_2[[#This Row],[Stan ZBIORNIKA 20:00]],)</f>
        <v>9830</v>
      </c>
      <c r="J169" s="17">
        <f>Tab_ZADANIE_2[[#This Row],[Stan ZBIORNIKA 20:00]]-Tab_ZADANIE_2[[#This Row],[Porcja PODLEWANIA 20:00 - 21:00]]+Tab_ZADANIE_2[[#This Row],[Uzupełnienie wody z SIECI 20:00-20:01]]</f>
        <v>0</v>
      </c>
      <c r="K169" s="17">
        <f>IF(Tab_ZADANIE_2[[#This Row],[OPAD 20:00-19:59]]&lt;=0,(0.0003*Tab_ZADANIE_2[[#This Row],[Temperatura 20:00 - 19:59]]^1.5*Tab_ZADANIE_2[[#This Row],[Stan ZBIORNIKA 21:00]]),)</f>
        <v>0</v>
      </c>
      <c r="L169" s="30">
        <f>ROUNDUP(Tab_ZADANIE_2[[#This Row],[Uzupełnienie wody z SIECI 20:00-20:01]]/1000,0)*Woda_z_SIECI</f>
        <v>117.4</v>
      </c>
    </row>
    <row r="170" spans="2:12" x14ac:dyDescent="0.25">
      <c r="B170" s="9">
        <f>Tab_Dane_POGODA[[#This Row],[DATA]]</f>
        <v>42263</v>
      </c>
      <c r="C170" s="11">
        <f>VLOOKUP(Tab_ZADANIE_2[[#This Row],[DATA]],Tab_Dane_POGODA[],2,FALSE)</f>
        <v>18</v>
      </c>
      <c r="D170" s="19">
        <f>VLOOKUP(Tab_ZADANIE_2[[#This Row],[DATA]],Tab_Dane_POGODA[],3,FALSE)</f>
        <v>0</v>
      </c>
      <c r="E170" s="17">
        <f>IF(Tab_ZADANIE_2[[#This Row],[OPAD 20:00-19:59]]&gt;0,700*Tab_ZADANIE_2[[#This Row],[OPAD 20:00-19:59]],)</f>
        <v>0</v>
      </c>
      <c r="F170" s="17">
        <f>IF(J169-K169+Tab_ZADANIE_2[[#This Row],[Uzupełnienie wody z OPAD 20:00 - 19:59]]&gt;=Poj_Zbior_ALL,Poj_Zbior_ALL,J169-K169+Tab_ZADANIE_2[[#This Row],[Uzupełnienie wody z OPAD 20:00 - 19:59]])</f>
        <v>0</v>
      </c>
      <c r="G170" s="17" t="b">
        <f>AND(Tab_ZADANIE_2[[#This Row],[Temperatura 20:00 - 19:59]]&gt;15,Tab_ZADANIE_2[[#This Row],[OPAD 20:00-19:59]]&lt;0.6)</f>
        <v>1</v>
      </c>
      <c r="H170" s="17">
        <f>IF((Tab_ZADANIE_2[[#This Row],[Czy PODLEWANIE 20:00 - 21:00]]=TRUE),IF(Tab_ZADANIE_2[[#This Row],[Temperatura 20:00 - 19:59]]&lt;=30,12000,24000),)</f>
        <v>12000</v>
      </c>
      <c r="I170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70" s="17">
        <f>Tab_ZADANIE_2[[#This Row],[Stan ZBIORNIKA 20:00]]-Tab_ZADANIE_2[[#This Row],[Porcja PODLEWANIA 20:00 - 21:00]]+Tab_ZADANIE_2[[#This Row],[Uzupełnienie wody z SIECI 20:00-20:01]]</f>
        <v>0</v>
      </c>
      <c r="K170" s="17">
        <f>IF(Tab_ZADANIE_2[[#This Row],[OPAD 20:00-19:59]]&lt;=0,(0.0003*Tab_ZADANIE_2[[#This Row],[Temperatura 20:00 - 19:59]]^1.5*Tab_ZADANIE_2[[#This Row],[Stan ZBIORNIKA 21:00]]),)</f>
        <v>0</v>
      </c>
      <c r="L170" s="30">
        <f>ROUNDUP(Tab_ZADANIE_2[[#This Row],[Uzupełnienie wody z SIECI 20:00-20:01]]/1000,0)*Woda_z_SIECI</f>
        <v>140.88</v>
      </c>
    </row>
    <row r="171" spans="2:12" x14ac:dyDescent="0.25">
      <c r="B171" s="9">
        <f>Tab_Dane_POGODA[[#This Row],[DATA]]</f>
        <v>42264</v>
      </c>
      <c r="C171" s="11">
        <f>VLOOKUP(Tab_ZADANIE_2[[#This Row],[DATA]],Tab_Dane_POGODA[],2,FALSE)</f>
        <v>22</v>
      </c>
      <c r="D171" s="19">
        <f>VLOOKUP(Tab_ZADANIE_2[[#This Row],[DATA]],Tab_Dane_POGODA[],3,FALSE)</f>
        <v>0.5</v>
      </c>
      <c r="E171" s="17">
        <f>IF(Tab_ZADANIE_2[[#This Row],[OPAD 20:00-19:59]]&gt;0,700*Tab_ZADANIE_2[[#This Row],[OPAD 20:00-19:59]],)</f>
        <v>350</v>
      </c>
      <c r="F171" s="17">
        <f>IF(J170-K170+Tab_ZADANIE_2[[#This Row],[Uzupełnienie wody z OPAD 20:00 - 19:59]]&gt;=Poj_Zbior_ALL,Poj_Zbior_ALL,J170-K170+Tab_ZADANIE_2[[#This Row],[Uzupełnienie wody z OPAD 20:00 - 19:59]])</f>
        <v>350</v>
      </c>
      <c r="G171" s="17" t="b">
        <f>AND(Tab_ZADANIE_2[[#This Row],[Temperatura 20:00 - 19:59]]&gt;15,Tab_ZADANIE_2[[#This Row],[OPAD 20:00-19:59]]&lt;0.6)</f>
        <v>1</v>
      </c>
      <c r="H171" s="17">
        <f>IF((Tab_ZADANIE_2[[#This Row],[Czy PODLEWANIE 20:00 - 21:00]]=TRUE),IF(Tab_ZADANIE_2[[#This Row],[Temperatura 20:00 - 19:59]]&lt;=30,12000,24000),)</f>
        <v>12000</v>
      </c>
      <c r="I171" s="17">
        <f>IF(Tab_ZADANIE_2[[#This Row],[Stan ZBIORNIKA 20:00]]&lt;Tab_ZADANIE_2[[#This Row],[Porcja PODLEWANIA 20:00 - 21:00]], Tab_ZADANIE_2[[#This Row],[Porcja PODLEWANIA 20:00 - 21:00]]-Tab_ZADANIE_2[[#This Row],[Stan ZBIORNIKA 20:00]],)</f>
        <v>11650</v>
      </c>
      <c r="J171" s="17">
        <f>Tab_ZADANIE_2[[#This Row],[Stan ZBIORNIKA 20:00]]-Tab_ZADANIE_2[[#This Row],[Porcja PODLEWANIA 20:00 - 21:00]]+Tab_ZADANIE_2[[#This Row],[Uzupełnienie wody z SIECI 20:00-20:01]]</f>
        <v>0</v>
      </c>
      <c r="K171" s="17">
        <f>IF(Tab_ZADANIE_2[[#This Row],[OPAD 20:00-19:59]]&lt;=0,(0.0003*Tab_ZADANIE_2[[#This Row],[Temperatura 20:00 - 19:59]]^1.5*Tab_ZADANIE_2[[#This Row],[Stan ZBIORNIKA 21:00]]),)</f>
        <v>0</v>
      </c>
      <c r="L171" s="30">
        <f>ROUNDUP(Tab_ZADANIE_2[[#This Row],[Uzupełnienie wody z SIECI 20:00-20:01]]/1000,0)*Woda_z_SIECI</f>
        <v>140.88</v>
      </c>
    </row>
    <row r="172" spans="2:12" x14ac:dyDescent="0.25">
      <c r="B172" s="9">
        <f>Tab_Dane_POGODA[[#This Row],[DATA]]</f>
        <v>42265</v>
      </c>
      <c r="C172" s="11">
        <f>VLOOKUP(Tab_ZADANIE_2[[#This Row],[DATA]],Tab_Dane_POGODA[],2,FALSE)</f>
        <v>16</v>
      </c>
      <c r="D172" s="19">
        <f>VLOOKUP(Tab_ZADANIE_2[[#This Row],[DATA]],Tab_Dane_POGODA[],3,FALSE)</f>
        <v>0</v>
      </c>
      <c r="E172" s="17">
        <f>IF(Tab_ZADANIE_2[[#This Row],[OPAD 20:00-19:59]]&gt;0,700*Tab_ZADANIE_2[[#This Row],[OPAD 20:00-19:59]],)</f>
        <v>0</v>
      </c>
      <c r="F172" s="17">
        <f>IF(J171-K171+Tab_ZADANIE_2[[#This Row],[Uzupełnienie wody z OPAD 20:00 - 19:59]]&gt;=Poj_Zbior_ALL,Poj_Zbior_ALL,J171-K171+Tab_ZADANIE_2[[#This Row],[Uzupełnienie wody z OPAD 20:00 - 19:59]])</f>
        <v>0</v>
      </c>
      <c r="G172" s="17" t="b">
        <f>AND(Tab_ZADANIE_2[[#This Row],[Temperatura 20:00 - 19:59]]&gt;15,Tab_ZADANIE_2[[#This Row],[OPAD 20:00-19:59]]&lt;0.6)</f>
        <v>1</v>
      </c>
      <c r="H172" s="17">
        <f>IF((Tab_ZADANIE_2[[#This Row],[Czy PODLEWANIE 20:00 - 21:00]]=TRUE),IF(Tab_ZADANIE_2[[#This Row],[Temperatura 20:00 - 19:59]]&lt;=30,12000,24000),)</f>
        <v>12000</v>
      </c>
      <c r="I172" s="17">
        <f>IF(Tab_ZADANIE_2[[#This Row],[Stan ZBIORNIKA 20:00]]&lt;Tab_ZADANIE_2[[#This Row],[Porcja PODLEWANIA 20:00 - 21:00]], Tab_ZADANIE_2[[#This Row],[Porcja PODLEWANIA 20:00 - 21:00]]-Tab_ZADANIE_2[[#This Row],[Stan ZBIORNIKA 20:00]],)</f>
        <v>12000</v>
      </c>
      <c r="J172" s="17">
        <f>Tab_ZADANIE_2[[#This Row],[Stan ZBIORNIKA 20:00]]-Tab_ZADANIE_2[[#This Row],[Porcja PODLEWANIA 20:00 - 21:00]]+Tab_ZADANIE_2[[#This Row],[Uzupełnienie wody z SIECI 20:00-20:01]]</f>
        <v>0</v>
      </c>
      <c r="K172" s="17">
        <f>IF(Tab_ZADANIE_2[[#This Row],[OPAD 20:00-19:59]]&lt;=0,(0.0003*Tab_ZADANIE_2[[#This Row],[Temperatura 20:00 - 19:59]]^1.5*Tab_ZADANIE_2[[#This Row],[Stan ZBIORNIKA 21:00]]),)</f>
        <v>0</v>
      </c>
      <c r="L172" s="30">
        <f>ROUNDUP(Tab_ZADANIE_2[[#This Row],[Uzupełnienie wody z SIECI 20:00-20:01]]/1000,0)*Woda_z_SIECI</f>
        <v>140.88</v>
      </c>
    </row>
    <row r="173" spans="2:12" x14ac:dyDescent="0.25">
      <c r="B173" s="9">
        <f>Tab_Dane_POGODA[[#This Row],[DATA]]</f>
        <v>42266</v>
      </c>
      <c r="C173" s="11">
        <f>VLOOKUP(Tab_ZADANIE_2[[#This Row],[DATA]],Tab_Dane_POGODA[],2,FALSE)</f>
        <v>15</v>
      </c>
      <c r="D173" s="19">
        <f>VLOOKUP(Tab_ZADANIE_2[[#This Row],[DATA]],Tab_Dane_POGODA[],3,FALSE)</f>
        <v>0</v>
      </c>
      <c r="E173" s="17">
        <f>IF(Tab_ZADANIE_2[[#This Row],[OPAD 20:00-19:59]]&gt;0,700*Tab_ZADANIE_2[[#This Row],[OPAD 20:00-19:59]],)</f>
        <v>0</v>
      </c>
      <c r="F173" s="17">
        <f>IF(J172-K172+Tab_ZADANIE_2[[#This Row],[Uzupełnienie wody z OPAD 20:00 - 19:59]]&gt;=Poj_Zbior_ALL,Poj_Zbior_ALL,J172-K172+Tab_ZADANIE_2[[#This Row],[Uzupełnienie wody z OPAD 20:00 - 19:59]])</f>
        <v>0</v>
      </c>
      <c r="G173" s="17" t="b">
        <f>AND(Tab_ZADANIE_2[[#This Row],[Temperatura 20:00 - 19:59]]&gt;15,Tab_ZADANIE_2[[#This Row],[OPAD 20:00-19:59]]&lt;0.6)</f>
        <v>0</v>
      </c>
      <c r="H173" s="17">
        <f>IF((Tab_ZADANIE_2[[#This Row],[Czy PODLEWANIE 20:00 - 21:00]]=TRUE),IF(Tab_ZADANIE_2[[#This Row],[Temperatura 20:00 - 19:59]]&lt;=30,12000,24000),)</f>
        <v>0</v>
      </c>
      <c r="I17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3" s="17">
        <f>Tab_ZADANIE_2[[#This Row],[Stan ZBIORNIKA 20:00]]-Tab_ZADANIE_2[[#This Row],[Porcja PODLEWANIA 20:00 - 21:00]]+Tab_ZADANIE_2[[#This Row],[Uzupełnienie wody z SIECI 20:00-20:01]]</f>
        <v>0</v>
      </c>
      <c r="K173" s="17">
        <f>IF(Tab_ZADANIE_2[[#This Row],[OPAD 20:00-19:59]]&lt;=0,(0.0003*Tab_ZADANIE_2[[#This Row],[Temperatura 20:00 - 19:59]]^1.5*Tab_ZADANIE_2[[#This Row],[Stan ZBIORNIKA 21:00]]),)</f>
        <v>0</v>
      </c>
      <c r="L173" s="30">
        <f>ROUNDUP(Tab_ZADANIE_2[[#This Row],[Uzupełnienie wody z SIECI 20:00-20:01]]/1000,0)*Woda_z_SIECI</f>
        <v>0</v>
      </c>
    </row>
    <row r="174" spans="2:12" x14ac:dyDescent="0.25">
      <c r="B174" s="9">
        <f>Tab_Dane_POGODA[[#This Row],[DATA]]</f>
        <v>42267</v>
      </c>
      <c r="C174" s="11">
        <f>VLOOKUP(Tab_ZADANIE_2[[#This Row],[DATA]],Tab_Dane_POGODA[],2,FALSE)</f>
        <v>14</v>
      </c>
      <c r="D174" s="19">
        <f>VLOOKUP(Tab_ZADANIE_2[[#This Row],[DATA]],Tab_Dane_POGODA[],3,FALSE)</f>
        <v>2</v>
      </c>
      <c r="E174" s="17">
        <f>IF(Tab_ZADANIE_2[[#This Row],[OPAD 20:00-19:59]]&gt;0,700*Tab_ZADANIE_2[[#This Row],[OPAD 20:00-19:59]],)</f>
        <v>1400</v>
      </c>
      <c r="F174" s="17">
        <f>IF(J173-K173+Tab_ZADANIE_2[[#This Row],[Uzupełnienie wody z OPAD 20:00 - 19:59]]&gt;=Poj_Zbior_ALL,Poj_Zbior_ALL,J173-K173+Tab_ZADANIE_2[[#This Row],[Uzupełnienie wody z OPAD 20:00 - 19:59]])</f>
        <v>1400</v>
      </c>
      <c r="G174" s="17" t="b">
        <f>AND(Tab_ZADANIE_2[[#This Row],[Temperatura 20:00 - 19:59]]&gt;15,Tab_ZADANIE_2[[#This Row],[OPAD 20:00-19:59]]&lt;0.6)</f>
        <v>0</v>
      </c>
      <c r="H174" s="17">
        <f>IF((Tab_ZADANIE_2[[#This Row],[Czy PODLEWANIE 20:00 - 21:00]]=TRUE),IF(Tab_ZADANIE_2[[#This Row],[Temperatura 20:00 - 19:59]]&lt;=30,12000,24000),)</f>
        <v>0</v>
      </c>
      <c r="I17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4" s="17">
        <f>Tab_ZADANIE_2[[#This Row],[Stan ZBIORNIKA 20:00]]-Tab_ZADANIE_2[[#This Row],[Porcja PODLEWANIA 20:00 - 21:00]]+Tab_ZADANIE_2[[#This Row],[Uzupełnienie wody z SIECI 20:00-20:01]]</f>
        <v>1400</v>
      </c>
      <c r="K174" s="17">
        <f>IF(Tab_ZADANIE_2[[#This Row],[OPAD 20:00-19:59]]&lt;=0,(0.0003*Tab_ZADANIE_2[[#This Row],[Temperatura 20:00 - 19:59]]^1.5*Tab_ZADANIE_2[[#This Row],[Stan ZBIORNIKA 21:00]]),)</f>
        <v>0</v>
      </c>
      <c r="L174" s="30">
        <f>ROUNDUP(Tab_ZADANIE_2[[#This Row],[Uzupełnienie wody z SIECI 20:00-20:01]]/1000,0)*Woda_z_SIECI</f>
        <v>0</v>
      </c>
    </row>
    <row r="175" spans="2:12" x14ac:dyDescent="0.25">
      <c r="B175" s="9">
        <f>Tab_Dane_POGODA[[#This Row],[DATA]]</f>
        <v>42268</v>
      </c>
      <c r="C175" s="11">
        <f>VLOOKUP(Tab_ZADANIE_2[[#This Row],[DATA]],Tab_Dane_POGODA[],2,FALSE)</f>
        <v>12</v>
      </c>
      <c r="D175" s="19">
        <f>VLOOKUP(Tab_ZADANIE_2[[#This Row],[DATA]],Tab_Dane_POGODA[],3,FALSE)</f>
        <v>0</v>
      </c>
      <c r="E175" s="17">
        <f>IF(Tab_ZADANIE_2[[#This Row],[OPAD 20:00-19:59]]&gt;0,700*Tab_ZADANIE_2[[#This Row],[OPAD 20:00-19:59]],)</f>
        <v>0</v>
      </c>
      <c r="F175" s="17">
        <f>IF(J174-K174+Tab_ZADANIE_2[[#This Row],[Uzupełnienie wody z OPAD 20:00 - 19:59]]&gt;=Poj_Zbior_ALL,Poj_Zbior_ALL,J174-K174+Tab_ZADANIE_2[[#This Row],[Uzupełnienie wody z OPAD 20:00 - 19:59]])</f>
        <v>1400</v>
      </c>
      <c r="G175" s="17" t="b">
        <f>AND(Tab_ZADANIE_2[[#This Row],[Temperatura 20:00 - 19:59]]&gt;15,Tab_ZADANIE_2[[#This Row],[OPAD 20:00-19:59]]&lt;0.6)</f>
        <v>0</v>
      </c>
      <c r="H175" s="17">
        <f>IF((Tab_ZADANIE_2[[#This Row],[Czy PODLEWANIE 20:00 - 21:00]]=TRUE),IF(Tab_ZADANIE_2[[#This Row],[Temperatura 20:00 - 19:59]]&lt;=30,12000,24000),)</f>
        <v>0</v>
      </c>
      <c r="I175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5" s="17">
        <f>Tab_ZADANIE_2[[#This Row],[Stan ZBIORNIKA 20:00]]-Tab_ZADANIE_2[[#This Row],[Porcja PODLEWANIA 20:00 - 21:00]]+Tab_ZADANIE_2[[#This Row],[Uzupełnienie wody z SIECI 20:00-20:01]]</f>
        <v>1400</v>
      </c>
      <c r="K175" s="17">
        <f>IF(Tab_ZADANIE_2[[#This Row],[OPAD 20:00-19:59]]&lt;=0,(0.0003*Tab_ZADANIE_2[[#This Row],[Temperatura 20:00 - 19:59]]^1.5*Tab_ZADANIE_2[[#This Row],[Stan ZBIORNIKA 21:00]]),)</f>
        <v>17.459072140294289</v>
      </c>
      <c r="L175" s="30">
        <f>ROUNDUP(Tab_ZADANIE_2[[#This Row],[Uzupełnienie wody z SIECI 20:00-20:01]]/1000,0)*Woda_z_SIECI</f>
        <v>0</v>
      </c>
    </row>
    <row r="176" spans="2:12" x14ac:dyDescent="0.25">
      <c r="B176" s="9">
        <f>Tab_Dane_POGODA[[#This Row],[DATA]]</f>
        <v>42269</v>
      </c>
      <c r="C176" s="11">
        <f>VLOOKUP(Tab_ZADANIE_2[[#This Row],[DATA]],Tab_Dane_POGODA[],2,FALSE)</f>
        <v>13</v>
      </c>
      <c r="D176" s="19">
        <f>VLOOKUP(Tab_ZADANIE_2[[#This Row],[DATA]],Tab_Dane_POGODA[],3,FALSE)</f>
        <v>0</v>
      </c>
      <c r="E176" s="17">
        <f>IF(Tab_ZADANIE_2[[#This Row],[OPAD 20:00-19:59]]&gt;0,700*Tab_ZADANIE_2[[#This Row],[OPAD 20:00-19:59]],)</f>
        <v>0</v>
      </c>
      <c r="F176" s="17">
        <f>IF(J175-K175+Tab_ZADANIE_2[[#This Row],[Uzupełnienie wody z OPAD 20:00 - 19:59]]&gt;=Poj_Zbior_ALL,Poj_Zbior_ALL,J175-K175+Tab_ZADANIE_2[[#This Row],[Uzupełnienie wody z OPAD 20:00 - 19:59]])</f>
        <v>1382.5409278597058</v>
      </c>
      <c r="G176" s="17" t="b">
        <f>AND(Tab_ZADANIE_2[[#This Row],[Temperatura 20:00 - 19:59]]&gt;15,Tab_ZADANIE_2[[#This Row],[OPAD 20:00-19:59]]&lt;0.6)</f>
        <v>0</v>
      </c>
      <c r="H176" s="17">
        <f>IF((Tab_ZADANIE_2[[#This Row],[Czy PODLEWANIE 20:00 - 21:00]]=TRUE),IF(Tab_ZADANIE_2[[#This Row],[Temperatura 20:00 - 19:59]]&lt;=30,12000,24000),)</f>
        <v>0</v>
      </c>
      <c r="I176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6" s="17">
        <f>Tab_ZADANIE_2[[#This Row],[Stan ZBIORNIKA 20:00]]-Tab_ZADANIE_2[[#This Row],[Porcja PODLEWANIA 20:00 - 21:00]]+Tab_ZADANIE_2[[#This Row],[Uzupełnienie wody z SIECI 20:00-20:01]]</f>
        <v>1382.5409278597058</v>
      </c>
      <c r="K176" s="17">
        <f>IF(Tab_ZADANIE_2[[#This Row],[OPAD 20:00-19:59]]&lt;=0,(0.0003*Tab_ZADANIE_2[[#This Row],[Temperatura 20:00 - 19:59]]^1.5*Tab_ZADANIE_2[[#This Row],[Stan ZBIORNIKA 21:00]]),)</f>
        <v>19.440806602720347</v>
      </c>
      <c r="L176" s="30">
        <f>ROUNDUP(Tab_ZADANIE_2[[#This Row],[Uzupełnienie wody z SIECI 20:00-20:01]]/1000,0)*Woda_z_SIECI</f>
        <v>0</v>
      </c>
    </row>
    <row r="177" spans="2:12" x14ac:dyDescent="0.25">
      <c r="B177" s="9">
        <f>Tab_Dane_POGODA[[#This Row],[DATA]]</f>
        <v>42270</v>
      </c>
      <c r="C177" s="11">
        <f>VLOOKUP(Tab_ZADANIE_2[[#This Row],[DATA]],Tab_Dane_POGODA[],2,FALSE)</f>
        <v>15</v>
      </c>
      <c r="D177" s="19">
        <f>VLOOKUP(Tab_ZADANIE_2[[#This Row],[DATA]],Tab_Dane_POGODA[],3,FALSE)</f>
        <v>0</v>
      </c>
      <c r="E177" s="17">
        <f>IF(Tab_ZADANIE_2[[#This Row],[OPAD 20:00-19:59]]&gt;0,700*Tab_ZADANIE_2[[#This Row],[OPAD 20:00-19:59]],)</f>
        <v>0</v>
      </c>
      <c r="F177" s="17">
        <f>IF(J176-K176+Tab_ZADANIE_2[[#This Row],[Uzupełnienie wody z OPAD 20:00 - 19:59]]&gt;=Poj_Zbior_ALL,Poj_Zbior_ALL,J176-K176+Tab_ZADANIE_2[[#This Row],[Uzupełnienie wody z OPAD 20:00 - 19:59]])</f>
        <v>1363.1001212569854</v>
      </c>
      <c r="G177" s="17" t="b">
        <f>AND(Tab_ZADANIE_2[[#This Row],[Temperatura 20:00 - 19:59]]&gt;15,Tab_ZADANIE_2[[#This Row],[OPAD 20:00-19:59]]&lt;0.6)</f>
        <v>0</v>
      </c>
      <c r="H177" s="17">
        <f>IF((Tab_ZADANIE_2[[#This Row],[Czy PODLEWANIE 20:00 - 21:00]]=TRUE),IF(Tab_ZADANIE_2[[#This Row],[Temperatura 20:00 - 19:59]]&lt;=30,12000,24000),)</f>
        <v>0</v>
      </c>
      <c r="I177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7" s="17">
        <f>Tab_ZADANIE_2[[#This Row],[Stan ZBIORNIKA 20:00]]-Tab_ZADANIE_2[[#This Row],[Porcja PODLEWANIA 20:00 - 21:00]]+Tab_ZADANIE_2[[#This Row],[Uzupełnienie wody z SIECI 20:00-20:01]]</f>
        <v>1363.1001212569854</v>
      </c>
      <c r="K177" s="17">
        <f>IF(Tab_ZADANIE_2[[#This Row],[OPAD 20:00-19:59]]&lt;=0,(0.0003*Tab_ZADANIE_2[[#This Row],[Temperatura 20:00 - 19:59]]^1.5*Tab_ZADANIE_2[[#This Row],[Stan ZBIORNIKA 21:00]]),)</f>
        <v>23.756688309787261</v>
      </c>
      <c r="L177" s="30">
        <f>ROUNDUP(Tab_ZADANIE_2[[#This Row],[Uzupełnienie wody z SIECI 20:00-20:01]]/1000,0)*Woda_z_SIECI</f>
        <v>0</v>
      </c>
    </row>
    <row r="178" spans="2:12" x14ac:dyDescent="0.25">
      <c r="B178" s="9">
        <f>Tab_Dane_POGODA[[#This Row],[DATA]]</f>
        <v>42271</v>
      </c>
      <c r="C178" s="11">
        <f>VLOOKUP(Tab_ZADANIE_2[[#This Row],[DATA]],Tab_Dane_POGODA[],2,FALSE)</f>
        <v>15</v>
      </c>
      <c r="D178" s="19">
        <f>VLOOKUP(Tab_ZADANIE_2[[#This Row],[DATA]],Tab_Dane_POGODA[],3,FALSE)</f>
        <v>0</v>
      </c>
      <c r="E178" s="17">
        <f>IF(Tab_ZADANIE_2[[#This Row],[OPAD 20:00-19:59]]&gt;0,700*Tab_ZADANIE_2[[#This Row],[OPAD 20:00-19:59]],)</f>
        <v>0</v>
      </c>
      <c r="F178" s="17">
        <f>IF(J177-K177+Tab_ZADANIE_2[[#This Row],[Uzupełnienie wody z OPAD 20:00 - 19:59]]&gt;=Poj_Zbior_ALL,Poj_Zbior_ALL,J177-K177+Tab_ZADANIE_2[[#This Row],[Uzupełnienie wody z OPAD 20:00 - 19:59]])</f>
        <v>1339.3434329471982</v>
      </c>
      <c r="G178" s="17" t="b">
        <f>AND(Tab_ZADANIE_2[[#This Row],[Temperatura 20:00 - 19:59]]&gt;15,Tab_ZADANIE_2[[#This Row],[OPAD 20:00-19:59]]&lt;0.6)</f>
        <v>0</v>
      </c>
      <c r="H178" s="17">
        <f>IF((Tab_ZADANIE_2[[#This Row],[Czy PODLEWANIE 20:00 - 21:00]]=TRUE),IF(Tab_ZADANIE_2[[#This Row],[Temperatura 20:00 - 19:59]]&lt;=30,12000,24000),)</f>
        <v>0</v>
      </c>
      <c r="I178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8" s="17">
        <f>Tab_ZADANIE_2[[#This Row],[Stan ZBIORNIKA 20:00]]-Tab_ZADANIE_2[[#This Row],[Porcja PODLEWANIA 20:00 - 21:00]]+Tab_ZADANIE_2[[#This Row],[Uzupełnienie wody z SIECI 20:00-20:01]]</f>
        <v>1339.3434329471982</v>
      </c>
      <c r="K178" s="17">
        <f>IF(Tab_ZADANIE_2[[#This Row],[OPAD 20:00-19:59]]&lt;=0,(0.0003*Tab_ZADANIE_2[[#This Row],[Temperatura 20:00 - 19:59]]^1.5*Tab_ZADANIE_2[[#This Row],[Stan ZBIORNIKA 21:00]]),)</f>
        <v>23.342646647955451</v>
      </c>
      <c r="L178" s="30">
        <f>ROUNDUP(Tab_ZADANIE_2[[#This Row],[Uzupełnienie wody z SIECI 20:00-20:01]]/1000,0)*Woda_z_SIECI</f>
        <v>0</v>
      </c>
    </row>
    <row r="179" spans="2:12" x14ac:dyDescent="0.25">
      <c r="B179" s="9">
        <f>Tab_Dane_POGODA[[#This Row],[DATA]]</f>
        <v>42272</v>
      </c>
      <c r="C179" s="11">
        <f>VLOOKUP(Tab_ZADANIE_2[[#This Row],[DATA]],Tab_Dane_POGODA[],2,FALSE)</f>
        <v>14</v>
      </c>
      <c r="D179" s="19">
        <f>VLOOKUP(Tab_ZADANIE_2[[#This Row],[DATA]],Tab_Dane_POGODA[],3,FALSE)</f>
        <v>0</v>
      </c>
      <c r="E179" s="17">
        <f>IF(Tab_ZADANIE_2[[#This Row],[OPAD 20:00-19:59]]&gt;0,700*Tab_ZADANIE_2[[#This Row],[OPAD 20:00-19:59]],)</f>
        <v>0</v>
      </c>
      <c r="F179" s="17">
        <f>IF(J178-K178+Tab_ZADANIE_2[[#This Row],[Uzupełnienie wody z OPAD 20:00 - 19:59]]&gt;=Poj_Zbior_ALL,Poj_Zbior_ALL,J178-K178+Tab_ZADANIE_2[[#This Row],[Uzupełnienie wody z OPAD 20:00 - 19:59]])</f>
        <v>1316.0007862992427</v>
      </c>
      <c r="G179" s="17" t="b">
        <f>AND(Tab_ZADANIE_2[[#This Row],[Temperatura 20:00 - 19:59]]&gt;15,Tab_ZADANIE_2[[#This Row],[OPAD 20:00-19:59]]&lt;0.6)</f>
        <v>0</v>
      </c>
      <c r="H179" s="17">
        <f>IF((Tab_ZADANIE_2[[#This Row],[Czy PODLEWANIE 20:00 - 21:00]]=TRUE),IF(Tab_ZADANIE_2[[#This Row],[Temperatura 20:00 - 19:59]]&lt;=30,12000,24000),)</f>
        <v>0</v>
      </c>
      <c r="I179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79" s="17">
        <f>Tab_ZADANIE_2[[#This Row],[Stan ZBIORNIKA 20:00]]-Tab_ZADANIE_2[[#This Row],[Porcja PODLEWANIA 20:00 - 21:00]]+Tab_ZADANIE_2[[#This Row],[Uzupełnienie wody z SIECI 20:00-20:01]]</f>
        <v>1316.0007862992427</v>
      </c>
      <c r="K179" s="17">
        <f>IF(Tab_ZADANIE_2[[#This Row],[OPAD 20:00-19:59]]&lt;=0,(0.0003*Tab_ZADANIE_2[[#This Row],[Temperatura 20:00 - 19:59]]^1.5*Tab_ZADANIE_2[[#This Row],[Stan ZBIORNIKA 21:00]]),)</f>
        <v>20.680901064838871</v>
      </c>
      <c r="L179" s="30">
        <f>ROUNDUP(Tab_ZADANIE_2[[#This Row],[Uzupełnienie wody z SIECI 20:00-20:01]]/1000,0)*Woda_z_SIECI</f>
        <v>0</v>
      </c>
    </row>
    <row r="180" spans="2:12" x14ac:dyDescent="0.25">
      <c r="B180" s="9">
        <f>Tab_Dane_POGODA[[#This Row],[DATA]]</f>
        <v>42273</v>
      </c>
      <c r="C180" s="11">
        <f>VLOOKUP(Tab_ZADANIE_2[[#This Row],[DATA]],Tab_Dane_POGODA[],2,FALSE)</f>
        <v>12</v>
      </c>
      <c r="D180" s="19">
        <f>VLOOKUP(Tab_ZADANIE_2[[#This Row],[DATA]],Tab_Dane_POGODA[],3,FALSE)</f>
        <v>0</v>
      </c>
      <c r="E180" s="17">
        <f>IF(Tab_ZADANIE_2[[#This Row],[OPAD 20:00-19:59]]&gt;0,700*Tab_ZADANIE_2[[#This Row],[OPAD 20:00-19:59]],)</f>
        <v>0</v>
      </c>
      <c r="F180" s="17">
        <f>IF(J179-K179+Tab_ZADANIE_2[[#This Row],[Uzupełnienie wody z OPAD 20:00 - 19:59]]&gt;=Poj_Zbior_ALL,Poj_Zbior_ALL,J179-K179+Tab_ZADANIE_2[[#This Row],[Uzupełnienie wody z OPAD 20:00 - 19:59]])</f>
        <v>1295.3198852344037</v>
      </c>
      <c r="G180" s="17" t="b">
        <f>AND(Tab_ZADANIE_2[[#This Row],[Temperatura 20:00 - 19:59]]&gt;15,Tab_ZADANIE_2[[#This Row],[OPAD 20:00-19:59]]&lt;0.6)</f>
        <v>0</v>
      </c>
      <c r="H180" s="17">
        <f>IF((Tab_ZADANIE_2[[#This Row],[Czy PODLEWANIE 20:00 - 21:00]]=TRUE),IF(Tab_ZADANIE_2[[#This Row],[Temperatura 20:00 - 19:59]]&lt;=30,12000,24000),)</f>
        <v>0</v>
      </c>
      <c r="I180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0" s="17">
        <f>Tab_ZADANIE_2[[#This Row],[Stan ZBIORNIKA 20:00]]-Tab_ZADANIE_2[[#This Row],[Porcja PODLEWANIA 20:00 - 21:00]]+Tab_ZADANIE_2[[#This Row],[Uzupełnienie wody z SIECI 20:00-20:01]]</f>
        <v>1295.3198852344037</v>
      </c>
      <c r="K180" s="17">
        <f>IF(Tab_ZADANIE_2[[#This Row],[OPAD 20:00-19:59]]&lt;=0,(0.0003*Tab_ZADANIE_2[[#This Row],[Temperatura 20:00 - 19:59]]^1.5*Tab_ZADANIE_2[[#This Row],[Stan ZBIORNIKA 21:00]]),)</f>
        <v>16.15363094361798</v>
      </c>
      <c r="L180" s="30">
        <f>ROUNDUP(Tab_ZADANIE_2[[#This Row],[Uzupełnienie wody z SIECI 20:00-20:01]]/1000,0)*Woda_z_SIECI</f>
        <v>0</v>
      </c>
    </row>
    <row r="181" spans="2:12" x14ac:dyDescent="0.25">
      <c r="B181" s="9">
        <f>Tab_Dane_POGODA[[#This Row],[DATA]]</f>
        <v>42274</v>
      </c>
      <c r="C181" s="11">
        <f>VLOOKUP(Tab_ZADANIE_2[[#This Row],[DATA]],Tab_Dane_POGODA[],2,FALSE)</f>
        <v>11</v>
      </c>
      <c r="D181" s="19">
        <f>VLOOKUP(Tab_ZADANIE_2[[#This Row],[DATA]],Tab_Dane_POGODA[],3,FALSE)</f>
        <v>0</v>
      </c>
      <c r="E181" s="17">
        <f>IF(Tab_ZADANIE_2[[#This Row],[OPAD 20:00-19:59]]&gt;0,700*Tab_ZADANIE_2[[#This Row],[OPAD 20:00-19:59]],)</f>
        <v>0</v>
      </c>
      <c r="F181" s="17">
        <f>IF(J180-K180+Tab_ZADANIE_2[[#This Row],[Uzupełnienie wody z OPAD 20:00 - 19:59]]&gt;=Poj_Zbior_ALL,Poj_Zbior_ALL,J180-K180+Tab_ZADANIE_2[[#This Row],[Uzupełnienie wody z OPAD 20:00 - 19:59]])</f>
        <v>1279.1662542907857</v>
      </c>
      <c r="G181" s="17" t="b">
        <f>AND(Tab_ZADANIE_2[[#This Row],[Temperatura 20:00 - 19:59]]&gt;15,Tab_ZADANIE_2[[#This Row],[OPAD 20:00-19:59]]&lt;0.6)</f>
        <v>0</v>
      </c>
      <c r="H181" s="17">
        <f>IF((Tab_ZADANIE_2[[#This Row],[Czy PODLEWANIE 20:00 - 21:00]]=TRUE),IF(Tab_ZADANIE_2[[#This Row],[Temperatura 20:00 - 19:59]]&lt;=30,12000,24000),)</f>
        <v>0</v>
      </c>
      <c r="I181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1" s="17">
        <f>Tab_ZADANIE_2[[#This Row],[Stan ZBIORNIKA 20:00]]-Tab_ZADANIE_2[[#This Row],[Porcja PODLEWANIA 20:00 - 21:00]]+Tab_ZADANIE_2[[#This Row],[Uzupełnienie wody z SIECI 20:00-20:01]]</f>
        <v>1279.1662542907857</v>
      </c>
      <c r="K181" s="17">
        <f>IF(Tab_ZADANIE_2[[#This Row],[OPAD 20:00-19:59]]&lt;=0,(0.0003*Tab_ZADANIE_2[[#This Row],[Temperatura 20:00 - 19:59]]^1.5*Tab_ZADANIE_2[[#This Row],[Stan ZBIORNIKA 21:00]]),)</f>
        <v>14.000297882890703</v>
      </c>
      <c r="L181" s="30">
        <f>ROUNDUP(Tab_ZADANIE_2[[#This Row],[Uzupełnienie wody z SIECI 20:00-20:01]]/1000,0)*Woda_z_SIECI</f>
        <v>0</v>
      </c>
    </row>
    <row r="182" spans="2:12" x14ac:dyDescent="0.25">
      <c r="B182" s="9">
        <f>Tab_Dane_POGODA[[#This Row],[DATA]]</f>
        <v>42275</v>
      </c>
      <c r="C182" s="11">
        <f>VLOOKUP(Tab_ZADANIE_2[[#This Row],[DATA]],Tab_Dane_POGODA[],2,FALSE)</f>
        <v>10</v>
      </c>
      <c r="D182" s="19">
        <f>VLOOKUP(Tab_ZADANIE_2[[#This Row],[DATA]],Tab_Dane_POGODA[],3,FALSE)</f>
        <v>0</v>
      </c>
      <c r="E182" s="17">
        <f>IF(Tab_ZADANIE_2[[#This Row],[OPAD 20:00-19:59]]&gt;0,700*Tab_ZADANIE_2[[#This Row],[OPAD 20:00-19:59]],)</f>
        <v>0</v>
      </c>
      <c r="F182" s="17">
        <f>IF(J181-K181+Tab_ZADANIE_2[[#This Row],[Uzupełnienie wody z OPAD 20:00 - 19:59]]&gt;=Poj_Zbior_ALL,Poj_Zbior_ALL,J181-K181+Tab_ZADANIE_2[[#This Row],[Uzupełnienie wody z OPAD 20:00 - 19:59]])</f>
        <v>1265.165956407895</v>
      </c>
      <c r="G182" s="17" t="b">
        <f>AND(Tab_ZADANIE_2[[#This Row],[Temperatura 20:00 - 19:59]]&gt;15,Tab_ZADANIE_2[[#This Row],[OPAD 20:00-19:59]]&lt;0.6)</f>
        <v>0</v>
      </c>
      <c r="H182" s="17">
        <f>IF((Tab_ZADANIE_2[[#This Row],[Czy PODLEWANIE 20:00 - 21:00]]=TRUE),IF(Tab_ZADANIE_2[[#This Row],[Temperatura 20:00 - 19:59]]&lt;=30,12000,24000),)</f>
        <v>0</v>
      </c>
      <c r="I182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2" s="17">
        <f>Tab_ZADANIE_2[[#This Row],[Stan ZBIORNIKA 20:00]]-Tab_ZADANIE_2[[#This Row],[Porcja PODLEWANIA 20:00 - 21:00]]+Tab_ZADANIE_2[[#This Row],[Uzupełnienie wody z SIECI 20:00-20:01]]</f>
        <v>1265.165956407895</v>
      </c>
      <c r="K182" s="17">
        <f>IF(Tab_ZADANIE_2[[#This Row],[OPAD 20:00-19:59]]&lt;=0,(0.0003*Tab_ZADANIE_2[[#This Row],[Temperatura 20:00 - 19:59]]^1.5*Tab_ZADANIE_2[[#This Row],[Stan ZBIORNIKA 21:00]]),)</f>
        <v>12.002418121062746</v>
      </c>
      <c r="L182" s="30">
        <f>ROUNDUP(Tab_ZADANIE_2[[#This Row],[Uzupełnienie wody z SIECI 20:00-20:01]]/1000,0)*Woda_z_SIECI</f>
        <v>0</v>
      </c>
    </row>
    <row r="183" spans="2:12" x14ac:dyDescent="0.25">
      <c r="B183" s="9">
        <f>Tab_Dane_POGODA[[#This Row],[DATA]]</f>
        <v>42276</v>
      </c>
      <c r="C183" s="11">
        <f>VLOOKUP(Tab_ZADANIE_2[[#This Row],[DATA]],Tab_Dane_POGODA[],2,FALSE)</f>
        <v>10</v>
      </c>
      <c r="D183" s="19">
        <f>VLOOKUP(Tab_ZADANIE_2[[#This Row],[DATA]],Tab_Dane_POGODA[],3,FALSE)</f>
        <v>0</v>
      </c>
      <c r="E183" s="17">
        <f>IF(Tab_ZADANIE_2[[#This Row],[OPAD 20:00-19:59]]&gt;0,700*Tab_ZADANIE_2[[#This Row],[OPAD 20:00-19:59]],)</f>
        <v>0</v>
      </c>
      <c r="F183" s="17">
        <f>IF(J182-K182+Tab_ZADANIE_2[[#This Row],[Uzupełnienie wody z OPAD 20:00 - 19:59]]&gt;=Poj_Zbior_ALL,Poj_Zbior_ALL,J182-K182+Tab_ZADANIE_2[[#This Row],[Uzupełnienie wody z OPAD 20:00 - 19:59]])</f>
        <v>1253.1635382868324</v>
      </c>
      <c r="G183" s="17" t="b">
        <f>AND(Tab_ZADANIE_2[[#This Row],[Temperatura 20:00 - 19:59]]&gt;15,Tab_ZADANIE_2[[#This Row],[OPAD 20:00-19:59]]&lt;0.6)</f>
        <v>0</v>
      </c>
      <c r="H183" s="17">
        <f>IF((Tab_ZADANIE_2[[#This Row],[Czy PODLEWANIE 20:00 - 21:00]]=TRUE),IF(Tab_ZADANIE_2[[#This Row],[Temperatura 20:00 - 19:59]]&lt;=30,12000,24000),)</f>
        <v>0</v>
      </c>
      <c r="I183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3" s="17">
        <f>Tab_ZADANIE_2[[#This Row],[Stan ZBIORNIKA 20:00]]-Tab_ZADANIE_2[[#This Row],[Porcja PODLEWANIA 20:00 - 21:00]]+Tab_ZADANIE_2[[#This Row],[Uzupełnienie wody z SIECI 20:00-20:01]]</f>
        <v>1253.1635382868324</v>
      </c>
      <c r="K183" s="17">
        <f>IF(Tab_ZADANIE_2[[#This Row],[OPAD 20:00-19:59]]&lt;=0,(0.0003*Tab_ZADANIE_2[[#This Row],[Temperatura 20:00 - 19:59]]^1.5*Tab_ZADANIE_2[[#This Row],[Stan ZBIORNIKA 21:00]]),)</f>
        <v>11.888553184986037</v>
      </c>
      <c r="L183" s="30">
        <f>ROUNDUP(Tab_ZADANIE_2[[#This Row],[Uzupełnienie wody z SIECI 20:00-20:01]]/1000,0)*Woda_z_SIECI</f>
        <v>0</v>
      </c>
    </row>
    <row r="184" spans="2:12" x14ac:dyDescent="0.25">
      <c r="B184" s="9">
        <f>Tab_Dane_POGODA[[#This Row],[DATA]]</f>
        <v>42277</v>
      </c>
      <c r="C184" s="11">
        <f>VLOOKUP(Tab_ZADANIE_2[[#This Row],[DATA]],Tab_Dane_POGODA[],2,FALSE)</f>
        <v>10</v>
      </c>
      <c r="D184" s="19">
        <f>VLOOKUP(Tab_ZADANIE_2[[#This Row],[DATA]],Tab_Dane_POGODA[],3,FALSE)</f>
        <v>0</v>
      </c>
      <c r="E184" s="17">
        <f>IF(Tab_ZADANIE_2[[#This Row],[OPAD 20:00-19:59]]&gt;0,700*Tab_ZADANIE_2[[#This Row],[OPAD 20:00-19:59]],)</f>
        <v>0</v>
      </c>
      <c r="F184" s="17">
        <f>IF(J183-K183+Tab_ZADANIE_2[[#This Row],[Uzupełnienie wody z OPAD 20:00 - 19:59]]&gt;=Poj_Zbior_ALL,Poj_Zbior_ALL,J183-K183+Tab_ZADANIE_2[[#This Row],[Uzupełnienie wody z OPAD 20:00 - 19:59]])</f>
        <v>1241.2749851018464</v>
      </c>
      <c r="G184" s="17" t="b">
        <f>AND(Tab_ZADANIE_2[[#This Row],[Temperatura 20:00 - 19:59]]&gt;15,Tab_ZADANIE_2[[#This Row],[OPAD 20:00-19:59]]&lt;0.6)</f>
        <v>0</v>
      </c>
      <c r="H184" s="17">
        <f>IF((Tab_ZADANIE_2[[#This Row],[Czy PODLEWANIE 20:00 - 21:00]]=TRUE),IF(Tab_ZADANIE_2[[#This Row],[Temperatura 20:00 - 19:59]]&lt;=30,12000,24000),)</f>
        <v>0</v>
      </c>
      <c r="I184" s="17">
        <f>IF(Tab_ZADANIE_2[[#This Row],[Stan ZBIORNIKA 20:00]]&lt;Tab_ZADANIE_2[[#This Row],[Porcja PODLEWANIA 20:00 - 21:00]], Tab_ZADANIE_2[[#This Row],[Porcja PODLEWANIA 20:00 - 21:00]]-Tab_ZADANIE_2[[#This Row],[Stan ZBIORNIKA 20:00]],)</f>
        <v>0</v>
      </c>
      <c r="J184" s="17">
        <f>Tab_ZADANIE_2[[#This Row],[Stan ZBIORNIKA 20:00]]-Tab_ZADANIE_2[[#This Row],[Porcja PODLEWANIA 20:00 - 21:00]]+Tab_ZADANIE_2[[#This Row],[Uzupełnienie wody z SIECI 20:00-20:01]]</f>
        <v>1241.2749851018464</v>
      </c>
      <c r="K184" s="17">
        <f>IF(Tab_ZADANIE_2[[#This Row],[OPAD 20:00-19:59]]&lt;=0,(0.0003*Tab_ZADANIE_2[[#This Row],[Temperatura 20:00 - 19:59]]^1.5*Tab_ZADANIE_2[[#This Row],[Stan ZBIORNIKA 21:00]]),)</f>
        <v>11.775768466540221</v>
      </c>
      <c r="L184" s="30">
        <f>ROUNDUP(Tab_ZADANIE_2[[#This Row],[Uzupełnienie wody z SIECI 20:00-20:01]]/1000,0)*Woda_z_SIECI</f>
        <v>0</v>
      </c>
    </row>
    <row r="185" spans="2:12" x14ac:dyDescent="0.25">
      <c r="B185" s="9"/>
      <c r="C185" s="9"/>
      <c r="D185" s="9"/>
      <c r="E185" s="9"/>
      <c r="F185" s="9"/>
    </row>
    <row r="186" spans="2:12" x14ac:dyDescent="0.25">
      <c r="B186" s="9"/>
      <c r="C186" s="9"/>
      <c r="D186" s="9"/>
      <c r="E186" s="9"/>
      <c r="F186" s="9"/>
    </row>
    <row r="187" spans="2:12" x14ac:dyDescent="0.25">
      <c r="B187" s="9"/>
      <c r="C187" s="9"/>
      <c r="D187" s="9"/>
      <c r="E187" s="9"/>
      <c r="F187" s="9"/>
    </row>
    <row r="188" spans="2:12" x14ac:dyDescent="0.25">
      <c r="B188" s="9"/>
      <c r="C188" s="9"/>
      <c r="D188" s="9"/>
      <c r="E188" s="9"/>
      <c r="F188" s="9"/>
    </row>
    <row r="189" spans="2:12" x14ac:dyDescent="0.25">
      <c r="B189" s="9"/>
      <c r="C189" s="9"/>
      <c r="D189" s="9"/>
      <c r="E189" s="9"/>
      <c r="F189" s="9"/>
    </row>
    <row r="190" spans="2:12" x14ac:dyDescent="0.25">
      <c r="B190" s="9"/>
      <c r="C190" s="9"/>
      <c r="D190" s="9"/>
      <c r="E190" s="9"/>
      <c r="F190" s="9"/>
    </row>
    <row r="191" spans="2:12" x14ac:dyDescent="0.25">
      <c r="B191" s="9"/>
      <c r="C191" s="9"/>
      <c r="D191" s="9"/>
      <c r="E191" s="9"/>
      <c r="F191" s="9"/>
    </row>
    <row r="192" spans="2:12" x14ac:dyDescent="0.25">
      <c r="B192" s="9"/>
      <c r="C192" s="9"/>
      <c r="D192" s="9"/>
      <c r="E192" s="9"/>
      <c r="F192" s="9"/>
    </row>
    <row r="193" spans="2:9" x14ac:dyDescent="0.25">
      <c r="B193" s="9"/>
      <c r="C193" s="9"/>
      <c r="D193" s="9"/>
      <c r="E193" s="9"/>
      <c r="F193" s="9"/>
    </row>
    <row r="194" spans="2:9" x14ac:dyDescent="0.25">
      <c r="B194" s="9"/>
      <c r="C194" s="9"/>
      <c r="D194" s="9"/>
      <c r="E194" s="9"/>
      <c r="F194" s="9"/>
    </row>
    <row r="195" spans="2:9" x14ac:dyDescent="0.25">
      <c r="B195" s="9"/>
      <c r="C195" s="9"/>
      <c r="D195" s="9"/>
      <c r="E195" s="9"/>
      <c r="F195" s="9"/>
    </row>
    <row r="196" spans="2:9" x14ac:dyDescent="0.25">
      <c r="B196" s="9"/>
      <c r="C196" s="9"/>
      <c r="D196" s="9"/>
      <c r="E196" s="9"/>
      <c r="F196" s="9"/>
    </row>
    <row r="197" spans="2:9" x14ac:dyDescent="0.25">
      <c r="B197" s="9"/>
      <c r="C197" s="9"/>
      <c r="D197" s="9"/>
      <c r="E197" s="9"/>
      <c r="F197" s="9"/>
      <c r="I197" s="30"/>
    </row>
    <row r="198" spans="2:9" x14ac:dyDescent="0.25">
      <c r="B198" s="9"/>
      <c r="C198" s="9"/>
      <c r="D198" s="9"/>
      <c r="E198" s="9"/>
      <c r="F198" s="9"/>
    </row>
    <row r="199" spans="2:9" x14ac:dyDescent="0.25">
      <c r="B199" s="9"/>
      <c r="C199" s="9"/>
      <c r="D199" s="9"/>
      <c r="E199" s="9"/>
      <c r="F199" s="9"/>
    </row>
    <row r="200" spans="2:9" x14ac:dyDescent="0.25">
      <c r="B200" s="9"/>
      <c r="C200" s="9"/>
      <c r="D200" s="9"/>
      <c r="E200" s="9"/>
      <c r="F200" s="9"/>
    </row>
    <row r="201" spans="2:9" x14ac:dyDescent="0.25">
      <c r="B201" s="9"/>
      <c r="C201" s="9"/>
      <c r="D201" s="9"/>
      <c r="E201" s="9"/>
      <c r="F201" s="9"/>
    </row>
    <row r="202" spans="2:9" x14ac:dyDescent="0.25">
      <c r="B202" s="9"/>
      <c r="C202" s="9"/>
      <c r="D202" s="9"/>
      <c r="E202" s="9"/>
      <c r="F202" s="9"/>
    </row>
    <row r="203" spans="2:9" x14ac:dyDescent="0.25">
      <c r="B203" s="9"/>
      <c r="C203" s="9"/>
      <c r="D203" s="9"/>
      <c r="E203" s="9"/>
      <c r="F203" s="9"/>
    </row>
    <row r="204" spans="2:9" x14ac:dyDescent="0.25">
      <c r="B204" s="9"/>
      <c r="C204" s="9"/>
      <c r="D204" s="9"/>
      <c r="E204" s="9"/>
      <c r="F204" s="9"/>
    </row>
    <row r="205" spans="2:9" x14ac:dyDescent="0.25">
      <c r="B205" s="9"/>
      <c r="C205" s="9"/>
      <c r="D205" s="9"/>
      <c r="E205" s="9"/>
      <c r="F205" s="9"/>
    </row>
    <row r="206" spans="2:9" x14ac:dyDescent="0.25">
      <c r="B206" s="9"/>
      <c r="C206" s="9"/>
      <c r="D206" s="9"/>
      <c r="E206" s="9"/>
      <c r="F206" s="9"/>
    </row>
    <row r="207" spans="2:9" x14ac:dyDescent="0.25">
      <c r="B207" s="9"/>
      <c r="C207" s="9"/>
      <c r="D207" s="9"/>
      <c r="E207" s="9"/>
      <c r="F207" s="9"/>
    </row>
    <row r="208" spans="2:9" x14ac:dyDescent="0.25">
      <c r="B208" s="9"/>
      <c r="C208" s="9"/>
      <c r="D208" s="9"/>
      <c r="E208" s="9"/>
      <c r="F208" s="9"/>
    </row>
    <row r="209" spans="2:6" x14ac:dyDescent="0.25">
      <c r="B209" s="9"/>
      <c r="C209" s="9"/>
      <c r="D209" s="9"/>
      <c r="E209" s="9"/>
      <c r="F209" s="9"/>
    </row>
    <row r="210" spans="2:6" x14ac:dyDescent="0.25">
      <c r="B210" s="9"/>
      <c r="C210" s="9"/>
      <c r="D210" s="9"/>
      <c r="E210" s="9"/>
      <c r="F210" s="9"/>
    </row>
    <row r="211" spans="2:6" x14ac:dyDescent="0.25">
      <c r="B211" s="9"/>
      <c r="C211" s="9"/>
      <c r="D211" s="9"/>
      <c r="E211" s="9"/>
      <c r="F211" s="9"/>
    </row>
    <row r="212" spans="2:6" x14ac:dyDescent="0.25">
      <c r="B212" s="9"/>
      <c r="C212" s="9"/>
      <c r="D212" s="9"/>
      <c r="E212" s="9"/>
      <c r="F212" s="9"/>
    </row>
    <row r="213" spans="2:6" x14ac:dyDescent="0.25">
      <c r="B213" s="9"/>
      <c r="C213" s="9"/>
      <c r="D213" s="9"/>
      <c r="E213" s="9"/>
      <c r="F213" s="9"/>
    </row>
    <row r="214" spans="2:6" x14ac:dyDescent="0.25">
      <c r="B214" s="9"/>
      <c r="C214" s="9"/>
      <c r="D214" s="9"/>
      <c r="E214" s="9"/>
      <c r="F214" s="9"/>
    </row>
    <row r="215" spans="2:6" x14ac:dyDescent="0.25">
      <c r="B215" s="9"/>
      <c r="C215" s="9"/>
      <c r="D215" s="9"/>
      <c r="E215" s="9"/>
      <c r="F215" s="9"/>
    </row>
    <row r="216" spans="2:6" x14ac:dyDescent="0.25">
      <c r="B216" s="9"/>
      <c r="C216" s="9"/>
      <c r="D216" s="9"/>
      <c r="E216" s="9"/>
      <c r="F216" s="9"/>
    </row>
  </sheetData>
  <phoneticPr fontId="1" type="noConversion"/>
  <conditionalFormatting sqref="C2:C184">
    <cfRule type="cellIs" dxfId="4" priority="5" operator="greaterThan">
      <formula>15</formula>
    </cfRule>
  </conditionalFormatting>
  <conditionalFormatting sqref="D2:D184">
    <cfRule type="cellIs" dxfId="3" priority="4" operator="lessThan">
      <formula>0.6</formula>
    </cfRule>
  </conditionalFormatting>
  <conditionalFormatting sqref="F2:F184 J2:J184">
    <cfRule type="cellIs" dxfId="2" priority="2" operator="equal">
      <formula>25000</formula>
    </cfRule>
  </conditionalFormatting>
  <conditionalFormatting sqref="G2:G184">
    <cfRule type="cellIs" dxfId="1" priority="3" operator="equal">
      <formula>TRUE</formula>
    </cfRule>
  </conditionalFormatting>
  <conditionalFormatting sqref="I2:I184"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22AC-8B32-4789-BA6C-DA29FC5C1B51}">
  <dimension ref="A1"/>
  <sheetViews>
    <sheetView tabSelected="1" zoomScale="150" zoomScaleNormal="150"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7ECC-BC77-4B55-B2DE-A17F711347A0}">
  <sheetPr>
    <tabColor rgb="FFFFFF00"/>
  </sheetPr>
  <dimension ref="A3:B10"/>
  <sheetViews>
    <sheetView workbookViewId="0">
      <selection activeCell="N28" sqref="N28"/>
    </sheetView>
  </sheetViews>
  <sheetFormatPr defaultRowHeight="15" x14ac:dyDescent="0.25"/>
  <cols>
    <col min="1" max="1" width="16.5703125" bestFit="1" customWidth="1"/>
    <col min="2" max="2" width="23.7109375" bestFit="1" customWidth="1"/>
  </cols>
  <sheetData>
    <row r="3" spans="1:2" x14ac:dyDescent="0.25">
      <c r="A3" s="28" t="s">
        <v>36</v>
      </c>
      <c r="B3" t="s">
        <v>44</v>
      </c>
    </row>
    <row r="4" spans="1:2" x14ac:dyDescent="0.25">
      <c r="A4" s="29" t="s">
        <v>38</v>
      </c>
      <c r="B4" s="30">
        <v>0</v>
      </c>
    </row>
    <row r="5" spans="1:2" x14ac:dyDescent="0.25">
      <c r="A5" s="29" t="s">
        <v>39</v>
      </c>
      <c r="B5" s="30">
        <v>0</v>
      </c>
    </row>
    <row r="6" spans="1:2" x14ac:dyDescent="0.25">
      <c r="A6" s="29" t="s">
        <v>40</v>
      </c>
      <c r="B6" s="30">
        <v>1021.3800000000001</v>
      </c>
    </row>
    <row r="7" spans="1:2" x14ac:dyDescent="0.25">
      <c r="A7" s="29" t="s">
        <v>41</v>
      </c>
      <c r="B7" s="30">
        <v>2535.8400000000011</v>
      </c>
    </row>
    <row r="8" spans="1:2" x14ac:dyDescent="0.25">
      <c r="A8" s="29" t="s">
        <v>42</v>
      </c>
      <c r="B8" s="30">
        <v>3310.6800000000012</v>
      </c>
    </row>
    <row r="9" spans="1:2" x14ac:dyDescent="0.25">
      <c r="A9" s="29" t="s">
        <v>43</v>
      </c>
      <c r="B9" s="30">
        <v>1314.88</v>
      </c>
    </row>
    <row r="10" spans="1:2" x14ac:dyDescent="0.25">
      <c r="A10" s="29" t="s">
        <v>37</v>
      </c>
      <c r="B10" s="30">
        <v>8182.7800000000025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a 5 3 8 5 3 - 4 a c 6 - 4 d 4 5 - 9 c c e - 3 e 5 9 f d 8 4 d 1 e 6 "   x m l n s = " h t t p : / / s c h e m a s . m i c r o s o f t . c o m / D a t a M a s h u p " > A A A A A H g E A A B Q S w M E F A A C A A g A N o M 5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D a D O V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2 g z l a v V 4 Q N X o B A A D w B w A A E w A c A E Z v c m 1 1 b G F z L 1 N l Y 3 R p b 2 4 x L m 0 g o h g A K K A U A A A A A A A A A A A A A A A A A A A A A A A A A A A A 7 Z H P T g I x E M b P b s I 7 N O W y J J s N 4 J + D Z g 9 k U T F G g g E v s s Y U d s S G b W f T d s W F c O G V O J l 4 I / t e 1 o B i o g f v 0 M t 0 p u 0 3 8 / W n Y W g 4 S t J d x 9 q Z 4 + h n p i A m K Y 4 w Z i Q g C Z i S Q + w q 3 t R q G R c L t M V Q v / h N H G Y C p H E v e A J + i N L Y R L s 0 P I 3 u N C g d 3 b C x j r 5 u 6 e i S m 1 Y 2 i K 5 R j X n Y 6 U Q N N c 7 0 F D a x W o 9 i J i F a 9 / X N q 6 E V r 9 + E h A t u Q A X 0 g H o k x C Q T U g d 1 j 5 z L I c Z c j o J a / b j q k d s M D X R N n k C w 3 f p t l P B Q 8 d b z l 2 m b j Y r F a j k Z c 4 L W Y D z J i 3 c 9 R Z k L m 0 0 5 C g 7 U m u u x g X 3 b U S i s U A t Y b M 2 4 3 + 4 9 0 t 8 c N Z K k O 2 Q J U z o w K v v Z 6 N 4 q S f u f S E y e b i V 7 i k n 9 h E q s f f T y F L T 7 v 7 G 8 2 Y w a E C k o Z j L F H r V l J D m z f 3 I l z c m R / 6 k 1 9 8 i M Y s r i 3 J Z t Y y A y E w N Q 8 3 m l 5 H D 5 9 3 B b 4 m W 6 Y e 7 W K 3 Q P f h f B H + 7 B 7 w D 4 k l P 6 j f 5 o j 3 4 H 0 H 8 A U E s B A i 0 A F A A C A A g A N o M 5 W t o u 8 g G l A A A A 9 g A A A B I A A A A A A A A A A A A A A A A A A A A A A E N v b m Z p Z y 9 Q Y W N r Y W d l L n h t b F B L A Q I t A B Q A A g A I A D a D O V p T c j g s m w A A A O E A A A A T A A A A A A A A A A A A A A A A A P E A A A B b Q 2 9 u d G V u d F 9 U e X B l c 1 0 u e G 1 s U E s B A i 0 A F A A C A A g A N o M 5 W r 1 e E D V 6 A Q A A 8 A c A A B M A A A A A A A A A A A A A A A A A 2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y I A A A A A A A A t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E V u Y W J s Z W Q i I F Z h b H V l P S J s M S I g L z 4 8 R W 5 0 c n k g V H l w Z T 0 i R m l s b E N v b H V t b l R 5 c G V z I i B W Y W x 1 Z T 0 i c 0 F 3 V T 0 i I C 8 + P E V u d H J 5 I F R 5 c G U 9 I k Z p b G x M Y X N 0 V X B k Y X R l Z C I g V m F s d W U 9 I m Q y M D I 1 L T A x L T E w V D I x O j I 4 O j I 1 L j U 2 N j Y 1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4 M y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d i O D g w Z m Y t Y j d j M S 0 0 Z W Q 2 L W I z N T E t N j F m O T I z O T g y Y 2 M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f R G F u Z V 9 S Q V d f U E 9 H T 0 R B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G a W x s U 3 R h d H V z I i B W Y W x 1 Z T 0 i c 0 N v b X B s Z X R l I i A v P j x F b n R y e S B U e X B l P S J S Z X N 1 b H R U e X B l I i B W Y W x 1 Z T 0 i c 0 V 4 Y 2 V w d G l v b i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E V u Y W J s Z W Q i I F Z h b H V l P S J s M S I g L z 4 8 R W 5 0 c n k g V H l w Z T 0 i R m l s b E N v b H V t b l R 5 c G V z I i B W Y W x 1 Z T 0 i c 0 F 3 V T 0 i I C 8 + P E V u d H J 5 I F R 5 c G U 9 I k Z p b G x M Y X N 0 V X B k Y X R l Z C I g V m F s d W U 9 I m Q y M D I 1 L T A x L T E w V D I x O j I 4 O j I 2 L j Y y M j M x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4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T R i M j E 5 O S 0 0 N j I 1 L T R i M T g t O T R j M C 0 x N j Q 1 M 2 V j N z R k O D k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9 i a m V j d F R 5 c G U i I F Z h b H V l P S J z V G F i b G U i I C 8 + P E V u d H J 5 I F R 5 c G U 9 I k Z p b G x U Y X J n Z X Q i I F Z h b H V l P S J z c G 9 n b 2 R h M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M i k v Q X V 0 b 1 J l b W 9 2 Z W R D b 2 x 1 b W 5 z M S 5 7 d G V t c G V y Y X R 1 c m F f c 3 J l Z G 5 p Y S w w f S Z x d W 9 0 O y w m c X V v d D t T Z W N 0 a W 9 u M S 9 w b 2 d v Z G E g K D I p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A o M i k v Q X V 0 b 1 J l b W 9 2 Z W R D b 2 x 1 b W 5 z M S 5 7 d G V t c G V y Y X R 1 c m F f c 3 J l Z G 5 p Y S w w f S Z x d W 9 0 O y w m c X V v d D t T Z W N 0 a W 9 u M S 9 w b 2 d v Z G E g K D I p L 0 F 1 d G 9 S Z W 1 v d m V k Q 2 9 s d W 1 u c z E u e 2 9 w Y W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l M j A o M y k 8 L 0 l 0 Z W 1 Q Y X R o P j w v S X R l b U x v Y 2 F 0 a W 9 u P j x T d G F i b G V F b n R y a W V z P j x F b n R y e S B U e X B l P S J G a W x s U 3 R h d H V z I i B W Y W x 1 Z T 0 i c 0 N v b X B s Z X R l I i A v P j x F b n R y e S B U e X B l P S J S Z X N 1 b H R U e X B l I i B W Y W x 1 Z T 0 i c 0 V 4 Y 2 V w d G l v b i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E V u Y W J s Z W Q i I F Z h b H V l P S J s M C I g L z 4 8 R W 5 0 c n k g V H l w Z T 0 i R m l s b E N v b H V t b l R 5 c G V z I i B W Y W x 1 Z T 0 i c 0 F 3 V T 0 i I C 8 + P E V u d H J 5 I F R 5 c G U 9 I k Z p b G x M Y X N 0 V X B k Y X R l Z C I g V m F s d W U 9 I m Q y M D I 1 L T A x L T E w V D I x O j I 4 O j I y L j Q 1 N T Q z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4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j F j M 2 M y M S 1 m M T A 5 L T Q y M z c t Y W U w N C 1 k O T B h Y T g x N z k 2 Y j k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R m l s b E N v d W 5 0 I i B W Y W x 1 Z T 0 i b D E 4 M y I g L z 4 8 R W 5 0 c n k g V H l w Z T 0 i U m V z d W x 0 V H l w Z S I g V m F s d W U 9 I n N F e G N l c H R p b 2 4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D b 2 x 1 b W 5 U e X B l c y I g V m F s d W U 9 I n N B d 1 U 9 I i A v P j x F b n R y e S B U e X B l P S J G a W x s T G F z d F V w Z G F 0 Z W Q i I F Z h b H V l P S J k M j A y N S 0 w M S 0 x M F Q y M T o y O D o y N S 4 1 N j Y 2 N T g 0 W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z k 4 N z h m Y i 1 h N T Y 2 L T R l Z m E t O D k x Z i 1 i M G Y w Y W M 0 O T c z Z j k i I C 8 + P E V u d H J 5 I F R 5 c G U 9 I k Z p b G x F c n J v c k N v Z G U i I F Z h b H V l P S J z V W 5 r b m 9 3 b i I g L z 4 8 R W 5 0 c n k g V H l w Z T 0 i R m l s b E 9 i a m V j d F R 5 c G U i I F Z h b H V l P S J z Q 2 9 u b m V j d G l v b k 9 u b H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v Z 2 9 k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A J 3 Z g Q r d P m Q Q o 2 c 1 M 6 S A A A A A A A g A A A A A A E G Y A A A A B A A A g A A A A V e B J + K 3 n g O n o K P g 3 r h a y 4 c w J f 6 B 4 B 0 E q 1 8 Y O A y d O i 0 g A A A A A D o A A A A A C A A A g A A A A J / o H x k 4 3 r h A t g q k 9 9 L G D S K t H o b P W i c z G m g o Q M k B D K w Z Q A A A A h 5 9 b C A A / f 5 F g 3 f y a T c 2 P h R j M F j W I 1 M Y c V f F w p y Q G M y T 1 1 S q t X 9 U B w 7 Q J q z f I k 1 S 2 L n 9 w O C g v 8 l s s 4 A l O 0 n x E G V B K 5 r s p p + Q M R k l 7 y D l z J v R A A A A A R s 5 l q W 0 W s K c d r q p F L m 5 R m o j u Q g j W 6 / J C 8 M 3 K E A S 6 d D v m 4 g b Q O G O s 5 j P D 5 f l Y N e x W P M J m r w G Y b I + K 5 L X v T y y f P Q = = < / D a t a M a s h u p > 
</file>

<file path=customXml/itemProps1.xml><?xml version="1.0" encoding="utf-8"?>
<ds:datastoreItem xmlns:ds="http://schemas.openxmlformats.org/officeDocument/2006/customXml" ds:itemID="{0E356985-AB8B-48A7-902F-47413CC5C3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3</vt:i4>
      </vt:variant>
    </vt:vector>
  </HeadingPairs>
  <TitlesOfParts>
    <vt:vector size="12" baseType="lpstr">
      <vt:lpstr>Basen</vt:lpstr>
      <vt:lpstr>Dane_POGODA</vt:lpstr>
      <vt:lpstr>Zadanie 1</vt:lpstr>
      <vt:lpstr>Zadanie 2</vt:lpstr>
      <vt:lpstr>Zadanie 3</vt:lpstr>
      <vt:lpstr>Zadanie 1_NEW</vt:lpstr>
      <vt:lpstr>Zadanie 2_NEW</vt:lpstr>
      <vt:lpstr>Zadanie 3_NEW</vt:lpstr>
      <vt:lpstr>Zadanie 4_NEW</vt:lpstr>
      <vt:lpstr>Poj_Zbior_ALL</vt:lpstr>
      <vt:lpstr>VAR_METEO_START</vt:lpstr>
      <vt:lpstr>Woda_z_SIECI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Maciej Niebrzydowski</cp:lastModifiedBy>
  <dcterms:created xsi:type="dcterms:W3CDTF">2015-06-05T18:17:20Z</dcterms:created>
  <dcterms:modified xsi:type="dcterms:W3CDTF">2025-01-25T16:18:07Z</dcterms:modified>
</cp:coreProperties>
</file>