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aks\Documents\GitHub\KorkiCPP\Arkusze\Arkusz02\"/>
    </mc:Choice>
  </mc:AlternateContent>
  <xr:revisionPtr revIDLastSave="0" documentId="13_ncr:1_{E90C4905-36A2-4A48-A2FC-F0D7B2193C75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Dane_POGODA" sheetId="2" r:id="rId1"/>
    <sheet name="Basen" sheetId="11" r:id="rId2"/>
    <sheet name="Dane Powtórzenie" sheetId="12" r:id="rId3"/>
    <sheet name="Sheet3" sheetId="16" r:id="rId4"/>
    <sheet name="Zadanie 1, 2 i 3 (Powtórzenie)" sheetId="13" r:id="rId5"/>
    <sheet name="Zadanie 1_NEW" sheetId="7" r:id="rId6"/>
    <sheet name="Zadanie 2_NEW" sheetId="8" r:id="rId7"/>
    <sheet name="Zadanie 3_NEW" sheetId="9" r:id="rId8"/>
    <sheet name="Zadanie 4_NEW" sheetId="10" r:id="rId9"/>
  </sheets>
  <definedNames>
    <definedName name="ExternalData_1" localSheetId="1" hidden="1">Basen!#REF!</definedName>
    <definedName name="ExternalData_1" localSheetId="0" hidden="1">Dane_POGODA!$A$1:$B$184</definedName>
    <definedName name="Poj_Zbior_ALL" comment="Pojemnosc zbiornika w litrach" localSheetId="1">Basen!#REF!</definedName>
    <definedName name="Poj_Zbior_ALL" comment="Pojemnosc zbiornika w litrach">Dane_POGODA!$D$5</definedName>
    <definedName name="VAR_METEO_START" localSheetId="1">Basen!#REF!</definedName>
    <definedName name="VAR_METEO_START" comment="Zmienna określająca dzień rozpoczęcia pomiarów pogody">Dane_POGODA!$D$2</definedName>
    <definedName name="Woda_z_SIECI" comment="Koszt 100 l wody z SIECI" localSheetId="1">Basen!#REF!</definedName>
    <definedName name="Woda_z_SIECI" comment="Koszt 100 l wody z SIECI">Dane_POGODA!$D$8</definedName>
  </definedNames>
  <calcPr calcId="191029"/>
  <pivotCaches>
    <pivotCache cacheId="0" r:id="rId10"/>
    <pivotCache cacheId="1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3" l="1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3" i="13"/>
  <c r="P6" i="13"/>
  <c r="P7" i="13"/>
  <c r="P5" i="13"/>
  <c r="J185" i="13"/>
  <c r="K185" i="13" s="1"/>
  <c r="H185" i="13"/>
  <c r="G185" i="13"/>
  <c r="J184" i="13"/>
  <c r="K184" i="13" s="1"/>
  <c r="H184" i="13"/>
  <c r="G184" i="13"/>
  <c r="J183" i="13"/>
  <c r="K183" i="13" s="1"/>
  <c r="H183" i="13"/>
  <c r="G183" i="13"/>
  <c r="J182" i="13"/>
  <c r="K182" i="13" s="1"/>
  <c r="H182" i="13"/>
  <c r="G182" i="13"/>
  <c r="J181" i="13"/>
  <c r="K181" i="13" s="1"/>
  <c r="H181" i="13"/>
  <c r="G181" i="13"/>
  <c r="K180" i="13"/>
  <c r="J180" i="13"/>
  <c r="H180" i="13"/>
  <c r="G180" i="13"/>
  <c r="J179" i="13"/>
  <c r="K179" i="13" s="1"/>
  <c r="H179" i="13"/>
  <c r="G179" i="13"/>
  <c r="K178" i="13"/>
  <c r="J178" i="13"/>
  <c r="H178" i="13"/>
  <c r="G178" i="13"/>
  <c r="J177" i="13"/>
  <c r="K177" i="13" s="1"/>
  <c r="H177" i="13"/>
  <c r="G177" i="13"/>
  <c r="J176" i="13"/>
  <c r="K176" i="13" s="1"/>
  <c r="H176" i="13"/>
  <c r="G176" i="13"/>
  <c r="J175" i="13"/>
  <c r="K175" i="13" s="1"/>
  <c r="H175" i="13"/>
  <c r="G175" i="13"/>
  <c r="I175" i="13" s="1"/>
  <c r="J174" i="13"/>
  <c r="K174" i="13" s="1"/>
  <c r="H174" i="13"/>
  <c r="G174" i="13"/>
  <c r="J173" i="13"/>
  <c r="K173" i="13" s="1"/>
  <c r="H173" i="13"/>
  <c r="G173" i="13"/>
  <c r="J172" i="13"/>
  <c r="K172" i="13" s="1"/>
  <c r="H172" i="13"/>
  <c r="G172" i="13"/>
  <c r="I172" i="13" s="1"/>
  <c r="J171" i="13"/>
  <c r="K171" i="13" s="1"/>
  <c r="H171" i="13"/>
  <c r="G171" i="13"/>
  <c r="J170" i="13"/>
  <c r="K170" i="13" s="1"/>
  <c r="H170" i="13"/>
  <c r="G170" i="13"/>
  <c r="I170" i="13" s="1"/>
  <c r="J169" i="13"/>
  <c r="K169" i="13" s="1"/>
  <c r="H169" i="13"/>
  <c r="G169" i="13"/>
  <c r="I169" i="13" s="1"/>
  <c r="J168" i="13"/>
  <c r="K168" i="13" s="1"/>
  <c r="H168" i="13"/>
  <c r="G168" i="13"/>
  <c r="J167" i="13"/>
  <c r="K167" i="13" s="1"/>
  <c r="H167" i="13"/>
  <c r="G167" i="13"/>
  <c r="J166" i="13"/>
  <c r="K166" i="13" s="1"/>
  <c r="H166" i="13"/>
  <c r="G166" i="13"/>
  <c r="I166" i="13" s="1"/>
  <c r="J165" i="13"/>
  <c r="K165" i="13" s="1"/>
  <c r="H165" i="13"/>
  <c r="G165" i="13"/>
  <c r="J164" i="13"/>
  <c r="K164" i="13" s="1"/>
  <c r="H164" i="13"/>
  <c r="G164" i="13"/>
  <c r="J163" i="13"/>
  <c r="K163" i="13" s="1"/>
  <c r="H163" i="13"/>
  <c r="G163" i="13"/>
  <c r="I163" i="13" s="1"/>
  <c r="J162" i="13"/>
  <c r="K162" i="13" s="1"/>
  <c r="H162" i="13"/>
  <c r="G162" i="13"/>
  <c r="J161" i="13"/>
  <c r="K161" i="13" s="1"/>
  <c r="H161" i="13"/>
  <c r="G161" i="13"/>
  <c r="I161" i="13" s="1"/>
  <c r="J160" i="13"/>
  <c r="K160" i="13" s="1"/>
  <c r="H160" i="13"/>
  <c r="G160" i="13"/>
  <c r="J159" i="13"/>
  <c r="K159" i="13" s="1"/>
  <c r="H159" i="13"/>
  <c r="G159" i="13"/>
  <c r="I159" i="13" s="1"/>
  <c r="J158" i="13"/>
  <c r="K158" i="13" s="1"/>
  <c r="H158" i="13"/>
  <c r="G158" i="13"/>
  <c r="J157" i="13"/>
  <c r="K157" i="13" s="1"/>
  <c r="H157" i="13"/>
  <c r="G157" i="13"/>
  <c r="J156" i="13"/>
  <c r="K156" i="13" s="1"/>
  <c r="H156" i="13"/>
  <c r="G156" i="13"/>
  <c r="I156" i="13" s="1"/>
  <c r="J155" i="13"/>
  <c r="K155" i="13" s="1"/>
  <c r="H155" i="13"/>
  <c r="G155" i="13"/>
  <c r="J154" i="13"/>
  <c r="K154" i="13" s="1"/>
  <c r="H154" i="13"/>
  <c r="G154" i="13"/>
  <c r="J153" i="13"/>
  <c r="K153" i="13" s="1"/>
  <c r="H153" i="13"/>
  <c r="G153" i="13"/>
  <c r="I153" i="13" s="1"/>
  <c r="K152" i="13"/>
  <c r="J152" i="13"/>
  <c r="H152" i="13"/>
  <c r="G152" i="13"/>
  <c r="I152" i="13" s="1"/>
  <c r="J151" i="13"/>
  <c r="K151" i="13" s="1"/>
  <c r="H151" i="13"/>
  <c r="G151" i="13"/>
  <c r="J150" i="13"/>
  <c r="K150" i="13" s="1"/>
  <c r="I150" i="13"/>
  <c r="H150" i="13"/>
  <c r="G150" i="13"/>
  <c r="J149" i="13"/>
  <c r="K149" i="13" s="1"/>
  <c r="H149" i="13"/>
  <c r="G149" i="13"/>
  <c r="I149" i="13" s="1"/>
  <c r="J148" i="13"/>
  <c r="K148" i="13" s="1"/>
  <c r="H148" i="13"/>
  <c r="G148" i="13"/>
  <c r="I148" i="13" s="1"/>
  <c r="J147" i="13"/>
  <c r="K147" i="13" s="1"/>
  <c r="H147" i="13"/>
  <c r="G147" i="13"/>
  <c r="J146" i="13"/>
  <c r="K146" i="13" s="1"/>
  <c r="H146" i="13"/>
  <c r="G146" i="13"/>
  <c r="J145" i="13"/>
  <c r="K145" i="13" s="1"/>
  <c r="H145" i="13"/>
  <c r="G145" i="13"/>
  <c r="J144" i="13"/>
  <c r="K144" i="13" s="1"/>
  <c r="H144" i="13"/>
  <c r="G144" i="13"/>
  <c r="J143" i="13"/>
  <c r="K143" i="13" s="1"/>
  <c r="H143" i="13"/>
  <c r="G143" i="13"/>
  <c r="K142" i="13"/>
  <c r="J142" i="13"/>
  <c r="H142" i="13"/>
  <c r="G142" i="13"/>
  <c r="J141" i="13"/>
  <c r="K141" i="13" s="1"/>
  <c r="H141" i="13"/>
  <c r="G141" i="13"/>
  <c r="I141" i="13" s="1"/>
  <c r="J140" i="13"/>
  <c r="K140" i="13" s="1"/>
  <c r="H140" i="13"/>
  <c r="G140" i="13"/>
  <c r="J139" i="13"/>
  <c r="K139" i="13" s="1"/>
  <c r="H139" i="13"/>
  <c r="G139" i="13"/>
  <c r="I139" i="13" s="1"/>
  <c r="J138" i="13"/>
  <c r="K138" i="13" s="1"/>
  <c r="H138" i="13"/>
  <c r="G138" i="13"/>
  <c r="J137" i="13"/>
  <c r="K137" i="13" s="1"/>
  <c r="H137" i="13"/>
  <c r="G137" i="13"/>
  <c r="I137" i="13" s="1"/>
  <c r="J136" i="13"/>
  <c r="K136" i="13" s="1"/>
  <c r="H136" i="13"/>
  <c r="G136" i="13"/>
  <c r="I136" i="13" s="1"/>
  <c r="J135" i="13"/>
  <c r="K135" i="13" s="1"/>
  <c r="H135" i="13"/>
  <c r="G135" i="13"/>
  <c r="J134" i="13"/>
  <c r="K134" i="13" s="1"/>
  <c r="H134" i="13"/>
  <c r="G134" i="13"/>
  <c r="J133" i="13"/>
  <c r="K133" i="13" s="1"/>
  <c r="H133" i="13"/>
  <c r="G133" i="13"/>
  <c r="J132" i="13"/>
  <c r="K132" i="13" s="1"/>
  <c r="H132" i="13"/>
  <c r="G132" i="13"/>
  <c r="J131" i="13"/>
  <c r="K131" i="13" s="1"/>
  <c r="H131" i="13"/>
  <c r="G131" i="13"/>
  <c r="J130" i="13"/>
  <c r="K130" i="13" s="1"/>
  <c r="H130" i="13"/>
  <c r="G130" i="13"/>
  <c r="J129" i="13"/>
  <c r="K129" i="13" s="1"/>
  <c r="H129" i="13"/>
  <c r="G129" i="13"/>
  <c r="J128" i="13"/>
  <c r="K128" i="13" s="1"/>
  <c r="H128" i="13"/>
  <c r="G128" i="13"/>
  <c r="J127" i="13"/>
  <c r="K127" i="13" s="1"/>
  <c r="H127" i="13"/>
  <c r="G127" i="13"/>
  <c r="J126" i="13"/>
  <c r="K126" i="13" s="1"/>
  <c r="H126" i="13"/>
  <c r="G126" i="13"/>
  <c r="J125" i="13"/>
  <c r="K125" i="13" s="1"/>
  <c r="H125" i="13"/>
  <c r="G125" i="13"/>
  <c r="J124" i="13"/>
  <c r="K124" i="13" s="1"/>
  <c r="H124" i="13"/>
  <c r="G124" i="13"/>
  <c r="K123" i="13"/>
  <c r="J123" i="13"/>
  <c r="H123" i="13"/>
  <c r="G123" i="13"/>
  <c r="J122" i="13"/>
  <c r="K122" i="13" s="1"/>
  <c r="H122" i="13"/>
  <c r="G122" i="13"/>
  <c r="J121" i="13"/>
  <c r="K121" i="13" s="1"/>
  <c r="H121" i="13"/>
  <c r="G121" i="13"/>
  <c r="I121" i="13" s="1"/>
  <c r="J120" i="13"/>
  <c r="K120" i="13" s="1"/>
  <c r="H120" i="13"/>
  <c r="G120" i="13"/>
  <c r="I120" i="13" s="1"/>
  <c r="J119" i="13"/>
  <c r="K119" i="13" s="1"/>
  <c r="H119" i="13"/>
  <c r="G119" i="13"/>
  <c r="K118" i="13"/>
  <c r="J118" i="13"/>
  <c r="H118" i="13"/>
  <c r="G118" i="13"/>
  <c r="I118" i="13" s="1"/>
  <c r="J117" i="13"/>
  <c r="K117" i="13" s="1"/>
  <c r="H117" i="13"/>
  <c r="G117" i="13"/>
  <c r="J116" i="13"/>
  <c r="K116" i="13" s="1"/>
  <c r="H116" i="13"/>
  <c r="G116" i="13"/>
  <c r="J115" i="13"/>
  <c r="K115" i="13" s="1"/>
  <c r="H115" i="13"/>
  <c r="G115" i="13"/>
  <c r="J114" i="13"/>
  <c r="K114" i="13" s="1"/>
  <c r="H114" i="13"/>
  <c r="G114" i="13"/>
  <c r="I114" i="13" s="1"/>
  <c r="J113" i="13"/>
  <c r="K113" i="13" s="1"/>
  <c r="H113" i="13"/>
  <c r="G113" i="13"/>
  <c r="K112" i="13"/>
  <c r="J112" i="13"/>
  <c r="H112" i="13"/>
  <c r="G112" i="13"/>
  <c r="I112" i="13" s="1"/>
  <c r="J111" i="13"/>
  <c r="K111" i="13" s="1"/>
  <c r="H111" i="13"/>
  <c r="G111" i="13"/>
  <c r="J110" i="13"/>
  <c r="K110" i="13" s="1"/>
  <c r="H110" i="13"/>
  <c r="G110" i="13"/>
  <c r="J109" i="13"/>
  <c r="K109" i="13" s="1"/>
  <c r="H109" i="13"/>
  <c r="G109" i="13"/>
  <c r="J108" i="13"/>
  <c r="K108" i="13" s="1"/>
  <c r="H108" i="13"/>
  <c r="G108" i="13"/>
  <c r="J107" i="13"/>
  <c r="K107" i="13" s="1"/>
  <c r="H107" i="13"/>
  <c r="G107" i="13"/>
  <c r="J106" i="13"/>
  <c r="K106" i="13" s="1"/>
  <c r="I106" i="13"/>
  <c r="H106" i="13"/>
  <c r="G106" i="13"/>
  <c r="J105" i="13"/>
  <c r="K105" i="13" s="1"/>
  <c r="H105" i="13"/>
  <c r="G105" i="13"/>
  <c r="I105" i="13" s="1"/>
  <c r="J104" i="13"/>
  <c r="K104" i="13" s="1"/>
  <c r="H104" i="13"/>
  <c r="G104" i="13"/>
  <c r="J103" i="13"/>
  <c r="K103" i="13" s="1"/>
  <c r="H103" i="13"/>
  <c r="G103" i="13"/>
  <c r="I103" i="13" s="1"/>
  <c r="J102" i="13"/>
  <c r="K102" i="13" s="1"/>
  <c r="I102" i="13"/>
  <c r="H102" i="13"/>
  <c r="G102" i="13"/>
  <c r="J101" i="13"/>
  <c r="K101" i="13" s="1"/>
  <c r="H101" i="13"/>
  <c r="G101" i="13"/>
  <c r="I101" i="13" s="1"/>
  <c r="J100" i="13"/>
  <c r="K100" i="13" s="1"/>
  <c r="H100" i="13"/>
  <c r="G100" i="13"/>
  <c r="I100" i="13" s="1"/>
  <c r="K99" i="13"/>
  <c r="J99" i="13"/>
  <c r="H99" i="13"/>
  <c r="G99" i="13"/>
  <c r="J98" i="13"/>
  <c r="K98" i="13" s="1"/>
  <c r="H98" i="13"/>
  <c r="G98" i="13"/>
  <c r="J97" i="13"/>
  <c r="K97" i="13" s="1"/>
  <c r="H97" i="13"/>
  <c r="G97" i="13"/>
  <c r="J96" i="13"/>
  <c r="K96" i="13" s="1"/>
  <c r="H96" i="13"/>
  <c r="G96" i="13"/>
  <c r="K95" i="13"/>
  <c r="J95" i="13"/>
  <c r="H95" i="13"/>
  <c r="G95" i="13"/>
  <c r="J94" i="13"/>
  <c r="K94" i="13" s="1"/>
  <c r="H94" i="13"/>
  <c r="G94" i="13"/>
  <c r="J93" i="13"/>
  <c r="K93" i="13" s="1"/>
  <c r="H93" i="13"/>
  <c r="G93" i="13"/>
  <c r="J92" i="13"/>
  <c r="K92" i="13" s="1"/>
  <c r="H92" i="13"/>
  <c r="G92" i="13"/>
  <c r="J91" i="13"/>
  <c r="K91" i="13" s="1"/>
  <c r="H91" i="13"/>
  <c r="G91" i="13"/>
  <c r="J90" i="13"/>
  <c r="K90" i="13" s="1"/>
  <c r="H90" i="13"/>
  <c r="G90" i="13"/>
  <c r="I90" i="13" s="1"/>
  <c r="J89" i="13"/>
  <c r="K89" i="13" s="1"/>
  <c r="H89" i="13"/>
  <c r="G89" i="13"/>
  <c r="I89" i="13" s="1"/>
  <c r="J88" i="13"/>
  <c r="K88" i="13" s="1"/>
  <c r="H88" i="13"/>
  <c r="G88" i="13"/>
  <c r="J87" i="13"/>
  <c r="K87" i="13" s="1"/>
  <c r="H87" i="13"/>
  <c r="G87" i="13"/>
  <c r="K86" i="13"/>
  <c r="J86" i="13"/>
  <c r="H86" i="13"/>
  <c r="G86" i="13"/>
  <c r="I86" i="13" s="1"/>
  <c r="J85" i="13"/>
  <c r="K85" i="13" s="1"/>
  <c r="I85" i="13"/>
  <c r="H85" i="13"/>
  <c r="G85" i="13"/>
  <c r="J84" i="13"/>
  <c r="K84" i="13" s="1"/>
  <c r="H84" i="13"/>
  <c r="G84" i="13"/>
  <c r="J83" i="13"/>
  <c r="K83" i="13" s="1"/>
  <c r="H83" i="13"/>
  <c r="G83" i="13"/>
  <c r="I83" i="13" s="1"/>
  <c r="K82" i="13"/>
  <c r="J82" i="13"/>
  <c r="H82" i="13"/>
  <c r="G82" i="13"/>
  <c r="I82" i="13" s="1"/>
  <c r="J81" i="13"/>
  <c r="K81" i="13" s="1"/>
  <c r="I81" i="13"/>
  <c r="H81" i="13"/>
  <c r="G81" i="13"/>
  <c r="K80" i="13"/>
  <c r="J80" i="13"/>
  <c r="H80" i="13"/>
  <c r="G80" i="13"/>
  <c r="J79" i="13"/>
  <c r="K79" i="13" s="1"/>
  <c r="H79" i="13"/>
  <c r="G79" i="13"/>
  <c r="J78" i="13"/>
  <c r="K78" i="13" s="1"/>
  <c r="H78" i="13"/>
  <c r="G78" i="13"/>
  <c r="J77" i="13"/>
  <c r="K77" i="13" s="1"/>
  <c r="H77" i="13"/>
  <c r="G77" i="13"/>
  <c r="J76" i="13"/>
  <c r="K76" i="13" s="1"/>
  <c r="H76" i="13"/>
  <c r="G76" i="13"/>
  <c r="I76" i="13" s="1"/>
  <c r="J75" i="13"/>
  <c r="K75" i="13" s="1"/>
  <c r="H75" i="13"/>
  <c r="G75" i="13"/>
  <c r="I75" i="13" s="1"/>
  <c r="J74" i="13"/>
  <c r="K74" i="13" s="1"/>
  <c r="H74" i="13"/>
  <c r="G74" i="13"/>
  <c r="J73" i="13"/>
  <c r="K73" i="13" s="1"/>
  <c r="H73" i="13"/>
  <c r="G73" i="13"/>
  <c r="J72" i="13"/>
  <c r="K72" i="13" s="1"/>
  <c r="H72" i="13"/>
  <c r="G72" i="13"/>
  <c r="I72" i="13" s="1"/>
  <c r="J71" i="13"/>
  <c r="K71" i="13" s="1"/>
  <c r="H71" i="13"/>
  <c r="G71" i="13"/>
  <c r="I71" i="13" s="1"/>
  <c r="J70" i="13"/>
  <c r="K70" i="13" s="1"/>
  <c r="H70" i="13"/>
  <c r="G70" i="13"/>
  <c r="I70" i="13" s="1"/>
  <c r="J69" i="13"/>
  <c r="K69" i="13" s="1"/>
  <c r="H69" i="13"/>
  <c r="G69" i="13"/>
  <c r="J68" i="13"/>
  <c r="K68" i="13" s="1"/>
  <c r="H68" i="13"/>
  <c r="G68" i="13"/>
  <c r="K67" i="13"/>
  <c r="J67" i="13"/>
  <c r="H67" i="13"/>
  <c r="G67" i="13"/>
  <c r="K66" i="13"/>
  <c r="J66" i="13"/>
  <c r="H66" i="13"/>
  <c r="G66" i="13"/>
  <c r="J65" i="13"/>
  <c r="K65" i="13" s="1"/>
  <c r="I65" i="13"/>
  <c r="H65" i="13"/>
  <c r="G65" i="13"/>
  <c r="J64" i="13"/>
  <c r="K64" i="13" s="1"/>
  <c r="H64" i="13"/>
  <c r="G64" i="13"/>
  <c r="I64" i="13" s="1"/>
  <c r="K63" i="13"/>
  <c r="J63" i="13"/>
  <c r="H63" i="13"/>
  <c r="G63" i="13"/>
  <c r="K62" i="13"/>
  <c r="J62" i="13"/>
  <c r="H62" i="13"/>
  <c r="G62" i="13"/>
  <c r="J61" i="13"/>
  <c r="K61" i="13" s="1"/>
  <c r="H61" i="13"/>
  <c r="G61" i="13"/>
  <c r="J60" i="13"/>
  <c r="K60" i="13" s="1"/>
  <c r="H60" i="13"/>
  <c r="G60" i="13"/>
  <c r="I60" i="13" s="1"/>
  <c r="J59" i="13"/>
  <c r="K59" i="13" s="1"/>
  <c r="H59" i="13"/>
  <c r="G59" i="13"/>
  <c r="K58" i="13"/>
  <c r="J58" i="13"/>
  <c r="H58" i="13"/>
  <c r="G58" i="13"/>
  <c r="J57" i="13"/>
  <c r="K57" i="13" s="1"/>
  <c r="H57" i="13"/>
  <c r="G57" i="13"/>
  <c r="J56" i="13"/>
  <c r="K56" i="13" s="1"/>
  <c r="H56" i="13"/>
  <c r="G56" i="13"/>
  <c r="I56" i="13" s="1"/>
  <c r="J55" i="13"/>
  <c r="K55" i="13" s="1"/>
  <c r="H55" i="13"/>
  <c r="G55" i="13"/>
  <c r="I55" i="13" s="1"/>
  <c r="K54" i="13"/>
  <c r="J54" i="13"/>
  <c r="I54" i="13"/>
  <c r="H54" i="13"/>
  <c r="G54" i="13"/>
  <c r="J53" i="13"/>
  <c r="K53" i="13" s="1"/>
  <c r="H53" i="13"/>
  <c r="G53" i="13"/>
  <c r="I53" i="13" s="1"/>
  <c r="J52" i="13"/>
  <c r="K52" i="13" s="1"/>
  <c r="H52" i="13"/>
  <c r="G52" i="13"/>
  <c r="I52" i="13" s="1"/>
  <c r="J51" i="13"/>
  <c r="K51" i="13" s="1"/>
  <c r="H51" i="13"/>
  <c r="G51" i="13"/>
  <c r="I51" i="13" s="1"/>
  <c r="K50" i="13"/>
  <c r="J50" i="13"/>
  <c r="H50" i="13"/>
  <c r="G50" i="13"/>
  <c r="I50" i="13" s="1"/>
  <c r="J49" i="13"/>
  <c r="K49" i="13" s="1"/>
  <c r="H49" i="13"/>
  <c r="G49" i="13"/>
  <c r="I49" i="13" s="1"/>
  <c r="J48" i="13"/>
  <c r="K48" i="13" s="1"/>
  <c r="H48" i="13"/>
  <c r="G48" i="13"/>
  <c r="I48" i="13" s="1"/>
  <c r="J47" i="13"/>
  <c r="K47" i="13" s="1"/>
  <c r="H47" i="13"/>
  <c r="G47" i="13"/>
  <c r="K46" i="13"/>
  <c r="J46" i="13"/>
  <c r="H46" i="13"/>
  <c r="G46" i="13"/>
  <c r="J45" i="13"/>
  <c r="K45" i="13" s="1"/>
  <c r="H45" i="13"/>
  <c r="G45" i="13"/>
  <c r="J44" i="13"/>
  <c r="K44" i="13" s="1"/>
  <c r="H44" i="13"/>
  <c r="G44" i="13"/>
  <c r="I44" i="13" s="1"/>
  <c r="K43" i="13"/>
  <c r="J43" i="13"/>
  <c r="H43" i="13"/>
  <c r="G43" i="13"/>
  <c r="J42" i="13"/>
  <c r="K42" i="13" s="1"/>
  <c r="I42" i="13"/>
  <c r="H42" i="13"/>
  <c r="G42" i="13"/>
  <c r="J41" i="13"/>
  <c r="K41" i="13" s="1"/>
  <c r="H41" i="13"/>
  <c r="G41" i="13"/>
  <c r="I41" i="13" s="1"/>
  <c r="J40" i="13"/>
  <c r="K40" i="13" s="1"/>
  <c r="H40" i="13"/>
  <c r="G40" i="13"/>
  <c r="J39" i="13"/>
  <c r="K39" i="13" s="1"/>
  <c r="H39" i="13"/>
  <c r="G39" i="13"/>
  <c r="J38" i="13"/>
  <c r="K38" i="13" s="1"/>
  <c r="H38" i="13"/>
  <c r="G38" i="13"/>
  <c r="J37" i="13"/>
  <c r="K37" i="13" s="1"/>
  <c r="I37" i="13"/>
  <c r="H37" i="13"/>
  <c r="G37" i="13"/>
  <c r="J36" i="13"/>
  <c r="K36" i="13" s="1"/>
  <c r="H36" i="13"/>
  <c r="G36" i="13"/>
  <c r="I36" i="13" s="1"/>
  <c r="J35" i="13"/>
  <c r="K35" i="13" s="1"/>
  <c r="H35" i="13"/>
  <c r="G35" i="13"/>
  <c r="I35" i="13" s="1"/>
  <c r="J34" i="13"/>
  <c r="K34" i="13" s="1"/>
  <c r="H34" i="13"/>
  <c r="G34" i="13"/>
  <c r="I34" i="13" s="1"/>
  <c r="J33" i="13"/>
  <c r="K33" i="13" s="1"/>
  <c r="I33" i="13"/>
  <c r="H33" i="13"/>
  <c r="G33" i="13"/>
  <c r="J32" i="13"/>
  <c r="K32" i="13" s="1"/>
  <c r="H32" i="13"/>
  <c r="G32" i="13"/>
  <c r="J31" i="13"/>
  <c r="K31" i="13" s="1"/>
  <c r="H31" i="13"/>
  <c r="G31" i="13"/>
  <c r="J30" i="13"/>
  <c r="K30" i="13" s="1"/>
  <c r="H30" i="13"/>
  <c r="G30" i="13"/>
  <c r="I30" i="13" s="1"/>
  <c r="J29" i="13"/>
  <c r="K29" i="13" s="1"/>
  <c r="I29" i="13"/>
  <c r="H29" i="13"/>
  <c r="G29" i="13"/>
  <c r="J28" i="13"/>
  <c r="K28" i="13" s="1"/>
  <c r="H28" i="13"/>
  <c r="G28" i="13"/>
  <c r="J27" i="13"/>
  <c r="K27" i="13" s="1"/>
  <c r="H27" i="13"/>
  <c r="G27" i="13"/>
  <c r="I27" i="13" s="1"/>
  <c r="J26" i="13"/>
  <c r="K26" i="13" s="1"/>
  <c r="H26" i="13"/>
  <c r="G26" i="13"/>
  <c r="I26" i="13" s="1"/>
  <c r="J25" i="13"/>
  <c r="K25" i="13" s="1"/>
  <c r="H25" i="13"/>
  <c r="G25" i="13"/>
  <c r="I25" i="13" s="1"/>
  <c r="J24" i="13"/>
  <c r="K24" i="13" s="1"/>
  <c r="H24" i="13"/>
  <c r="G24" i="13"/>
  <c r="I24" i="13" s="1"/>
  <c r="J23" i="13"/>
  <c r="K23" i="13" s="1"/>
  <c r="H23" i="13"/>
  <c r="G23" i="13"/>
  <c r="I23" i="13" s="1"/>
  <c r="J22" i="13"/>
  <c r="K22" i="13" s="1"/>
  <c r="H22" i="13"/>
  <c r="G22" i="13"/>
  <c r="I22" i="13" s="1"/>
  <c r="J21" i="13"/>
  <c r="K21" i="13" s="1"/>
  <c r="H21" i="13"/>
  <c r="G21" i="13"/>
  <c r="J20" i="13"/>
  <c r="K20" i="13" s="1"/>
  <c r="H20" i="13"/>
  <c r="G20" i="13"/>
  <c r="J19" i="13"/>
  <c r="K19" i="13" s="1"/>
  <c r="H19" i="13"/>
  <c r="G19" i="13"/>
  <c r="K18" i="13"/>
  <c r="J18" i="13"/>
  <c r="H18" i="13"/>
  <c r="G18" i="13"/>
  <c r="J17" i="13"/>
  <c r="K17" i="13" s="1"/>
  <c r="H17" i="13"/>
  <c r="G17" i="13"/>
  <c r="K16" i="13"/>
  <c r="J16" i="13"/>
  <c r="H16" i="13"/>
  <c r="G16" i="13"/>
  <c r="K15" i="13"/>
  <c r="J15" i="13"/>
  <c r="H15" i="13"/>
  <c r="G15" i="13"/>
  <c r="I15" i="13" s="1"/>
  <c r="K14" i="13"/>
  <c r="J14" i="13"/>
  <c r="H14" i="13"/>
  <c r="G14" i="13"/>
  <c r="I14" i="13" s="1"/>
  <c r="J13" i="13"/>
  <c r="K13" i="13" s="1"/>
  <c r="I13" i="13"/>
  <c r="H13" i="13"/>
  <c r="G13" i="13"/>
  <c r="J12" i="13"/>
  <c r="K12" i="13" s="1"/>
  <c r="H12" i="13"/>
  <c r="G12" i="13"/>
  <c r="I12" i="13" s="1"/>
  <c r="K11" i="13"/>
  <c r="J11" i="13"/>
  <c r="H11" i="13"/>
  <c r="G11" i="13"/>
  <c r="I11" i="13" s="1"/>
  <c r="K10" i="13"/>
  <c r="J10" i="13"/>
  <c r="H10" i="13"/>
  <c r="G10" i="13"/>
  <c r="I10" i="13" s="1"/>
  <c r="J9" i="13"/>
  <c r="K9" i="13" s="1"/>
  <c r="H9" i="13"/>
  <c r="G9" i="13"/>
  <c r="I9" i="13" s="1"/>
  <c r="K8" i="13"/>
  <c r="J8" i="13"/>
  <c r="H8" i="13"/>
  <c r="G8" i="13"/>
  <c r="J7" i="13"/>
  <c r="K7" i="13" s="1"/>
  <c r="H7" i="13"/>
  <c r="G7" i="13"/>
  <c r="J6" i="13"/>
  <c r="K6" i="13" s="1"/>
  <c r="I6" i="13"/>
  <c r="H6" i="13"/>
  <c r="G6" i="13"/>
  <c r="J5" i="13"/>
  <c r="K5" i="13" s="1"/>
  <c r="H5" i="13"/>
  <c r="G5" i="13"/>
  <c r="I5" i="13" s="1"/>
  <c r="J4" i="13"/>
  <c r="K4" i="13" s="1"/>
  <c r="H4" i="13"/>
  <c r="G4" i="13"/>
  <c r="I4" i="13" s="1"/>
  <c r="J3" i="13"/>
  <c r="K3" i="13" s="1"/>
  <c r="H3" i="13"/>
  <c r="G3" i="13"/>
  <c r="I3" i="13" s="1"/>
  <c r="F4" i="12"/>
  <c r="F3" i="12"/>
  <c r="E3" i="12"/>
  <c r="L3" i="12"/>
  <c r="D4" i="12"/>
  <c r="L4" i="12" s="1"/>
  <c r="E4" i="12" s="1"/>
  <c r="D5" i="12"/>
  <c r="L5" i="12" s="1"/>
  <c r="E5" i="12" s="1"/>
  <c r="F5" i="12" s="1"/>
  <c r="D6" i="12" s="1"/>
  <c r="L6" i="12" s="1"/>
  <c r="E6" i="12" s="1"/>
  <c r="F6" i="12" s="1"/>
  <c r="D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3" i="12"/>
  <c r="J28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3" i="12"/>
  <c r="I4" i="12"/>
  <c r="I5" i="12"/>
  <c r="I6" i="12"/>
  <c r="I9" i="12"/>
  <c r="I10" i="12"/>
  <c r="I11" i="12"/>
  <c r="I12" i="12"/>
  <c r="I13" i="12"/>
  <c r="I14" i="12"/>
  <c r="I15" i="12"/>
  <c r="I22" i="12"/>
  <c r="I23" i="12"/>
  <c r="I24" i="12"/>
  <c r="I25" i="12"/>
  <c r="I26" i="12"/>
  <c r="I27" i="12"/>
  <c r="I29" i="12"/>
  <c r="I30" i="12"/>
  <c r="I33" i="12"/>
  <c r="I34" i="12"/>
  <c r="I35" i="12"/>
  <c r="I36" i="12"/>
  <c r="I37" i="12"/>
  <c r="I41" i="12"/>
  <c r="I42" i="12"/>
  <c r="I44" i="12"/>
  <c r="I48" i="12"/>
  <c r="I49" i="12"/>
  <c r="I50" i="12"/>
  <c r="I51" i="12"/>
  <c r="I52" i="12"/>
  <c r="I53" i="12"/>
  <c r="I54" i="12"/>
  <c r="I55" i="12"/>
  <c r="I56" i="12"/>
  <c r="I60" i="12"/>
  <c r="I64" i="12"/>
  <c r="I65" i="12"/>
  <c r="I70" i="12"/>
  <c r="I71" i="12"/>
  <c r="I72" i="12"/>
  <c r="I75" i="12"/>
  <c r="I76" i="12"/>
  <c r="I81" i="12"/>
  <c r="I82" i="12"/>
  <c r="I83" i="12"/>
  <c r="I85" i="12"/>
  <c r="I86" i="12"/>
  <c r="I89" i="12"/>
  <c r="I90" i="12"/>
  <c r="I100" i="12"/>
  <c r="I101" i="12"/>
  <c r="I102" i="12"/>
  <c r="I103" i="12"/>
  <c r="I105" i="12"/>
  <c r="I106" i="12"/>
  <c r="I112" i="12"/>
  <c r="I114" i="12"/>
  <c r="I118" i="12"/>
  <c r="I120" i="12"/>
  <c r="I121" i="12"/>
  <c r="I136" i="12"/>
  <c r="I137" i="12"/>
  <c r="I139" i="12"/>
  <c r="I141" i="12"/>
  <c r="I148" i="12"/>
  <c r="I149" i="12"/>
  <c r="I150" i="12"/>
  <c r="I152" i="12"/>
  <c r="I153" i="12"/>
  <c r="I156" i="12"/>
  <c r="I159" i="12"/>
  <c r="I161" i="12"/>
  <c r="I163" i="12"/>
  <c r="I166" i="12"/>
  <c r="I169" i="12"/>
  <c r="I170" i="12"/>
  <c r="I172" i="12"/>
  <c r="I175" i="12"/>
  <c r="I3" i="12"/>
  <c r="I3" i="1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3" i="12"/>
  <c r="H3" i="11"/>
  <c r="J186" i="11"/>
  <c r="D3" i="11"/>
  <c r="K4" i="11"/>
  <c r="K6" i="11"/>
  <c r="K8" i="11"/>
  <c r="K10" i="11"/>
  <c r="K12" i="11"/>
  <c r="K16" i="11"/>
  <c r="K18" i="11"/>
  <c r="K20" i="11"/>
  <c r="K22" i="11"/>
  <c r="K24" i="11"/>
  <c r="K26" i="11"/>
  <c r="K28" i="11"/>
  <c r="K32" i="11"/>
  <c r="K34" i="11"/>
  <c r="K36" i="11"/>
  <c r="K38" i="11"/>
  <c r="K40" i="11"/>
  <c r="K42" i="11"/>
  <c r="K44" i="11"/>
  <c r="K48" i="11"/>
  <c r="K50" i="11"/>
  <c r="K52" i="11"/>
  <c r="K54" i="11"/>
  <c r="K56" i="11"/>
  <c r="K58" i="11"/>
  <c r="K60" i="11"/>
  <c r="K64" i="11"/>
  <c r="K66" i="11"/>
  <c r="K68" i="11"/>
  <c r="K70" i="11"/>
  <c r="K72" i="11"/>
  <c r="K74" i="11"/>
  <c r="K76" i="11"/>
  <c r="K80" i="11"/>
  <c r="K82" i="11"/>
  <c r="K84" i="11"/>
  <c r="K86" i="11"/>
  <c r="K88" i="11"/>
  <c r="K90" i="11"/>
  <c r="K92" i="11"/>
  <c r="K96" i="11"/>
  <c r="K98" i="11"/>
  <c r="K100" i="11"/>
  <c r="K102" i="11"/>
  <c r="K104" i="11"/>
  <c r="K106" i="11"/>
  <c r="K108" i="11"/>
  <c r="K112" i="11"/>
  <c r="K114" i="11"/>
  <c r="K116" i="11"/>
  <c r="K118" i="11"/>
  <c r="K120" i="11"/>
  <c r="K122" i="11"/>
  <c r="K124" i="11"/>
  <c r="K128" i="11"/>
  <c r="K130" i="11"/>
  <c r="K132" i="11"/>
  <c r="K134" i="11"/>
  <c r="K136" i="11"/>
  <c r="K138" i="11"/>
  <c r="K140" i="11"/>
  <c r="K144" i="11"/>
  <c r="K146" i="11"/>
  <c r="K148" i="11"/>
  <c r="K150" i="11"/>
  <c r="K152" i="11"/>
  <c r="K154" i="11"/>
  <c r="K156" i="11"/>
  <c r="K160" i="11"/>
  <c r="K162" i="11"/>
  <c r="K164" i="11"/>
  <c r="K166" i="11"/>
  <c r="K168" i="11"/>
  <c r="K170" i="11"/>
  <c r="K172" i="11"/>
  <c r="K176" i="11"/>
  <c r="K178" i="11"/>
  <c r="K180" i="11"/>
  <c r="K182" i="11"/>
  <c r="K184" i="11"/>
  <c r="K3" i="11"/>
  <c r="L3" i="11" s="1"/>
  <c r="E3" i="11" s="1"/>
  <c r="F3" i="11" s="1"/>
  <c r="D4" i="11" s="1"/>
  <c r="L4" i="11" s="1"/>
  <c r="E4" i="11" s="1"/>
  <c r="F4" i="11" s="1"/>
  <c r="D5" i="11" s="1"/>
  <c r="L5" i="11" s="1"/>
  <c r="E5" i="11" s="1"/>
  <c r="F5" i="11" s="1"/>
  <c r="D6" i="11" s="1"/>
  <c r="L6" i="11" s="1"/>
  <c r="E6" i="11" s="1"/>
  <c r="F6" i="11" s="1"/>
  <c r="J4" i="11"/>
  <c r="J5" i="11"/>
  <c r="K5" i="11" s="1"/>
  <c r="J6" i="11"/>
  <c r="J7" i="11"/>
  <c r="K7" i="11" s="1"/>
  <c r="J8" i="11"/>
  <c r="J9" i="11"/>
  <c r="K9" i="11" s="1"/>
  <c r="J10" i="11"/>
  <c r="J11" i="11"/>
  <c r="K11" i="11" s="1"/>
  <c r="J12" i="11"/>
  <c r="J13" i="11"/>
  <c r="K13" i="11" s="1"/>
  <c r="J14" i="11"/>
  <c r="K14" i="11" s="1"/>
  <c r="J15" i="11"/>
  <c r="K15" i="11" s="1"/>
  <c r="J16" i="11"/>
  <c r="J17" i="11"/>
  <c r="K17" i="11" s="1"/>
  <c r="J18" i="11"/>
  <c r="J19" i="11"/>
  <c r="K19" i="11" s="1"/>
  <c r="J20" i="11"/>
  <c r="J21" i="11"/>
  <c r="K21" i="11" s="1"/>
  <c r="J22" i="11"/>
  <c r="J23" i="11"/>
  <c r="K23" i="11" s="1"/>
  <c r="J24" i="11"/>
  <c r="J25" i="11"/>
  <c r="K25" i="11" s="1"/>
  <c r="J26" i="11"/>
  <c r="J27" i="11"/>
  <c r="K27" i="11" s="1"/>
  <c r="J28" i="11"/>
  <c r="J29" i="11"/>
  <c r="K29" i="11" s="1"/>
  <c r="J30" i="11"/>
  <c r="K30" i="11" s="1"/>
  <c r="J31" i="11"/>
  <c r="K31" i="11" s="1"/>
  <c r="J32" i="11"/>
  <c r="J33" i="11"/>
  <c r="K33" i="11" s="1"/>
  <c r="J34" i="11"/>
  <c r="J35" i="11"/>
  <c r="K35" i="11" s="1"/>
  <c r="J36" i="11"/>
  <c r="J37" i="11"/>
  <c r="K37" i="11" s="1"/>
  <c r="J38" i="11"/>
  <c r="J39" i="11"/>
  <c r="K39" i="11" s="1"/>
  <c r="J40" i="11"/>
  <c r="J41" i="11"/>
  <c r="K41" i="11" s="1"/>
  <c r="J42" i="11"/>
  <c r="J43" i="11"/>
  <c r="K43" i="11" s="1"/>
  <c r="J44" i="11"/>
  <c r="J45" i="11"/>
  <c r="K45" i="11" s="1"/>
  <c r="J46" i="11"/>
  <c r="K46" i="11" s="1"/>
  <c r="J47" i="11"/>
  <c r="K47" i="11" s="1"/>
  <c r="J48" i="11"/>
  <c r="J49" i="11"/>
  <c r="K49" i="11" s="1"/>
  <c r="J50" i="11"/>
  <c r="J51" i="11"/>
  <c r="K51" i="11" s="1"/>
  <c r="J52" i="11"/>
  <c r="J53" i="11"/>
  <c r="K53" i="11" s="1"/>
  <c r="J54" i="11"/>
  <c r="J55" i="11"/>
  <c r="K55" i="11" s="1"/>
  <c r="J56" i="11"/>
  <c r="J57" i="11"/>
  <c r="K57" i="11" s="1"/>
  <c r="J58" i="11"/>
  <c r="J59" i="11"/>
  <c r="K59" i="11" s="1"/>
  <c r="J60" i="11"/>
  <c r="J61" i="11"/>
  <c r="K61" i="11" s="1"/>
  <c r="J62" i="11"/>
  <c r="K62" i="11" s="1"/>
  <c r="J63" i="11"/>
  <c r="K63" i="11" s="1"/>
  <c r="J64" i="11"/>
  <c r="J65" i="11"/>
  <c r="K65" i="11" s="1"/>
  <c r="J66" i="11"/>
  <c r="J67" i="11"/>
  <c r="K67" i="11" s="1"/>
  <c r="J68" i="11"/>
  <c r="J69" i="11"/>
  <c r="K69" i="11" s="1"/>
  <c r="J70" i="11"/>
  <c r="J71" i="11"/>
  <c r="K71" i="11" s="1"/>
  <c r="J72" i="11"/>
  <c r="J73" i="11"/>
  <c r="K73" i="11" s="1"/>
  <c r="J74" i="11"/>
  <c r="J75" i="11"/>
  <c r="K75" i="11" s="1"/>
  <c r="J76" i="11"/>
  <c r="J77" i="11"/>
  <c r="K77" i="11" s="1"/>
  <c r="J78" i="11"/>
  <c r="K78" i="11" s="1"/>
  <c r="J79" i="11"/>
  <c r="K79" i="11" s="1"/>
  <c r="J80" i="11"/>
  <c r="J81" i="11"/>
  <c r="K81" i="11" s="1"/>
  <c r="J82" i="11"/>
  <c r="J83" i="11"/>
  <c r="K83" i="11" s="1"/>
  <c r="J84" i="11"/>
  <c r="J85" i="11"/>
  <c r="K85" i="11" s="1"/>
  <c r="J86" i="11"/>
  <c r="J87" i="11"/>
  <c r="K87" i="11" s="1"/>
  <c r="J88" i="11"/>
  <c r="J89" i="11"/>
  <c r="K89" i="11" s="1"/>
  <c r="J90" i="11"/>
  <c r="J91" i="11"/>
  <c r="K91" i="11" s="1"/>
  <c r="J92" i="11"/>
  <c r="J93" i="11"/>
  <c r="K93" i="11" s="1"/>
  <c r="J94" i="11"/>
  <c r="K94" i="11" s="1"/>
  <c r="J95" i="11"/>
  <c r="K95" i="11" s="1"/>
  <c r="J96" i="11"/>
  <c r="J97" i="11"/>
  <c r="K97" i="11" s="1"/>
  <c r="J98" i="11"/>
  <c r="J99" i="11"/>
  <c r="K99" i="11" s="1"/>
  <c r="J100" i="11"/>
  <c r="J101" i="11"/>
  <c r="K101" i="11" s="1"/>
  <c r="J102" i="11"/>
  <c r="J103" i="11"/>
  <c r="K103" i="11" s="1"/>
  <c r="J104" i="11"/>
  <c r="J105" i="11"/>
  <c r="K105" i="11" s="1"/>
  <c r="J106" i="11"/>
  <c r="J107" i="11"/>
  <c r="K107" i="11" s="1"/>
  <c r="J108" i="11"/>
  <c r="J109" i="11"/>
  <c r="K109" i="11" s="1"/>
  <c r="J110" i="11"/>
  <c r="K110" i="11" s="1"/>
  <c r="J111" i="11"/>
  <c r="K111" i="11" s="1"/>
  <c r="J112" i="11"/>
  <c r="J113" i="11"/>
  <c r="K113" i="11" s="1"/>
  <c r="J114" i="11"/>
  <c r="J115" i="11"/>
  <c r="K115" i="11" s="1"/>
  <c r="J116" i="11"/>
  <c r="J117" i="11"/>
  <c r="K117" i="11" s="1"/>
  <c r="J118" i="11"/>
  <c r="J119" i="11"/>
  <c r="K119" i="11" s="1"/>
  <c r="J120" i="11"/>
  <c r="J121" i="11"/>
  <c r="K121" i="11" s="1"/>
  <c r="J122" i="11"/>
  <c r="J123" i="11"/>
  <c r="K123" i="11" s="1"/>
  <c r="J124" i="11"/>
  <c r="J125" i="11"/>
  <c r="K125" i="11" s="1"/>
  <c r="J126" i="11"/>
  <c r="K126" i="11" s="1"/>
  <c r="J127" i="11"/>
  <c r="K127" i="11" s="1"/>
  <c r="J128" i="11"/>
  <c r="J129" i="11"/>
  <c r="K129" i="11" s="1"/>
  <c r="J130" i="11"/>
  <c r="J131" i="11"/>
  <c r="K131" i="11" s="1"/>
  <c r="J132" i="11"/>
  <c r="J133" i="11"/>
  <c r="K133" i="11" s="1"/>
  <c r="J134" i="11"/>
  <c r="J135" i="11"/>
  <c r="K135" i="11" s="1"/>
  <c r="J136" i="11"/>
  <c r="J137" i="11"/>
  <c r="K137" i="11" s="1"/>
  <c r="J138" i="11"/>
  <c r="J139" i="11"/>
  <c r="K139" i="11" s="1"/>
  <c r="J140" i="11"/>
  <c r="J141" i="11"/>
  <c r="K141" i="11" s="1"/>
  <c r="J142" i="11"/>
  <c r="K142" i="11" s="1"/>
  <c r="J143" i="11"/>
  <c r="K143" i="11" s="1"/>
  <c r="J144" i="11"/>
  <c r="J145" i="11"/>
  <c r="K145" i="11" s="1"/>
  <c r="J146" i="11"/>
  <c r="J147" i="11"/>
  <c r="K147" i="11" s="1"/>
  <c r="J148" i="11"/>
  <c r="J149" i="11"/>
  <c r="K149" i="11" s="1"/>
  <c r="J150" i="11"/>
  <c r="J151" i="11"/>
  <c r="K151" i="11" s="1"/>
  <c r="J152" i="11"/>
  <c r="J153" i="11"/>
  <c r="K153" i="11" s="1"/>
  <c r="J154" i="11"/>
  <c r="J155" i="11"/>
  <c r="K155" i="11" s="1"/>
  <c r="J156" i="11"/>
  <c r="J157" i="11"/>
  <c r="K157" i="11" s="1"/>
  <c r="J158" i="11"/>
  <c r="K158" i="11" s="1"/>
  <c r="J159" i="11"/>
  <c r="K159" i="11" s="1"/>
  <c r="J160" i="11"/>
  <c r="J161" i="11"/>
  <c r="K161" i="11" s="1"/>
  <c r="J162" i="11"/>
  <c r="J163" i="11"/>
  <c r="K163" i="11" s="1"/>
  <c r="J164" i="11"/>
  <c r="J165" i="11"/>
  <c r="K165" i="11" s="1"/>
  <c r="J166" i="11"/>
  <c r="J167" i="11"/>
  <c r="K167" i="11" s="1"/>
  <c r="J168" i="11"/>
  <c r="J169" i="11"/>
  <c r="K169" i="11" s="1"/>
  <c r="J170" i="11"/>
  <c r="J171" i="11"/>
  <c r="K171" i="11" s="1"/>
  <c r="J172" i="11"/>
  <c r="J173" i="11"/>
  <c r="K173" i="11" s="1"/>
  <c r="J174" i="11"/>
  <c r="K174" i="11" s="1"/>
  <c r="J175" i="11"/>
  <c r="K175" i="11" s="1"/>
  <c r="J176" i="11"/>
  <c r="J177" i="11"/>
  <c r="K177" i="11" s="1"/>
  <c r="J178" i="11"/>
  <c r="J179" i="11"/>
  <c r="K179" i="11" s="1"/>
  <c r="J180" i="11"/>
  <c r="J181" i="11"/>
  <c r="K181" i="11" s="1"/>
  <c r="J182" i="11"/>
  <c r="J183" i="11"/>
  <c r="K183" i="11" s="1"/>
  <c r="J184" i="11"/>
  <c r="J185" i="11"/>
  <c r="K185" i="11" s="1"/>
  <c r="J3" i="11"/>
  <c r="I4" i="11"/>
  <c r="I12" i="11"/>
  <c r="I34" i="11"/>
  <c r="I36" i="11"/>
  <c r="I44" i="11"/>
  <c r="I48" i="11"/>
  <c r="I50" i="11"/>
  <c r="I52" i="11"/>
  <c r="I60" i="11"/>
  <c r="I64" i="11"/>
  <c r="I76" i="11"/>
  <c r="I82" i="11"/>
  <c r="I100" i="11"/>
  <c r="I112" i="11"/>
  <c r="I114" i="11"/>
  <c r="I148" i="11"/>
  <c r="I156" i="11"/>
  <c r="I161" i="11"/>
  <c r="I169" i="11"/>
  <c r="I17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G4" i="11"/>
  <c r="G5" i="11"/>
  <c r="I5" i="11" s="1"/>
  <c r="G6" i="11"/>
  <c r="I6" i="11" s="1"/>
  <c r="G7" i="11"/>
  <c r="G8" i="11"/>
  <c r="G9" i="11"/>
  <c r="I9" i="11" s="1"/>
  <c r="G10" i="11"/>
  <c r="I10" i="11" s="1"/>
  <c r="G11" i="11"/>
  <c r="I11" i="11" s="1"/>
  <c r="G12" i="11"/>
  <c r="G13" i="11"/>
  <c r="I13" i="11" s="1"/>
  <c r="G14" i="11"/>
  <c r="I14" i="11" s="1"/>
  <c r="G15" i="11"/>
  <c r="I15" i="11" s="1"/>
  <c r="G16" i="11"/>
  <c r="G17" i="11"/>
  <c r="G18" i="11"/>
  <c r="G19" i="11"/>
  <c r="G20" i="11"/>
  <c r="G21" i="11"/>
  <c r="G22" i="11"/>
  <c r="I22" i="11" s="1"/>
  <c r="G23" i="11"/>
  <c r="I23" i="11" s="1"/>
  <c r="G24" i="11"/>
  <c r="I24" i="11" s="1"/>
  <c r="G25" i="11"/>
  <c r="I25" i="11" s="1"/>
  <c r="G26" i="11"/>
  <c r="I26" i="11" s="1"/>
  <c r="G27" i="11"/>
  <c r="I27" i="11" s="1"/>
  <c r="G28" i="11"/>
  <c r="G29" i="11"/>
  <c r="I29" i="11" s="1"/>
  <c r="G30" i="11"/>
  <c r="I30" i="11" s="1"/>
  <c r="G31" i="11"/>
  <c r="G32" i="11"/>
  <c r="G33" i="11"/>
  <c r="I33" i="11" s="1"/>
  <c r="G34" i="11"/>
  <c r="G35" i="11"/>
  <c r="I35" i="11" s="1"/>
  <c r="G36" i="11"/>
  <c r="G37" i="11"/>
  <c r="I37" i="11" s="1"/>
  <c r="G38" i="11"/>
  <c r="G39" i="11"/>
  <c r="G40" i="11"/>
  <c r="G41" i="11"/>
  <c r="I41" i="11" s="1"/>
  <c r="G42" i="11"/>
  <c r="I42" i="11" s="1"/>
  <c r="G43" i="11"/>
  <c r="G44" i="11"/>
  <c r="G45" i="11"/>
  <c r="G46" i="11"/>
  <c r="G47" i="11"/>
  <c r="G48" i="11"/>
  <c r="G49" i="11"/>
  <c r="I49" i="11" s="1"/>
  <c r="G50" i="11"/>
  <c r="G51" i="11"/>
  <c r="I51" i="11" s="1"/>
  <c r="G52" i="11"/>
  <c r="G53" i="11"/>
  <c r="I53" i="11" s="1"/>
  <c r="G54" i="11"/>
  <c r="I54" i="11" s="1"/>
  <c r="G55" i="11"/>
  <c r="I55" i="11" s="1"/>
  <c r="G56" i="11"/>
  <c r="I56" i="11" s="1"/>
  <c r="G57" i="11"/>
  <c r="G58" i="11"/>
  <c r="G59" i="11"/>
  <c r="G60" i="11"/>
  <c r="G61" i="11"/>
  <c r="G62" i="11"/>
  <c r="G63" i="11"/>
  <c r="G64" i="11"/>
  <c r="G65" i="11"/>
  <c r="I65" i="11" s="1"/>
  <c r="G66" i="11"/>
  <c r="G67" i="11"/>
  <c r="G68" i="11"/>
  <c r="G69" i="11"/>
  <c r="G70" i="11"/>
  <c r="I70" i="11" s="1"/>
  <c r="G71" i="11"/>
  <c r="I71" i="11" s="1"/>
  <c r="G72" i="11"/>
  <c r="I72" i="11" s="1"/>
  <c r="G73" i="11"/>
  <c r="G74" i="11"/>
  <c r="G75" i="11"/>
  <c r="I75" i="11" s="1"/>
  <c r="G76" i="11"/>
  <c r="G77" i="11"/>
  <c r="G78" i="11"/>
  <c r="G79" i="11"/>
  <c r="G80" i="11"/>
  <c r="G81" i="11"/>
  <c r="I81" i="11" s="1"/>
  <c r="G82" i="11"/>
  <c r="G83" i="11"/>
  <c r="I83" i="11" s="1"/>
  <c r="G84" i="11"/>
  <c r="G85" i="11"/>
  <c r="I85" i="11" s="1"/>
  <c r="G86" i="11"/>
  <c r="I86" i="11" s="1"/>
  <c r="G87" i="11"/>
  <c r="G88" i="11"/>
  <c r="G89" i="11"/>
  <c r="I89" i="11" s="1"/>
  <c r="G90" i="11"/>
  <c r="I90" i="11" s="1"/>
  <c r="G91" i="11"/>
  <c r="G92" i="11"/>
  <c r="G93" i="11"/>
  <c r="G94" i="11"/>
  <c r="G95" i="11"/>
  <c r="G96" i="11"/>
  <c r="G97" i="11"/>
  <c r="G98" i="11"/>
  <c r="G99" i="11"/>
  <c r="G100" i="11"/>
  <c r="G101" i="11"/>
  <c r="I101" i="11" s="1"/>
  <c r="G102" i="11"/>
  <c r="I102" i="11" s="1"/>
  <c r="G103" i="11"/>
  <c r="I103" i="11" s="1"/>
  <c r="G104" i="11"/>
  <c r="G105" i="11"/>
  <c r="I105" i="11" s="1"/>
  <c r="G106" i="11"/>
  <c r="I106" i="11" s="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I118" i="11" s="1"/>
  <c r="G119" i="11"/>
  <c r="G120" i="11"/>
  <c r="I120" i="11" s="1"/>
  <c r="G121" i="11"/>
  <c r="I121" i="11" s="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I136" i="11" s="1"/>
  <c r="G137" i="11"/>
  <c r="I137" i="11" s="1"/>
  <c r="G138" i="11"/>
  <c r="G139" i="11"/>
  <c r="I139" i="11" s="1"/>
  <c r="G140" i="11"/>
  <c r="G141" i="11"/>
  <c r="I141" i="11" s="1"/>
  <c r="G142" i="11"/>
  <c r="G143" i="11"/>
  <c r="G144" i="11"/>
  <c r="G145" i="11"/>
  <c r="G146" i="11"/>
  <c r="G147" i="11"/>
  <c r="G148" i="11"/>
  <c r="G149" i="11"/>
  <c r="I149" i="11" s="1"/>
  <c r="G150" i="11"/>
  <c r="I150" i="11" s="1"/>
  <c r="G151" i="11"/>
  <c r="G152" i="11"/>
  <c r="I152" i="11" s="1"/>
  <c r="G153" i="11"/>
  <c r="I153" i="11" s="1"/>
  <c r="G154" i="11"/>
  <c r="G155" i="11"/>
  <c r="G156" i="11"/>
  <c r="G157" i="11"/>
  <c r="G158" i="11"/>
  <c r="G159" i="11"/>
  <c r="I159" i="11" s="1"/>
  <c r="G160" i="11"/>
  <c r="G161" i="11"/>
  <c r="G162" i="11"/>
  <c r="G163" i="11"/>
  <c r="I163" i="11" s="1"/>
  <c r="G164" i="11"/>
  <c r="G165" i="11"/>
  <c r="G166" i="11"/>
  <c r="I166" i="11" s="1"/>
  <c r="G167" i="11"/>
  <c r="G168" i="11"/>
  <c r="G169" i="11"/>
  <c r="G170" i="11"/>
  <c r="I170" i="11" s="1"/>
  <c r="G171" i="11"/>
  <c r="G172" i="11"/>
  <c r="G173" i="11"/>
  <c r="G174" i="11"/>
  <c r="G175" i="11"/>
  <c r="I175" i="11" s="1"/>
  <c r="G176" i="11"/>
  <c r="G177" i="11"/>
  <c r="G178" i="11"/>
  <c r="G179" i="11"/>
  <c r="G180" i="11"/>
  <c r="G181" i="11"/>
  <c r="G182" i="11"/>
  <c r="G183" i="11"/>
  <c r="G184" i="11"/>
  <c r="G185" i="11"/>
  <c r="G3" i="1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B184" i="8" s="1"/>
  <c r="C184" i="8" s="1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H2" i="2"/>
  <c r="G2" i="2"/>
  <c r="C5" i="7" s="1"/>
  <c r="D3" i="13" l="1"/>
  <c r="L3" i="13" s="1"/>
  <c r="E3" i="13" s="1"/>
  <c r="F3" i="13" s="1"/>
  <c r="D4" i="13" s="1"/>
  <c r="L4" i="13" s="1"/>
  <c r="E4" i="13" s="1"/>
  <c r="F4" i="13" s="1"/>
  <c r="D5" i="13" s="1"/>
  <c r="L5" i="13" s="1"/>
  <c r="E5" i="13" s="1"/>
  <c r="F5" i="13" s="1"/>
  <c r="D6" i="13" s="1"/>
  <c r="L6" i="13" s="1"/>
  <c r="E6" i="13" s="1"/>
  <c r="F6" i="13" s="1"/>
  <c r="I7" i="13" s="1"/>
  <c r="D7" i="13" s="1"/>
  <c r="L7" i="13" s="1"/>
  <c r="E7" i="13" s="1"/>
  <c r="F7" i="13" s="1"/>
  <c r="I7" i="12"/>
  <c r="D7" i="12" s="1"/>
  <c r="L7" i="12" s="1"/>
  <c r="E7" i="12" s="1"/>
  <c r="F7" i="12" s="1"/>
  <c r="I7" i="11"/>
  <c r="D7" i="11" s="1"/>
  <c r="L7" i="11" s="1"/>
  <c r="E7" i="11" s="1"/>
  <c r="F7" i="11" s="1"/>
  <c r="B10" i="8"/>
  <c r="B6" i="8"/>
  <c r="C6" i="8" s="1"/>
  <c r="B180" i="8"/>
  <c r="C180" i="8" s="1"/>
  <c r="B176" i="8"/>
  <c r="C176" i="8" s="1"/>
  <c r="B172" i="8"/>
  <c r="C172" i="8" s="1"/>
  <c r="B168" i="8"/>
  <c r="C168" i="8" s="1"/>
  <c r="B164" i="8"/>
  <c r="C164" i="8" s="1"/>
  <c r="B160" i="8"/>
  <c r="C160" i="8" s="1"/>
  <c r="B156" i="8"/>
  <c r="C156" i="8" s="1"/>
  <c r="B152" i="8"/>
  <c r="C152" i="8" s="1"/>
  <c r="B148" i="8"/>
  <c r="C148" i="8" s="1"/>
  <c r="B144" i="8"/>
  <c r="C144" i="8" s="1"/>
  <c r="B140" i="8"/>
  <c r="B136" i="8"/>
  <c r="B132" i="8"/>
  <c r="C132" i="8" s="1"/>
  <c r="B128" i="8"/>
  <c r="C128" i="8" s="1"/>
  <c r="B124" i="8"/>
  <c r="B120" i="8"/>
  <c r="B116" i="8"/>
  <c r="C116" i="8" s="1"/>
  <c r="B112" i="8"/>
  <c r="C112" i="8" s="1"/>
  <c r="B108" i="8"/>
  <c r="B104" i="8"/>
  <c r="B100" i="8"/>
  <c r="C100" i="8" s="1"/>
  <c r="B96" i="8"/>
  <c r="C96" i="8" s="1"/>
  <c r="B92" i="8"/>
  <c r="B88" i="8"/>
  <c r="B84" i="8"/>
  <c r="C84" i="8" s="1"/>
  <c r="B80" i="8"/>
  <c r="C80" i="8" s="1"/>
  <c r="B76" i="8"/>
  <c r="B72" i="8"/>
  <c r="B68" i="8"/>
  <c r="C68" i="8" s="1"/>
  <c r="B64" i="8"/>
  <c r="B60" i="8"/>
  <c r="B56" i="8"/>
  <c r="B52" i="8"/>
  <c r="B48" i="8"/>
  <c r="B44" i="8"/>
  <c r="B40" i="8"/>
  <c r="B36" i="8"/>
  <c r="D36" i="8" s="1"/>
  <c r="K36" i="8" s="1"/>
  <c r="B32" i="8"/>
  <c r="B28" i="8"/>
  <c r="B24" i="8"/>
  <c r="B20" i="8"/>
  <c r="D20" i="8" s="1"/>
  <c r="E20" i="8" s="1"/>
  <c r="B16" i="8"/>
  <c r="D16" i="8" s="1"/>
  <c r="E16" i="8" s="1"/>
  <c r="B12" i="8"/>
  <c r="C4" i="7"/>
  <c r="B9" i="8"/>
  <c r="C9" i="8" s="1"/>
  <c r="B5" i="8"/>
  <c r="C5" i="8" s="1"/>
  <c r="B183" i="8"/>
  <c r="B179" i="8"/>
  <c r="B175" i="8"/>
  <c r="B171" i="8"/>
  <c r="D171" i="8" s="1"/>
  <c r="K171" i="8" s="1"/>
  <c r="B167" i="8"/>
  <c r="B163" i="8"/>
  <c r="B159" i="8"/>
  <c r="D159" i="8" s="1"/>
  <c r="E159" i="8" s="1"/>
  <c r="B155" i="8"/>
  <c r="C155" i="8" s="1"/>
  <c r="B151" i="8"/>
  <c r="B147" i="8"/>
  <c r="D147" i="8" s="1"/>
  <c r="K147" i="8" s="1"/>
  <c r="B143" i="8"/>
  <c r="D143" i="8" s="1"/>
  <c r="E143" i="8" s="1"/>
  <c r="B139" i="8"/>
  <c r="D139" i="8" s="1"/>
  <c r="E139" i="8" s="1"/>
  <c r="B135" i="8"/>
  <c r="D135" i="8" s="1"/>
  <c r="K135" i="8" s="1"/>
  <c r="B131" i="8"/>
  <c r="B127" i="8"/>
  <c r="D127" i="8" s="1"/>
  <c r="E127" i="8" s="1"/>
  <c r="B123" i="8"/>
  <c r="C123" i="8" s="1"/>
  <c r="B119" i="8"/>
  <c r="B115" i="8"/>
  <c r="B111" i="8"/>
  <c r="C111" i="8" s="1"/>
  <c r="B107" i="8"/>
  <c r="D107" i="8" s="1"/>
  <c r="E107" i="8" s="1"/>
  <c r="B103" i="8"/>
  <c r="D103" i="8" s="1"/>
  <c r="E103" i="8" s="1"/>
  <c r="B99" i="8"/>
  <c r="D99" i="8" s="1"/>
  <c r="E99" i="8" s="1"/>
  <c r="B95" i="8"/>
  <c r="C95" i="8" s="1"/>
  <c r="B91" i="8"/>
  <c r="D91" i="8" s="1"/>
  <c r="E91" i="8" s="1"/>
  <c r="B87" i="8"/>
  <c r="B83" i="8"/>
  <c r="D83" i="8" s="1"/>
  <c r="E83" i="8" s="1"/>
  <c r="B79" i="8"/>
  <c r="B75" i="8"/>
  <c r="B71" i="8"/>
  <c r="B67" i="8"/>
  <c r="B63" i="8"/>
  <c r="C63" i="8" s="1"/>
  <c r="B59" i="8"/>
  <c r="D59" i="8" s="1"/>
  <c r="B55" i="8"/>
  <c r="D55" i="8" s="1"/>
  <c r="E55" i="8" s="1"/>
  <c r="B51" i="8"/>
  <c r="B47" i="8"/>
  <c r="D47" i="8" s="1"/>
  <c r="K47" i="8" s="1"/>
  <c r="B43" i="8"/>
  <c r="B39" i="8"/>
  <c r="B35" i="8"/>
  <c r="D35" i="8" s="1"/>
  <c r="K35" i="8" s="1"/>
  <c r="B31" i="8"/>
  <c r="D31" i="8" s="1"/>
  <c r="E31" i="8" s="1"/>
  <c r="B27" i="8"/>
  <c r="C27" i="8" s="1"/>
  <c r="B23" i="8"/>
  <c r="B19" i="8"/>
  <c r="D19" i="8" s="1"/>
  <c r="E19" i="8" s="1"/>
  <c r="B15" i="8"/>
  <c r="D15" i="8" s="1"/>
  <c r="E15" i="8" s="1"/>
  <c r="B8" i="8"/>
  <c r="B4" i="8"/>
  <c r="B182" i="8"/>
  <c r="D182" i="8" s="1"/>
  <c r="E182" i="8" s="1"/>
  <c r="B178" i="8"/>
  <c r="D178" i="8" s="1"/>
  <c r="E178" i="8" s="1"/>
  <c r="B174" i="8"/>
  <c r="D174" i="8" s="1"/>
  <c r="B170" i="8"/>
  <c r="D170" i="8" s="1"/>
  <c r="E170" i="8" s="1"/>
  <c r="B166" i="8"/>
  <c r="D166" i="8" s="1"/>
  <c r="E166" i="8" s="1"/>
  <c r="B162" i="8"/>
  <c r="B158" i="8"/>
  <c r="D158" i="8" s="1"/>
  <c r="B154" i="8"/>
  <c r="B150" i="8"/>
  <c r="D150" i="8" s="1"/>
  <c r="E150" i="8" s="1"/>
  <c r="B146" i="8"/>
  <c r="D146" i="8" s="1"/>
  <c r="E146" i="8" s="1"/>
  <c r="B142" i="8"/>
  <c r="B138" i="8"/>
  <c r="D138" i="8" s="1"/>
  <c r="B134" i="8"/>
  <c r="D134" i="8" s="1"/>
  <c r="E134" i="8" s="1"/>
  <c r="B130" i="8"/>
  <c r="D130" i="8" s="1"/>
  <c r="E130" i="8" s="1"/>
  <c r="B126" i="8"/>
  <c r="D126" i="8" s="1"/>
  <c r="E126" i="8" s="1"/>
  <c r="B122" i="8"/>
  <c r="B118" i="8"/>
  <c r="D118" i="8" s="1"/>
  <c r="E118" i="8" s="1"/>
  <c r="B114" i="8"/>
  <c r="D114" i="8" s="1"/>
  <c r="E114" i="8" s="1"/>
  <c r="B110" i="8"/>
  <c r="D110" i="8" s="1"/>
  <c r="E110" i="8" s="1"/>
  <c r="B106" i="8"/>
  <c r="D106" i="8" s="1"/>
  <c r="E106" i="8" s="1"/>
  <c r="B102" i="8"/>
  <c r="D102" i="8" s="1"/>
  <c r="B98" i="8"/>
  <c r="B94" i="8"/>
  <c r="B90" i="8"/>
  <c r="B86" i="8"/>
  <c r="D86" i="8" s="1"/>
  <c r="E86" i="8" s="1"/>
  <c r="B82" i="8"/>
  <c r="D82" i="8" s="1"/>
  <c r="B78" i="8"/>
  <c r="D78" i="8" s="1"/>
  <c r="E78" i="8" s="1"/>
  <c r="B74" i="8"/>
  <c r="B70" i="8"/>
  <c r="D70" i="8" s="1"/>
  <c r="K70" i="8" s="1"/>
  <c r="B66" i="8"/>
  <c r="D66" i="8" s="1"/>
  <c r="E66" i="8" s="1"/>
  <c r="B62" i="8"/>
  <c r="B58" i="8"/>
  <c r="B54" i="8"/>
  <c r="C54" i="8" s="1"/>
  <c r="B50" i="8"/>
  <c r="D50" i="8" s="1"/>
  <c r="E50" i="8" s="1"/>
  <c r="B46" i="8"/>
  <c r="D46" i="8" s="1"/>
  <c r="E46" i="8" s="1"/>
  <c r="B42" i="8"/>
  <c r="C42" i="8" s="1"/>
  <c r="B38" i="8"/>
  <c r="C38" i="8" s="1"/>
  <c r="B34" i="8"/>
  <c r="D34" i="8" s="1"/>
  <c r="E34" i="8" s="1"/>
  <c r="B30" i="8"/>
  <c r="B26" i="8"/>
  <c r="B22" i="8"/>
  <c r="C22" i="8" s="1"/>
  <c r="B18" i="8"/>
  <c r="D18" i="8" s="1"/>
  <c r="E18" i="8" s="1"/>
  <c r="B14" i="8"/>
  <c r="D14" i="8" s="1"/>
  <c r="B11" i="8"/>
  <c r="B7" i="8"/>
  <c r="D7" i="8" s="1"/>
  <c r="E7" i="8" s="1"/>
  <c r="B3" i="8"/>
  <c r="C3" i="8" s="1"/>
  <c r="B181" i="8"/>
  <c r="D181" i="8" s="1"/>
  <c r="E181" i="8" s="1"/>
  <c r="B177" i="8"/>
  <c r="B173" i="8"/>
  <c r="B169" i="8"/>
  <c r="D169" i="8" s="1"/>
  <c r="K169" i="8" s="1"/>
  <c r="B165" i="8"/>
  <c r="D165" i="8" s="1"/>
  <c r="K165" i="8" s="1"/>
  <c r="B161" i="8"/>
  <c r="B157" i="8"/>
  <c r="B153" i="8"/>
  <c r="B149" i="8"/>
  <c r="D149" i="8" s="1"/>
  <c r="K149" i="8" s="1"/>
  <c r="B145" i="8"/>
  <c r="B141" i="8"/>
  <c r="B137" i="8"/>
  <c r="C137" i="8" s="1"/>
  <c r="B133" i="8"/>
  <c r="D133" i="8" s="1"/>
  <c r="E133" i="8" s="1"/>
  <c r="B129" i="8"/>
  <c r="B125" i="8"/>
  <c r="B121" i="8"/>
  <c r="C121" i="8" s="1"/>
  <c r="B117" i="8"/>
  <c r="D117" i="8" s="1"/>
  <c r="K117" i="8" s="1"/>
  <c r="B113" i="8"/>
  <c r="B109" i="8"/>
  <c r="B105" i="8"/>
  <c r="D105" i="8" s="1"/>
  <c r="K105" i="8" s="1"/>
  <c r="B101" i="8"/>
  <c r="C101" i="8" s="1"/>
  <c r="B97" i="8"/>
  <c r="D97" i="8" s="1"/>
  <c r="E97" i="8" s="1"/>
  <c r="B93" i="8"/>
  <c r="D93" i="8" s="1"/>
  <c r="E93" i="8" s="1"/>
  <c r="B89" i="8"/>
  <c r="B85" i="8"/>
  <c r="B81" i="8"/>
  <c r="B77" i="8"/>
  <c r="D77" i="8" s="1"/>
  <c r="E77" i="8" s="1"/>
  <c r="B73" i="8"/>
  <c r="D73" i="8" s="1"/>
  <c r="E73" i="8" s="1"/>
  <c r="B69" i="8"/>
  <c r="C69" i="8" s="1"/>
  <c r="B65" i="8"/>
  <c r="B61" i="8"/>
  <c r="C61" i="8" s="1"/>
  <c r="B57" i="8"/>
  <c r="C57" i="8" s="1"/>
  <c r="B53" i="8"/>
  <c r="B49" i="8"/>
  <c r="B45" i="8"/>
  <c r="C45" i="8" s="1"/>
  <c r="B41" i="8"/>
  <c r="D41" i="8" s="1"/>
  <c r="B37" i="8"/>
  <c r="C37" i="8" s="1"/>
  <c r="B33" i="8"/>
  <c r="C33" i="8" s="1"/>
  <c r="B29" i="8"/>
  <c r="C29" i="8" s="1"/>
  <c r="B25" i="8"/>
  <c r="B21" i="8"/>
  <c r="C21" i="8" s="1"/>
  <c r="B17" i="8"/>
  <c r="B13" i="8"/>
  <c r="C13" i="8" s="1"/>
  <c r="B2" i="8"/>
  <c r="C2" i="8" s="1"/>
  <c r="C171" i="8"/>
  <c r="C23" i="8"/>
  <c r="D162" i="8"/>
  <c r="K162" i="8" s="1"/>
  <c r="D154" i="8"/>
  <c r="E154" i="8" s="1"/>
  <c r="D122" i="8"/>
  <c r="E122" i="8" s="1"/>
  <c r="D98" i="8"/>
  <c r="E98" i="8" s="1"/>
  <c r="D94" i="8"/>
  <c r="E94" i="8" s="1"/>
  <c r="C3" i="7"/>
  <c r="D89" i="8"/>
  <c r="K89" i="8" s="1"/>
  <c r="D85" i="8"/>
  <c r="K85" i="8" s="1"/>
  <c r="D81" i="8"/>
  <c r="K81" i="8" s="1"/>
  <c r="C65" i="8"/>
  <c r="C53" i="8"/>
  <c r="C49" i="8"/>
  <c r="C17" i="8"/>
  <c r="C183" i="8"/>
  <c r="C47" i="8"/>
  <c r="D142" i="8"/>
  <c r="E142" i="8" s="1"/>
  <c r="C140" i="8"/>
  <c r="C136" i="8"/>
  <c r="C124" i="8"/>
  <c r="C120" i="8"/>
  <c r="C108" i="8"/>
  <c r="C104" i="8"/>
  <c r="C92" i="8"/>
  <c r="C88" i="8"/>
  <c r="C76" i="8"/>
  <c r="C72" i="8"/>
  <c r="D52" i="8"/>
  <c r="K52" i="8" s="1"/>
  <c r="D12" i="8"/>
  <c r="K12" i="8" s="1"/>
  <c r="K55" i="8"/>
  <c r="K99" i="8"/>
  <c r="E147" i="8"/>
  <c r="E135" i="8"/>
  <c r="D151" i="8"/>
  <c r="K151" i="8" s="1"/>
  <c r="C79" i="8"/>
  <c r="C179" i="8"/>
  <c r="C43" i="8"/>
  <c r="D115" i="8"/>
  <c r="E115" i="8" s="1"/>
  <c r="D173" i="8"/>
  <c r="E173" i="8" s="1"/>
  <c r="D54" i="8"/>
  <c r="D38" i="8"/>
  <c r="E38" i="8" s="1"/>
  <c r="C147" i="8"/>
  <c r="G147" i="8" s="1"/>
  <c r="H147" i="8" s="1"/>
  <c r="C39" i="8"/>
  <c r="D39" i="8"/>
  <c r="E39" i="8" s="1"/>
  <c r="D75" i="8"/>
  <c r="K75" i="8" s="1"/>
  <c r="D125" i="8"/>
  <c r="E125" i="8" s="1"/>
  <c r="D109" i="8"/>
  <c r="E109" i="8" s="1"/>
  <c r="D69" i="8"/>
  <c r="K69" i="8" s="1"/>
  <c r="C85" i="8"/>
  <c r="D141" i="8"/>
  <c r="E141" i="8" s="1"/>
  <c r="D101" i="8"/>
  <c r="K101" i="8" s="1"/>
  <c r="C181" i="8"/>
  <c r="D157" i="8"/>
  <c r="E157" i="8" s="1"/>
  <c r="D183" i="8"/>
  <c r="E183" i="8" s="1"/>
  <c r="D175" i="8"/>
  <c r="E175" i="8" s="1"/>
  <c r="C167" i="8"/>
  <c r="C163" i="8"/>
  <c r="C135" i="8"/>
  <c r="G135" i="8" s="1"/>
  <c r="H135" i="8" s="1"/>
  <c r="C131" i="8"/>
  <c r="D111" i="8"/>
  <c r="K111" i="8" s="1"/>
  <c r="C103" i="8"/>
  <c r="G103" i="8" s="1"/>
  <c r="H103" i="8" s="1"/>
  <c r="C99" i="8"/>
  <c r="G99" i="8" s="1"/>
  <c r="H99" i="8" s="1"/>
  <c r="C87" i="8"/>
  <c r="C83" i="8"/>
  <c r="G83" i="8" s="1"/>
  <c r="H83" i="8" s="1"/>
  <c r="C71" i="8"/>
  <c r="C67" i="8"/>
  <c r="C55" i="8"/>
  <c r="C51" i="8"/>
  <c r="C35" i="8"/>
  <c r="G35" i="8" s="1"/>
  <c r="H35" i="8" s="1"/>
  <c r="C19" i="8"/>
  <c r="G19" i="8" s="1"/>
  <c r="H19" i="8" s="1"/>
  <c r="C175" i="8"/>
  <c r="D163" i="8"/>
  <c r="E163" i="8" s="1"/>
  <c r="C151" i="8"/>
  <c r="C139" i="8"/>
  <c r="D119" i="8"/>
  <c r="K119" i="8" s="1"/>
  <c r="C115" i="8"/>
  <c r="D95" i="8"/>
  <c r="E95" i="8" s="1"/>
  <c r="D87" i="8"/>
  <c r="E87" i="8" s="1"/>
  <c r="C75" i="8"/>
  <c r="D67" i="8"/>
  <c r="E67" i="8" s="1"/>
  <c r="D23" i="8"/>
  <c r="C62" i="8"/>
  <c r="D62" i="8"/>
  <c r="E62" i="8" s="1"/>
  <c r="C46" i="8"/>
  <c r="C30" i="8"/>
  <c r="D30" i="8"/>
  <c r="E30" i="8" s="1"/>
  <c r="D179" i="8"/>
  <c r="E179" i="8" s="1"/>
  <c r="D167" i="8"/>
  <c r="E167" i="8" s="1"/>
  <c r="D155" i="8"/>
  <c r="K155" i="8" s="1"/>
  <c r="D131" i="8"/>
  <c r="E131" i="8" s="1"/>
  <c r="C119" i="8"/>
  <c r="C107" i="8"/>
  <c r="D79" i="8"/>
  <c r="E79" i="8" s="1"/>
  <c r="D71" i="8"/>
  <c r="K71" i="8" s="1"/>
  <c r="C59" i="8"/>
  <c r="D51" i="8"/>
  <c r="D43" i="8"/>
  <c r="C10" i="8"/>
  <c r="C64" i="8"/>
  <c r="C56" i="8"/>
  <c r="C48" i="8"/>
  <c r="C40" i="8"/>
  <c r="C32" i="8"/>
  <c r="C24" i="8"/>
  <c r="D168" i="8"/>
  <c r="K168" i="8" s="1"/>
  <c r="D160" i="8"/>
  <c r="K160" i="8" s="1"/>
  <c r="D152" i="8"/>
  <c r="K152" i="8" s="1"/>
  <c r="D144" i="8"/>
  <c r="E144" i="8" s="1"/>
  <c r="D88" i="8"/>
  <c r="K88" i="8" s="1"/>
  <c r="D56" i="8"/>
  <c r="E56" i="8" s="1"/>
  <c r="D24" i="8"/>
  <c r="D10" i="8"/>
  <c r="C173" i="8"/>
  <c r="C165" i="8"/>
  <c r="C157" i="8"/>
  <c r="C149" i="8"/>
  <c r="C141" i="8"/>
  <c r="C133" i="8"/>
  <c r="C125" i="8"/>
  <c r="C117" i="8"/>
  <c r="C109" i="8"/>
  <c r="D100" i="8"/>
  <c r="K100" i="8" s="1"/>
  <c r="C97" i="8"/>
  <c r="D84" i="8"/>
  <c r="K84" i="8" s="1"/>
  <c r="C81" i="8"/>
  <c r="C8" i="8"/>
  <c r="C4" i="8"/>
  <c r="C182" i="8"/>
  <c r="C178" i="8"/>
  <c r="C174" i="8"/>
  <c r="C166" i="8"/>
  <c r="C162" i="8"/>
  <c r="G162" i="8" s="1"/>
  <c r="H162" i="8" s="1"/>
  <c r="C158" i="8"/>
  <c r="C154" i="8"/>
  <c r="G154" i="8" s="1"/>
  <c r="H154" i="8" s="1"/>
  <c r="C150" i="8"/>
  <c r="C146" i="8"/>
  <c r="C142" i="8"/>
  <c r="G142" i="8" s="1"/>
  <c r="H142" i="8" s="1"/>
  <c r="C138" i="8"/>
  <c r="C134" i="8"/>
  <c r="C126" i="8"/>
  <c r="C122" i="8"/>
  <c r="G122" i="8" s="1"/>
  <c r="H122" i="8" s="1"/>
  <c r="C118" i="8"/>
  <c r="C114" i="8"/>
  <c r="C110" i="8"/>
  <c r="C102" i="8"/>
  <c r="C98" i="8"/>
  <c r="G98" i="8" s="1"/>
  <c r="H98" i="8" s="1"/>
  <c r="C94" i="8"/>
  <c r="C90" i="8"/>
  <c r="C86" i="8"/>
  <c r="C82" i="8"/>
  <c r="C78" i="8"/>
  <c r="C74" i="8"/>
  <c r="C70" i="8"/>
  <c r="C58" i="8"/>
  <c r="C34" i="8"/>
  <c r="C26" i="8"/>
  <c r="D180" i="8"/>
  <c r="E180" i="8" s="1"/>
  <c r="D177" i="8"/>
  <c r="E177" i="8" s="1"/>
  <c r="D172" i="8"/>
  <c r="E172" i="8" s="1"/>
  <c r="D164" i="8"/>
  <c r="E164" i="8" s="1"/>
  <c r="D161" i="8"/>
  <c r="E161" i="8" s="1"/>
  <c r="D156" i="8"/>
  <c r="E156" i="8" s="1"/>
  <c r="D153" i="8"/>
  <c r="E153" i="8" s="1"/>
  <c r="D148" i="8"/>
  <c r="K148" i="8" s="1"/>
  <c r="D145" i="8"/>
  <c r="E145" i="8" s="1"/>
  <c r="D140" i="8"/>
  <c r="K140" i="8" s="1"/>
  <c r="D132" i="8"/>
  <c r="E132" i="8" s="1"/>
  <c r="D129" i="8"/>
  <c r="E129" i="8" s="1"/>
  <c r="D124" i="8"/>
  <c r="E124" i="8" s="1"/>
  <c r="D116" i="8"/>
  <c r="E116" i="8" s="1"/>
  <c r="D113" i="8"/>
  <c r="K113" i="8" s="1"/>
  <c r="D108" i="8"/>
  <c r="E108" i="8" s="1"/>
  <c r="D96" i="8"/>
  <c r="E96" i="8" s="1"/>
  <c r="C93" i="8"/>
  <c r="D90" i="8"/>
  <c r="E90" i="8" s="1"/>
  <c r="D80" i="8"/>
  <c r="K80" i="8" s="1"/>
  <c r="C77" i="8"/>
  <c r="D74" i="8"/>
  <c r="K74" i="8" s="1"/>
  <c r="D64" i="8"/>
  <c r="K64" i="8" s="1"/>
  <c r="D58" i="8"/>
  <c r="E58" i="8" s="1"/>
  <c r="D48" i="8"/>
  <c r="D42" i="8"/>
  <c r="E42" i="8" s="1"/>
  <c r="D32" i="8"/>
  <c r="D26" i="8"/>
  <c r="D8" i="8"/>
  <c r="D4" i="8"/>
  <c r="C60" i="8"/>
  <c r="C52" i="8"/>
  <c r="G52" i="8" s="1"/>
  <c r="H52" i="8" s="1"/>
  <c r="C44" i="8"/>
  <c r="C36" i="8"/>
  <c r="C28" i="8"/>
  <c r="C20" i="8"/>
  <c r="C16" i="8"/>
  <c r="C12" i="8"/>
  <c r="D184" i="8"/>
  <c r="E184" i="8" s="1"/>
  <c r="D176" i="8"/>
  <c r="E176" i="8" s="1"/>
  <c r="D136" i="8"/>
  <c r="K136" i="8" s="1"/>
  <c r="D128" i="8"/>
  <c r="E128" i="8" s="1"/>
  <c r="D120" i="8"/>
  <c r="K120" i="8" s="1"/>
  <c r="D112" i="8"/>
  <c r="E112" i="8" s="1"/>
  <c r="D104" i="8"/>
  <c r="K104" i="8" s="1"/>
  <c r="D72" i="8"/>
  <c r="E72" i="8" s="1"/>
  <c r="D40" i="8"/>
  <c r="D6" i="8"/>
  <c r="D11" i="8"/>
  <c r="D3" i="8"/>
  <c r="D65" i="8"/>
  <c r="D61" i="8"/>
  <c r="D53" i="8"/>
  <c r="D49" i="8"/>
  <c r="D45" i="8"/>
  <c r="E45" i="8" s="1"/>
  <c r="D37" i="8"/>
  <c r="E37" i="8" s="1"/>
  <c r="D33" i="8"/>
  <c r="K33" i="8" s="1"/>
  <c r="D29" i="8"/>
  <c r="D25" i="8"/>
  <c r="D21" i="8"/>
  <c r="D17" i="8"/>
  <c r="E17" i="8" s="1"/>
  <c r="D13" i="8"/>
  <c r="K13" i="8" s="1"/>
  <c r="C177" i="8"/>
  <c r="C169" i="8"/>
  <c r="C161" i="8"/>
  <c r="C153" i="8"/>
  <c r="G153" i="8" s="1"/>
  <c r="H153" i="8" s="1"/>
  <c r="C145" i="8"/>
  <c r="C129" i="8"/>
  <c r="C113" i="8"/>
  <c r="C105" i="8"/>
  <c r="D92" i="8"/>
  <c r="E92" i="8" s="1"/>
  <c r="C89" i="8"/>
  <c r="G89" i="8" s="1"/>
  <c r="H89" i="8" s="1"/>
  <c r="D76" i="8"/>
  <c r="E76" i="8" s="1"/>
  <c r="C73" i="8"/>
  <c r="D60" i="8"/>
  <c r="E60" i="8" s="1"/>
  <c r="D44" i="8"/>
  <c r="E44" i="8" s="1"/>
  <c r="C41" i="8"/>
  <c r="D28" i="8"/>
  <c r="C25" i="8"/>
  <c r="C11" i="8"/>
  <c r="G11" i="8" s="1"/>
  <c r="H11" i="8" s="1"/>
  <c r="C7" i="8"/>
  <c r="D5" i="8"/>
  <c r="I8" i="13" l="1"/>
  <c r="D8" i="13" s="1"/>
  <c r="L8" i="13" s="1"/>
  <c r="E8" i="13" s="1"/>
  <c r="F8" i="13" s="1"/>
  <c r="D9" i="13" s="1"/>
  <c r="L9" i="13" s="1"/>
  <c r="E9" i="13" s="1"/>
  <c r="F9" i="13" s="1"/>
  <c r="D10" i="13" s="1"/>
  <c r="L10" i="13" s="1"/>
  <c r="E10" i="13" s="1"/>
  <c r="F10" i="13" s="1"/>
  <c r="D11" i="13" s="1"/>
  <c r="L11" i="13" s="1"/>
  <c r="E11" i="13" s="1"/>
  <c r="F11" i="13" s="1"/>
  <c r="D12" i="13" s="1"/>
  <c r="L12" i="13" s="1"/>
  <c r="E12" i="13" s="1"/>
  <c r="F12" i="13" s="1"/>
  <c r="D13" i="13" s="1"/>
  <c r="L13" i="13" s="1"/>
  <c r="E13" i="13" s="1"/>
  <c r="F13" i="13" s="1"/>
  <c r="D14" i="13" s="1"/>
  <c r="L14" i="13" s="1"/>
  <c r="E14" i="13" s="1"/>
  <c r="F14" i="13" s="1"/>
  <c r="D15" i="13" s="1"/>
  <c r="L15" i="13" s="1"/>
  <c r="E15" i="13" s="1"/>
  <c r="F15" i="13" s="1"/>
  <c r="C143" i="8"/>
  <c r="D121" i="8"/>
  <c r="E121" i="8" s="1"/>
  <c r="C18" i="8"/>
  <c r="C106" i="8"/>
  <c r="G106" i="8" s="1"/>
  <c r="H106" i="8" s="1"/>
  <c r="C170" i="8"/>
  <c r="G85" i="8"/>
  <c r="H85" i="8" s="1"/>
  <c r="D63" i="8"/>
  <c r="G115" i="8"/>
  <c r="H115" i="8" s="1"/>
  <c r="C15" i="8"/>
  <c r="G15" i="8" s="1"/>
  <c r="H15" i="8" s="1"/>
  <c r="D2" i="8"/>
  <c r="K2" i="8" s="1"/>
  <c r="D9" i="8"/>
  <c r="E9" i="8" s="1"/>
  <c r="D137" i="8"/>
  <c r="E137" i="8" s="1"/>
  <c r="C50" i="8"/>
  <c r="G50" i="8" s="1"/>
  <c r="H50" i="8" s="1"/>
  <c r="D22" i="8"/>
  <c r="K22" i="8" s="1"/>
  <c r="C14" i="8"/>
  <c r="C127" i="8"/>
  <c r="E35" i="8"/>
  <c r="C31" i="8"/>
  <c r="D123" i="8"/>
  <c r="E123" i="8" s="1"/>
  <c r="C66" i="8"/>
  <c r="G66" i="8" s="1"/>
  <c r="H66" i="8" s="1"/>
  <c r="C130" i="8"/>
  <c r="G130" i="8" s="1"/>
  <c r="H130" i="8" s="1"/>
  <c r="D68" i="8"/>
  <c r="E68" i="8" s="1"/>
  <c r="D27" i="8"/>
  <c r="E81" i="8"/>
  <c r="D57" i="8"/>
  <c r="E57" i="8" s="1"/>
  <c r="G81" i="8"/>
  <c r="H81" i="8" s="1"/>
  <c r="G175" i="8"/>
  <c r="H175" i="8" s="1"/>
  <c r="G97" i="8"/>
  <c r="H97" i="8" s="1"/>
  <c r="G109" i="8"/>
  <c r="H109" i="8" s="1"/>
  <c r="G36" i="8"/>
  <c r="H36" i="8" s="1"/>
  <c r="G55" i="8"/>
  <c r="H55" i="8" s="1"/>
  <c r="I8" i="12"/>
  <c r="D8" i="12" s="1"/>
  <c r="L8" i="12" s="1"/>
  <c r="E8" i="12" s="1"/>
  <c r="F8" i="12" s="1"/>
  <c r="D9" i="12" s="1"/>
  <c r="L9" i="12" s="1"/>
  <c r="E9" i="12" s="1"/>
  <c r="F9" i="12" s="1"/>
  <c r="D10" i="12" s="1"/>
  <c r="L10" i="12" s="1"/>
  <c r="E10" i="12" s="1"/>
  <c r="F10" i="12" s="1"/>
  <c r="D11" i="12" s="1"/>
  <c r="L11" i="12" s="1"/>
  <c r="E11" i="12" s="1"/>
  <c r="F11" i="12" s="1"/>
  <c r="D12" i="12" s="1"/>
  <c r="L12" i="12" s="1"/>
  <c r="E12" i="12" s="1"/>
  <c r="F12" i="12" s="1"/>
  <c r="D13" i="12" s="1"/>
  <c r="L13" i="12" s="1"/>
  <c r="E13" i="12" s="1"/>
  <c r="F13" i="12" s="1"/>
  <c r="D14" i="12" s="1"/>
  <c r="L14" i="12" s="1"/>
  <c r="E14" i="12" s="1"/>
  <c r="F14" i="12" s="1"/>
  <c r="D15" i="12" s="1"/>
  <c r="L15" i="12" s="1"/>
  <c r="E15" i="12" s="1"/>
  <c r="F15" i="12" s="1"/>
  <c r="I8" i="11"/>
  <c r="D8" i="11" s="1"/>
  <c r="L8" i="11" s="1"/>
  <c r="E8" i="11" s="1"/>
  <c r="F8" i="11" s="1"/>
  <c r="D9" i="11" s="1"/>
  <c r="L9" i="11" s="1"/>
  <c r="E9" i="11" s="1"/>
  <c r="F9" i="11" s="1"/>
  <c r="D10" i="11" s="1"/>
  <c r="L10" i="11" s="1"/>
  <c r="E10" i="11" s="1"/>
  <c r="F10" i="11" s="1"/>
  <c r="D11" i="11" s="1"/>
  <c r="L11" i="11" s="1"/>
  <c r="E11" i="11" s="1"/>
  <c r="F11" i="11" s="1"/>
  <c r="D12" i="11" s="1"/>
  <c r="L12" i="11" s="1"/>
  <c r="E12" i="11" s="1"/>
  <c r="F12" i="11" s="1"/>
  <c r="D13" i="11" s="1"/>
  <c r="L13" i="11" s="1"/>
  <c r="E13" i="11" s="1"/>
  <c r="F13" i="11" s="1"/>
  <c r="D14" i="11" s="1"/>
  <c r="L14" i="11" s="1"/>
  <c r="E14" i="11" s="1"/>
  <c r="F14" i="11" s="1"/>
  <c r="D15" i="11" s="1"/>
  <c r="L15" i="11" s="1"/>
  <c r="E15" i="11" s="1"/>
  <c r="F15" i="11" s="1"/>
  <c r="K174" i="8"/>
  <c r="E174" i="8"/>
  <c r="K82" i="8"/>
  <c r="E82" i="8"/>
  <c r="K14" i="8"/>
  <c r="E14" i="8"/>
  <c r="K158" i="8"/>
  <c r="E158" i="8"/>
  <c r="G73" i="8"/>
  <c r="H73" i="8" s="1"/>
  <c r="G16" i="8"/>
  <c r="H16" i="8" s="1"/>
  <c r="G20" i="8"/>
  <c r="H20" i="8" s="1"/>
  <c r="G18" i="8"/>
  <c r="H18" i="8" s="1"/>
  <c r="G117" i="8"/>
  <c r="H117" i="8" s="1"/>
  <c r="G149" i="8"/>
  <c r="H149" i="8" s="1"/>
  <c r="G59" i="8"/>
  <c r="H59" i="8" s="1"/>
  <c r="G14" i="8"/>
  <c r="H14" i="8" s="1"/>
  <c r="G34" i="8"/>
  <c r="H34" i="8" s="1"/>
  <c r="G82" i="8"/>
  <c r="H82" i="8" s="1"/>
  <c r="G78" i="8"/>
  <c r="H78" i="8" s="1"/>
  <c r="G110" i="8"/>
  <c r="H110" i="8" s="1"/>
  <c r="G126" i="8"/>
  <c r="H126" i="8" s="1"/>
  <c r="G158" i="8"/>
  <c r="H158" i="8" s="1"/>
  <c r="G174" i="8"/>
  <c r="H174" i="8" s="1"/>
  <c r="E36" i="8"/>
  <c r="E85" i="8"/>
  <c r="C91" i="8"/>
  <c r="K50" i="8"/>
  <c r="C159" i="8"/>
  <c r="G159" i="8" s="1"/>
  <c r="H159" i="8" s="1"/>
  <c r="E162" i="8"/>
  <c r="K102" i="8"/>
  <c r="E102" i="8"/>
  <c r="K138" i="8"/>
  <c r="E138" i="8"/>
  <c r="G138" i="8"/>
  <c r="H138" i="8" s="1"/>
  <c r="G170" i="8"/>
  <c r="H170" i="8" s="1"/>
  <c r="K34" i="8"/>
  <c r="G93" i="8"/>
  <c r="H93" i="8" s="1"/>
  <c r="G77" i="8"/>
  <c r="H77" i="8" s="1"/>
  <c r="G86" i="8"/>
  <c r="H86" i="8" s="1"/>
  <c r="G102" i="8"/>
  <c r="H102" i="8" s="1"/>
  <c r="G118" i="8"/>
  <c r="H118" i="8" s="1"/>
  <c r="G150" i="8"/>
  <c r="H150" i="8" s="1"/>
  <c r="G182" i="8"/>
  <c r="H182" i="8" s="1"/>
  <c r="E89" i="8"/>
  <c r="G94" i="8"/>
  <c r="H94" i="8" s="1"/>
  <c r="E12" i="8"/>
  <c r="G7" i="8"/>
  <c r="H7" i="8" s="1"/>
  <c r="G12" i="8"/>
  <c r="H12" i="8" s="1"/>
  <c r="G114" i="8"/>
  <c r="H114" i="8" s="1"/>
  <c r="G146" i="8"/>
  <c r="H146" i="8" s="1"/>
  <c r="G178" i="8"/>
  <c r="H178" i="8" s="1"/>
  <c r="E52" i="8"/>
  <c r="G70" i="8"/>
  <c r="H70" i="8" s="1"/>
  <c r="G134" i="8"/>
  <c r="H134" i="8" s="1"/>
  <c r="G166" i="8"/>
  <c r="H166" i="8" s="1"/>
  <c r="E70" i="8"/>
  <c r="E21" i="8"/>
  <c r="K21" i="8"/>
  <c r="E53" i="8"/>
  <c r="K53" i="8"/>
  <c r="E43" i="8"/>
  <c r="K43" i="8"/>
  <c r="G113" i="8"/>
  <c r="H113" i="8" s="1"/>
  <c r="G145" i="8"/>
  <c r="H145" i="8" s="1"/>
  <c r="G177" i="8"/>
  <c r="H177" i="8" s="1"/>
  <c r="E25" i="8"/>
  <c r="K25" i="8"/>
  <c r="E41" i="8"/>
  <c r="K41" i="8"/>
  <c r="E11" i="8"/>
  <c r="K11" i="8"/>
  <c r="E8" i="8"/>
  <c r="K8" i="8"/>
  <c r="E48" i="8"/>
  <c r="K48" i="8"/>
  <c r="G141" i="8"/>
  <c r="H141" i="8" s="1"/>
  <c r="G75" i="8"/>
  <c r="H75" i="8" s="1"/>
  <c r="K9" i="8"/>
  <c r="E29" i="8"/>
  <c r="K29" i="8"/>
  <c r="E26" i="8"/>
  <c r="K26" i="8"/>
  <c r="G74" i="8"/>
  <c r="H74" i="8" s="1"/>
  <c r="G4" i="8"/>
  <c r="H4" i="8" s="1"/>
  <c r="E10" i="8"/>
  <c r="K10" i="8"/>
  <c r="G24" i="8"/>
  <c r="H24" i="8" s="1"/>
  <c r="G56" i="8"/>
  <c r="H56" i="8" s="1"/>
  <c r="G43" i="8"/>
  <c r="H43" i="8" s="1"/>
  <c r="G79" i="8"/>
  <c r="H79" i="8" s="1"/>
  <c r="E3" i="8"/>
  <c r="K3" i="8"/>
  <c r="E4" i="8"/>
  <c r="K4" i="8"/>
  <c r="E5" i="8"/>
  <c r="K5" i="8"/>
  <c r="E51" i="8"/>
  <c r="K51" i="8"/>
  <c r="E23" i="8"/>
  <c r="K23" i="8"/>
  <c r="G3" i="8"/>
  <c r="H3" i="8" s="1"/>
  <c r="E28" i="8"/>
  <c r="K28" i="8"/>
  <c r="G129" i="8"/>
  <c r="H129" i="8" s="1"/>
  <c r="G161" i="8"/>
  <c r="H161" i="8" s="1"/>
  <c r="E49" i="8"/>
  <c r="K49" i="8"/>
  <c r="E40" i="8"/>
  <c r="K40" i="8"/>
  <c r="E32" i="8"/>
  <c r="K32" i="8"/>
  <c r="E24" i="8"/>
  <c r="K24" i="8"/>
  <c r="E59" i="8"/>
  <c r="K59" i="8"/>
  <c r="E54" i="8"/>
  <c r="K54" i="8"/>
  <c r="E63" i="8"/>
  <c r="K63" i="8"/>
  <c r="G30" i="8"/>
  <c r="H30" i="8" s="1"/>
  <c r="G62" i="8"/>
  <c r="H62" i="8" s="1"/>
  <c r="G151" i="8"/>
  <c r="H151" i="8" s="1"/>
  <c r="G42" i="8"/>
  <c r="H42" i="8" s="1"/>
  <c r="G95" i="8"/>
  <c r="H95" i="8" s="1"/>
  <c r="G63" i="8"/>
  <c r="H63" i="8" s="1"/>
  <c r="E2" i="8"/>
  <c r="F2" i="8"/>
  <c r="E119" i="8"/>
  <c r="E171" i="8"/>
  <c r="E105" i="8"/>
  <c r="E84" i="8"/>
  <c r="E111" i="8"/>
  <c r="E101" i="8"/>
  <c r="E136" i="8"/>
  <c r="E168" i="8"/>
  <c r="G25" i="8"/>
  <c r="H25" i="8" s="1"/>
  <c r="E169" i="8"/>
  <c r="E120" i="8"/>
  <c r="E152" i="8"/>
  <c r="E71" i="8"/>
  <c r="E117" i="8"/>
  <c r="E149" i="8"/>
  <c r="E151" i="8"/>
  <c r="E104" i="8"/>
  <c r="E148" i="8"/>
  <c r="E88" i="8"/>
  <c r="E165" i="8"/>
  <c r="G57" i="8"/>
  <c r="H57" i="8" s="1"/>
  <c r="E80" i="8"/>
  <c r="E155" i="8"/>
  <c r="E64" i="8"/>
  <c r="E140" i="8"/>
  <c r="G41" i="8"/>
  <c r="H41" i="8" s="1"/>
  <c r="E74" i="8"/>
  <c r="E113" i="8"/>
  <c r="E100" i="8"/>
  <c r="E160" i="8"/>
  <c r="E69" i="8"/>
  <c r="E75" i="8"/>
  <c r="G181" i="8"/>
  <c r="H181" i="8" s="1"/>
  <c r="G54" i="8"/>
  <c r="H54" i="8" s="1"/>
  <c r="G13" i="8"/>
  <c r="H13" i="8" s="1"/>
  <c r="E13" i="8"/>
  <c r="G6" i="8"/>
  <c r="H6" i="8" s="1"/>
  <c r="E6" i="8"/>
  <c r="G2" i="8"/>
  <c r="G33" i="8"/>
  <c r="H33" i="8" s="1"/>
  <c r="E33" i="8"/>
  <c r="G65" i="8"/>
  <c r="H65" i="8" s="1"/>
  <c r="E65" i="8"/>
  <c r="G108" i="8"/>
  <c r="H108" i="8" s="1"/>
  <c r="G140" i="8"/>
  <c r="H140" i="8" s="1"/>
  <c r="G172" i="8"/>
  <c r="H172" i="8" s="1"/>
  <c r="G111" i="8"/>
  <c r="H111" i="8" s="1"/>
  <c r="G183" i="8"/>
  <c r="H183" i="8" s="1"/>
  <c r="G61" i="8"/>
  <c r="H61" i="8" s="1"/>
  <c r="E61" i="8"/>
  <c r="G47" i="8"/>
  <c r="H47" i="8" s="1"/>
  <c r="E47" i="8"/>
  <c r="G92" i="8"/>
  <c r="H92" i="8" s="1"/>
  <c r="G22" i="8"/>
  <c r="H22" i="8" s="1"/>
  <c r="E22" i="8"/>
  <c r="G76" i="8"/>
  <c r="H76" i="8" s="1"/>
  <c r="G27" i="8"/>
  <c r="H27" i="8" s="1"/>
  <c r="E27" i="8"/>
  <c r="G173" i="8"/>
  <c r="H173" i="8" s="1"/>
  <c r="G48" i="8"/>
  <c r="H48" i="8" s="1"/>
  <c r="G143" i="8"/>
  <c r="H143" i="8" s="1"/>
  <c r="G101" i="8"/>
  <c r="H101" i="8" s="1"/>
  <c r="G168" i="8"/>
  <c r="H168" i="8" s="1"/>
  <c r="G51" i="8"/>
  <c r="H51" i="8" s="1"/>
  <c r="G120" i="8"/>
  <c r="H120" i="8" s="1"/>
  <c r="G60" i="8"/>
  <c r="H60" i="8" s="1"/>
  <c r="G90" i="8"/>
  <c r="H90" i="8" s="1"/>
  <c r="G84" i="8"/>
  <c r="H84" i="8" s="1"/>
  <c r="G46" i="8"/>
  <c r="H46" i="8" s="1"/>
  <c r="G87" i="8"/>
  <c r="H87" i="8" s="1"/>
  <c r="G39" i="8"/>
  <c r="H39" i="8" s="1"/>
  <c r="G105" i="8"/>
  <c r="H105" i="8" s="1"/>
  <c r="G137" i="8"/>
  <c r="H137" i="8" s="1"/>
  <c r="G169" i="8"/>
  <c r="H169" i="8" s="1"/>
  <c r="G21" i="8"/>
  <c r="H21" i="8" s="1"/>
  <c r="G37" i="8"/>
  <c r="H37" i="8" s="1"/>
  <c r="G53" i="8"/>
  <c r="H53" i="8" s="1"/>
  <c r="G72" i="8"/>
  <c r="H72" i="8" s="1"/>
  <c r="G128" i="8"/>
  <c r="H128" i="8" s="1"/>
  <c r="G26" i="8"/>
  <c r="H26" i="8" s="1"/>
  <c r="G58" i="8"/>
  <c r="H58" i="8" s="1"/>
  <c r="G8" i="8"/>
  <c r="H8" i="8" s="1"/>
  <c r="G125" i="8"/>
  <c r="H125" i="8" s="1"/>
  <c r="G157" i="8"/>
  <c r="H157" i="8" s="1"/>
  <c r="G152" i="8"/>
  <c r="H152" i="8" s="1"/>
  <c r="G32" i="8"/>
  <c r="H32" i="8" s="1"/>
  <c r="G64" i="8"/>
  <c r="H64" i="8" s="1"/>
  <c r="G31" i="8"/>
  <c r="H31" i="8" s="1"/>
  <c r="G119" i="8"/>
  <c r="H119" i="8" s="1"/>
  <c r="G139" i="8"/>
  <c r="H139" i="8" s="1"/>
  <c r="G67" i="8"/>
  <c r="H67" i="8" s="1"/>
  <c r="G131" i="8"/>
  <c r="H131" i="8" s="1"/>
  <c r="G163" i="8"/>
  <c r="H163" i="8" s="1"/>
  <c r="G69" i="8"/>
  <c r="H69" i="8" s="1"/>
  <c r="G155" i="8"/>
  <c r="H155" i="8" s="1"/>
  <c r="G123" i="8"/>
  <c r="H123" i="8" s="1"/>
  <c r="G5" i="8"/>
  <c r="H5" i="8" s="1"/>
  <c r="G17" i="8"/>
  <c r="H17" i="8" s="1"/>
  <c r="G112" i="8"/>
  <c r="H112" i="8" s="1"/>
  <c r="G176" i="8"/>
  <c r="H176" i="8" s="1"/>
  <c r="G80" i="8"/>
  <c r="H80" i="8" s="1"/>
  <c r="G88" i="8"/>
  <c r="H88" i="8" s="1"/>
  <c r="G184" i="8"/>
  <c r="H184" i="8" s="1"/>
  <c r="G28" i="8"/>
  <c r="H28" i="8" s="1"/>
  <c r="G144" i="8"/>
  <c r="H144" i="8" s="1"/>
  <c r="G107" i="8"/>
  <c r="H107" i="8" s="1"/>
  <c r="G127" i="8"/>
  <c r="H127" i="8" s="1"/>
  <c r="G156" i="8"/>
  <c r="H156" i="8" s="1"/>
  <c r="G45" i="8"/>
  <c r="H45" i="8" s="1"/>
  <c r="G38" i="8"/>
  <c r="H38" i="8" s="1"/>
  <c r="G104" i="8"/>
  <c r="H104" i="8" s="1"/>
  <c r="G136" i="8"/>
  <c r="H136" i="8" s="1"/>
  <c r="G44" i="8"/>
  <c r="H44" i="8" s="1"/>
  <c r="G96" i="8"/>
  <c r="H96" i="8" s="1"/>
  <c r="G116" i="8"/>
  <c r="H116" i="8" s="1"/>
  <c r="G132" i="8"/>
  <c r="H132" i="8" s="1"/>
  <c r="G148" i="8"/>
  <c r="H148" i="8" s="1"/>
  <c r="G164" i="8"/>
  <c r="H164" i="8" s="1"/>
  <c r="G180" i="8"/>
  <c r="H180" i="8" s="1"/>
  <c r="G68" i="8"/>
  <c r="H68" i="8" s="1"/>
  <c r="G100" i="8"/>
  <c r="H100" i="8" s="1"/>
  <c r="G133" i="8"/>
  <c r="H133" i="8" s="1"/>
  <c r="G165" i="8"/>
  <c r="H165" i="8" s="1"/>
  <c r="G160" i="8"/>
  <c r="H160" i="8" s="1"/>
  <c r="G40" i="8"/>
  <c r="H40" i="8" s="1"/>
  <c r="G10" i="8"/>
  <c r="H10" i="8" s="1"/>
  <c r="G71" i="8"/>
  <c r="H71" i="8" s="1"/>
  <c r="G167" i="8"/>
  <c r="H167" i="8" s="1"/>
  <c r="G9" i="8"/>
  <c r="H9" i="8" s="1"/>
  <c r="G179" i="8"/>
  <c r="H179" i="8" s="1"/>
  <c r="G91" i="8"/>
  <c r="H91" i="8" s="1"/>
  <c r="G124" i="8"/>
  <c r="H124" i="8" s="1"/>
  <c r="G29" i="8"/>
  <c r="H29" i="8" s="1"/>
  <c r="G23" i="8"/>
  <c r="H23" i="8" s="1"/>
  <c r="G171" i="8"/>
  <c r="H171" i="8" s="1"/>
  <c r="G49" i="8"/>
  <c r="H49" i="8" s="1"/>
  <c r="I16" i="13" l="1"/>
  <c r="D16" i="13" s="1"/>
  <c r="L16" i="13" s="1"/>
  <c r="E16" i="13" s="1"/>
  <c r="F16" i="13" s="1"/>
  <c r="G121" i="8"/>
  <c r="H121" i="8" s="1"/>
  <c r="I16" i="12"/>
  <c r="D16" i="12" s="1"/>
  <c r="L16" i="12" s="1"/>
  <c r="E16" i="12" s="1"/>
  <c r="F16" i="12" s="1"/>
  <c r="I16" i="11"/>
  <c r="D16" i="11" s="1"/>
  <c r="L16" i="11" s="1"/>
  <c r="E16" i="11" s="1"/>
  <c r="F16" i="11" s="1"/>
  <c r="H2" i="8"/>
  <c r="J2" i="8" s="1"/>
  <c r="F3" i="8" s="1"/>
  <c r="I3" i="8" s="1"/>
  <c r="I17" i="13" l="1"/>
  <c r="D17" i="13" s="1"/>
  <c r="L17" i="13" s="1"/>
  <c r="E17" i="13" s="1"/>
  <c r="F17" i="13" s="1"/>
  <c r="I17" i="12"/>
  <c r="D17" i="12" s="1"/>
  <c r="L17" i="12" s="1"/>
  <c r="E17" i="12" s="1"/>
  <c r="F17" i="12" s="1"/>
  <c r="I17" i="11"/>
  <c r="D17" i="11" s="1"/>
  <c r="L17" i="11" s="1"/>
  <c r="E17" i="11" s="1"/>
  <c r="F17" i="11" s="1"/>
  <c r="I2" i="8"/>
  <c r="L2" i="8" s="1"/>
  <c r="J3" i="8"/>
  <c r="F4" i="8" s="1"/>
  <c r="L3" i="8"/>
  <c r="I18" i="13" l="1"/>
  <c r="D18" i="13" s="1"/>
  <c r="L18" i="13" s="1"/>
  <c r="E18" i="13" s="1"/>
  <c r="F18" i="13" s="1"/>
  <c r="I18" i="12"/>
  <c r="D18" i="12" s="1"/>
  <c r="L18" i="12" s="1"/>
  <c r="E18" i="12" s="1"/>
  <c r="F18" i="12" s="1"/>
  <c r="I18" i="11"/>
  <c r="D18" i="11" s="1"/>
  <c r="L18" i="11" s="1"/>
  <c r="E18" i="11" s="1"/>
  <c r="F18" i="11" s="1"/>
  <c r="I4" i="8"/>
  <c r="L4" i="8" s="1"/>
  <c r="I19" i="13" l="1"/>
  <c r="D19" i="13" s="1"/>
  <c r="L19" i="13" s="1"/>
  <c r="E19" i="13" s="1"/>
  <c r="F19" i="13" s="1"/>
  <c r="I19" i="12"/>
  <c r="D19" i="12" s="1"/>
  <c r="L19" i="12" s="1"/>
  <c r="E19" i="12" s="1"/>
  <c r="F19" i="12" s="1"/>
  <c r="I19" i="11"/>
  <c r="D19" i="11" s="1"/>
  <c r="L19" i="11" s="1"/>
  <c r="E19" i="11" s="1"/>
  <c r="F19" i="11" s="1"/>
  <c r="J4" i="8"/>
  <c r="F5" i="8" s="1"/>
  <c r="I5" i="8" s="1"/>
  <c r="I20" i="13" l="1"/>
  <c r="D20" i="13" s="1"/>
  <c r="L20" i="13" s="1"/>
  <c r="E20" i="13" s="1"/>
  <c r="F20" i="13" s="1"/>
  <c r="I20" i="12"/>
  <c r="D20" i="12" s="1"/>
  <c r="L20" i="12" s="1"/>
  <c r="E20" i="12" s="1"/>
  <c r="F20" i="12" s="1"/>
  <c r="I20" i="11"/>
  <c r="D20" i="11" s="1"/>
  <c r="L20" i="11" s="1"/>
  <c r="E20" i="11" s="1"/>
  <c r="F20" i="11" s="1"/>
  <c r="J5" i="8"/>
  <c r="F6" i="8" s="1"/>
  <c r="L5" i="8"/>
  <c r="I21" i="13" l="1"/>
  <c r="D21" i="13" s="1"/>
  <c r="L21" i="13" s="1"/>
  <c r="E21" i="13" s="1"/>
  <c r="F21" i="13" s="1"/>
  <c r="D22" i="13" s="1"/>
  <c r="L22" i="13" s="1"/>
  <c r="E22" i="13" s="1"/>
  <c r="F22" i="13" s="1"/>
  <c r="D23" i="13" s="1"/>
  <c r="L23" i="13" s="1"/>
  <c r="E23" i="13" s="1"/>
  <c r="F23" i="13" s="1"/>
  <c r="D24" i="13" s="1"/>
  <c r="L24" i="13" s="1"/>
  <c r="E24" i="13" s="1"/>
  <c r="F24" i="13" s="1"/>
  <c r="D25" i="13" s="1"/>
  <c r="L25" i="13" s="1"/>
  <c r="E25" i="13" s="1"/>
  <c r="F25" i="13" s="1"/>
  <c r="D26" i="13" s="1"/>
  <c r="L26" i="13" s="1"/>
  <c r="E26" i="13" s="1"/>
  <c r="F26" i="13" s="1"/>
  <c r="D27" i="13" s="1"/>
  <c r="L27" i="13" s="1"/>
  <c r="E27" i="13" s="1"/>
  <c r="F27" i="13" s="1"/>
  <c r="I21" i="12"/>
  <c r="D21" i="12" s="1"/>
  <c r="L21" i="12" s="1"/>
  <c r="E21" i="12" s="1"/>
  <c r="F21" i="12" s="1"/>
  <c r="D22" i="12" s="1"/>
  <c r="L22" i="12" s="1"/>
  <c r="E22" i="12" s="1"/>
  <c r="F22" i="12" s="1"/>
  <c r="D23" i="12" s="1"/>
  <c r="L23" i="12" s="1"/>
  <c r="E23" i="12" s="1"/>
  <c r="F23" i="12" s="1"/>
  <c r="D24" i="12" s="1"/>
  <c r="L24" i="12" s="1"/>
  <c r="E24" i="12" s="1"/>
  <c r="F24" i="12" s="1"/>
  <c r="D25" i="12" s="1"/>
  <c r="L25" i="12" s="1"/>
  <c r="E25" i="12" s="1"/>
  <c r="F25" i="12" s="1"/>
  <c r="D26" i="12" s="1"/>
  <c r="L26" i="12" s="1"/>
  <c r="E26" i="12" s="1"/>
  <c r="F26" i="12" s="1"/>
  <c r="D27" i="12" s="1"/>
  <c r="L27" i="12" s="1"/>
  <c r="E27" i="12" s="1"/>
  <c r="F27" i="12" s="1"/>
  <c r="I21" i="11"/>
  <c r="D21" i="11" s="1"/>
  <c r="L21" i="11" s="1"/>
  <c r="E21" i="11" s="1"/>
  <c r="F21" i="11" s="1"/>
  <c r="D22" i="11" s="1"/>
  <c r="L22" i="11" s="1"/>
  <c r="E22" i="11" s="1"/>
  <c r="F22" i="11" s="1"/>
  <c r="D23" i="11" s="1"/>
  <c r="L23" i="11" s="1"/>
  <c r="E23" i="11" s="1"/>
  <c r="F23" i="11" s="1"/>
  <c r="D24" i="11" s="1"/>
  <c r="L24" i="11" s="1"/>
  <c r="E24" i="11" s="1"/>
  <c r="F24" i="11" s="1"/>
  <c r="D25" i="11" s="1"/>
  <c r="L25" i="11" s="1"/>
  <c r="E25" i="11" s="1"/>
  <c r="F25" i="11" s="1"/>
  <c r="D26" i="11" s="1"/>
  <c r="L26" i="11" s="1"/>
  <c r="E26" i="11" s="1"/>
  <c r="F26" i="11" s="1"/>
  <c r="D27" i="11" s="1"/>
  <c r="L27" i="11" s="1"/>
  <c r="E27" i="11" s="1"/>
  <c r="F27" i="11" s="1"/>
  <c r="I6" i="8"/>
  <c r="L6" i="8" s="1"/>
  <c r="I28" i="13" l="1"/>
  <c r="D28" i="13" s="1"/>
  <c r="L28" i="13" s="1"/>
  <c r="E28" i="13" s="1"/>
  <c r="F28" i="13" s="1"/>
  <c r="D29" i="13" s="1"/>
  <c r="L29" i="13" s="1"/>
  <c r="E29" i="13" s="1"/>
  <c r="F29" i="13" s="1"/>
  <c r="D30" i="13" s="1"/>
  <c r="L30" i="13" s="1"/>
  <c r="E30" i="13" s="1"/>
  <c r="F30" i="13" s="1"/>
  <c r="I28" i="12"/>
  <c r="D28" i="12"/>
  <c r="L28" i="12" s="1"/>
  <c r="E28" i="12" s="1"/>
  <c r="F28" i="12" s="1"/>
  <c r="D29" i="12" s="1"/>
  <c r="L29" i="12" s="1"/>
  <c r="E29" i="12" s="1"/>
  <c r="F29" i="12" s="1"/>
  <c r="D30" i="12" s="1"/>
  <c r="L30" i="12" s="1"/>
  <c r="E30" i="12" s="1"/>
  <c r="F30" i="12" s="1"/>
  <c r="I28" i="11"/>
  <c r="D28" i="11" s="1"/>
  <c r="L28" i="11" s="1"/>
  <c r="E28" i="11" s="1"/>
  <c r="F28" i="11" s="1"/>
  <c r="D29" i="11" s="1"/>
  <c r="L29" i="11" s="1"/>
  <c r="E29" i="11" s="1"/>
  <c r="F29" i="11" s="1"/>
  <c r="D30" i="11" s="1"/>
  <c r="L30" i="11" s="1"/>
  <c r="E30" i="11" s="1"/>
  <c r="F30" i="11" s="1"/>
  <c r="J6" i="8"/>
  <c r="I31" i="13" l="1"/>
  <c r="D31" i="13" s="1"/>
  <c r="L31" i="13" s="1"/>
  <c r="E31" i="13" s="1"/>
  <c r="F31" i="13" s="1"/>
  <c r="I31" i="12"/>
  <c r="D31" i="12"/>
  <c r="L31" i="12" s="1"/>
  <c r="E31" i="12" s="1"/>
  <c r="F31" i="12" s="1"/>
  <c r="I31" i="11"/>
  <c r="D31" i="11" s="1"/>
  <c r="L31" i="11" s="1"/>
  <c r="E31" i="11" s="1"/>
  <c r="F31" i="11" s="1"/>
  <c r="I32" i="13" l="1"/>
  <c r="D32" i="13" s="1"/>
  <c r="L32" i="13" s="1"/>
  <c r="E32" i="13" s="1"/>
  <c r="F32" i="13" s="1"/>
  <c r="D33" i="13" s="1"/>
  <c r="L33" i="13" s="1"/>
  <c r="E33" i="13" s="1"/>
  <c r="F33" i="13" s="1"/>
  <c r="D34" i="13" s="1"/>
  <c r="L34" i="13" s="1"/>
  <c r="E34" i="13" s="1"/>
  <c r="F34" i="13" s="1"/>
  <c r="D35" i="13" s="1"/>
  <c r="L35" i="13" s="1"/>
  <c r="E35" i="13" s="1"/>
  <c r="F35" i="13" s="1"/>
  <c r="D36" i="13" s="1"/>
  <c r="L36" i="13" s="1"/>
  <c r="E36" i="13" s="1"/>
  <c r="F36" i="13" s="1"/>
  <c r="D37" i="13" s="1"/>
  <c r="L37" i="13" s="1"/>
  <c r="E37" i="13" s="1"/>
  <c r="F37" i="13" s="1"/>
  <c r="I32" i="12"/>
  <c r="D32" i="12" s="1"/>
  <c r="L32" i="12" s="1"/>
  <c r="E32" i="12" s="1"/>
  <c r="F32" i="12" s="1"/>
  <c r="D33" i="12" s="1"/>
  <c r="L33" i="12" s="1"/>
  <c r="E33" i="12" s="1"/>
  <c r="F33" i="12" s="1"/>
  <c r="D34" i="12" s="1"/>
  <c r="L34" i="12" s="1"/>
  <c r="E34" i="12" s="1"/>
  <c r="F34" i="12" s="1"/>
  <c r="D35" i="12" s="1"/>
  <c r="L35" i="12" s="1"/>
  <c r="E35" i="12" s="1"/>
  <c r="F35" i="12" s="1"/>
  <c r="D36" i="12" s="1"/>
  <c r="L36" i="12" s="1"/>
  <c r="E36" i="12" s="1"/>
  <c r="F36" i="12" s="1"/>
  <c r="D37" i="12" s="1"/>
  <c r="L37" i="12" s="1"/>
  <c r="E37" i="12" s="1"/>
  <c r="F37" i="12" s="1"/>
  <c r="I32" i="11"/>
  <c r="D32" i="11" s="1"/>
  <c r="L32" i="11" s="1"/>
  <c r="E32" i="11" s="1"/>
  <c r="F32" i="11" s="1"/>
  <c r="D33" i="11" s="1"/>
  <c r="L33" i="11" s="1"/>
  <c r="E33" i="11" s="1"/>
  <c r="F33" i="11" s="1"/>
  <c r="D34" i="11" s="1"/>
  <c r="L34" i="11" s="1"/>
  <c r="E34" i="11" s="1"/>
  <c r="F34" i="11" s="1"/>
  <c r="D35" i="11" s="1"/>
  <c r="L35" i="11" s="1"/>
  <c r="E35" i="11" s="1"/>
  <c r="F35" i="11" s="1"/>
  <c r="D36" i="11" s="1"/>
  <c r="L36" i="11" s="1"/>
  <c r="E36" i="11" s="1"/>
  <c r="F36" i="11" s="1"/>
  <c r="D37" i="11" s="1"/>
  <c r="L37" i="11" s="1"/>
  <c r="E37" i="11" s="1"/>
  <c r="F37" i="11" s="1"/>
  <c r="I38" i="13" l="1"/>
  <c r="D38" i="13" s="1"/>
  <c r="L38" i="13" s="1"/>
  <c r="E38" i="13" s="1"/>
  <c r="F38" i="13" s="1"/>
  <c r="I38" i="12"/>
  <c r="D38" i="12" s="1"/>
  <c r="L38" i="12" s="1"/>
  <c r="E38" i="12" s="1"/>
  <c r="F38" i="12" s="1"/>
  <c r="I38" i="11"/>
  <c r="D38" i="11" s="1"/>
  <c r="L38" i="11" s="1"/>
  <c r="E38" i="11" s="1"/>
  <c r="I39" i="13" l="1"/>
  <c r="D39" i="13" s="1"/>
  <c r="L39" i="13" s="1"/>
  <c r="E39" i="13" s="1"/>
  <c r="F39" i="13" s="1"/>
  <c r="I39" i="12"/>
  <c r="D39" i="12" s="1"/>
  <c r="L39" i="12" s="1"/>
  <c r="E39" i="12" s="1"/>
  <c r="F39" i="12" s="1"/>
  <c r="F38" i="11"/>
  <c r="M38" i="11"/>
  <c r="I39" i="11"/>
  <c r="D39" i="11" s="1"/>
  <c r="L39" i="11" s="1"/>
  <c r="E39" i="11" s="1"/>
  <c r="F39" i="11" s="1"/>
  <c r="I40" i="13" l="1"/>
  <c r="D40" i="13" s="1"/>
  <c r="L40" i="13" s="1"/>
  <c r="E40" i="13" s="1"/>
  <c r="F40" i="13" s="1"/>
  <c r="D41" i="13" s="1"/>
  <c r="L41" i="13" s="1"/>
  <c r="E41" i="13" s="1"/>
  <c r="F41" i="13" s="1"/>
  <c r="D42" i="13" s="1"/>
  <c r="L42" i="13" s="1"/>
  <c r="E42" i="13" s="1"/>
  <c r="F42" i="13" s="1"/>
  <c r="I40" i="12"/>
  <c r="D40" i="12" s="1"/>
  <c r="L40" i="12" s="1"/>
  <c r="E40" i="12" s="1"/>
  <c r="F40" i="12" s="1"/>
  <c r="D41" i="12" s="1"/>
  <c r="L41" i="12" s="1"/>
  <c r="E41" i="12" s="1"/>
  <c r="F41" i="12" s="1"/>
  <c r="D42" i="12" s="1"/>
  <c r="L42" i="12" s="1"/>
  <c r="E42" i="12" s="1"/>
  <c r="F42" i="12" s="1"/>
  <c r="I40" i="11"/>
  <c r="D40" i="11" s="1"/>
  <c r="L40" i="11" s="1"/>
  <c r="E40" i="11" s="1"/>
  <c r="F40" i="11" s="1"/>
  <c r="D41" i="11" s="1"/>
  <c r="L41" i="11" s="1"/>
  <c r="E41" i="11" s="1"/>
  <c r="F41" i="11" s="1"/>
  <c r="D42" i="11" s="1"/>
  <c r="L42" i="11" s="1"/>
  <c r="E42" i="11" s="1"/>
  <c r="F42" i="11" s="1"/>
  <c r="I43" i="13" l="1"/>
  <c r="D43" i="13" s="1"/>
  <c r="L43" i="13" s="1"/>
  <c r="E43" i="13" s="1"/>
  <c r="F43" i="13" s="1"/>
  <c r="D44" i="13" s="1"/>
  <c r="L44" i="13" s="1"/>
  <c r="E44" i="13" s="1"/>
  <c r="F44" i="13" s="1"/>
  <c r="I43" i="12"/>
  <c r="D43" i="12" s="1"/>
  <c r="L43" i="12" s="1"/>
  <c r="E43" i="12" s="1"/>
  <c r="F43" i="12" s="1"/>
  <c r="D44" i="12" s="1"/>
  <c r="L44" i="12" s="1"/>
  <c r="E44" i="12" s="1"/>
  <c r="F44" i="12" s="1"/>
  <c r="I43" i="11"/>
  <c r="D43" i="11" s="1"/>
  <c r="L43" i="11" s="1"/>
  <c r="E43" i="11" s="1"/>
  <c r="F43" i="11" s="1"/>
  <c r="D44" i="11" s="1"/>
  <c r="L44" i="11" s="1"/>
  <c r="E44" i="11" s="1"/>
  <c r="F44" i="11" s="1"/>
  <c r="I45" i="13" l="1"/>
  <c r="D45" i="13" s="1"/>
  <c r="L45" i="13" s="1"/>
  <c r="E45" i="13" s="1"/>
  <c r="F45" i="13" s="1"/>
  <c r="I45" i="12"/>
  <c r="D45" i="12"/>
  <c r="L45" i="12" s="1"/>
  <c r="E45" i="12" s="1"/>
  <c r="F45" i="12" s="1"/>
  <c r="I45" i="11"/>
  <c r="D45" i="11" s="1"/>
  <c r="L45" i="11" s="1"/>
  <c r="E45" i="11" s="1"/>
  <c r="F45" i="11" s="1"/>
  <c r="I46" i="13" l="1"/>
  <c r="D46" i="13"/>
  <c r="L46" i="13" s="1"/>
  <c r="E46" i="13" s="1"/>
  <c r="F46" i="13" s="1"/>
  <c r="I46" i="12"/>
  <c r="D46" i="12" s="1"/>
  <c r="L46" i="12" s="1"/>
  <c r="E46" i="12" s="1"/>
  <c r="F46" i="12" s="1"/>
  <c r="I46" i="11"/>
  <c r="D46" i="11" s="1"/>
  <c r="L46" i="11" s="1"/>
  <c r="E46" i="11" s="1"/>
  <c r="F46" i="11" s="1"/>
  <c r="I47" i="13" l="1"/>
  <c r="D47" i="13" s="1"/>
  <c r="L47" i="13" s="1"/>
  <c r="E47" i="13" s="1"/>
  <c r="F47" i="13" s="1"/>
  <c r="D48" i="13" s="1"/>
  <c r="L48" i="13" s="1"/>
  <c r="E48" i="13" s="1"/>
  <c r="F48" i="13" s="1"/>
  <c r="D49" i="13" s="1"/>
  <c r="L49" i="13" s="1"/>
  <c r="E49" i="13" s="1"/>
  <c r="F49" i="13" s="1"/>
  <c r="D50" i="13" s="1"/>
  <c r="L50" i="13" s="1"/>
  <c r="E50" i="13" s="1"/>
  <c r="F50" i="13" s="1"/>
  <c r="D51" i="13" s="1"/>
  <c r="L51" i="13" s="1"/>
  <c r="E51" i="13" s="1"/>
  <c r="F51" i="13" s="1"/>
  <c r="D52" i="13" s="1"/>
  <c r="L52" i="13" s="1"/>
  <c r="E52" i="13" s="1"/>
  <c r="F52" i="13" s="1"/>
  <c r="D53" i="13" s="1"/>
  <c r="L53" i="13" s="1"/>
  <c r="E53" i="13" s="1"/>
  <c r="F53" i="13" s="1"/>
  <c r="D54" i="13" s="1"/>
  <c r="L54" i="13" s="1"/>
  <c r="E54" i="13" s="1"/>
  <c r="F54" i="13" s="1"/>
  <c r="D55" i="13" s="1"/>
  <c r="L55" i="13" s="1"/>
  <c r="E55" i="13" s="1"/>
  <c r="F55" i="13" s="1"/>
  <c r="D56" i="13" s="1"/>
  <c r="L56" i="13" s="1"/>
  <c r="E56" i="13" s="1"/>
  <c r="F56" i="13" s="1"/>
  <c r="I47" i="12"/>
  <c r="D47" i="12" s="1"/>
  <c r="L47" i="12" s="1"/>
  <c r="E47" i="12" s="1"/>
  <c r="F47" i="12" s="1"/>
  <c r="D48" i="12" s="1"/>
  <c r="L48" i="12" s="1"/>
  <c r="E48" i="12" s="1"/>
  <c r="F48" i="12" s="1"/>
  <c r="D49" i="12" s="1"/>
  <c r="L49" i="12" s="1"/>
  <c r="E49" i="12" s="1"/>
  <c r="F49" i="12" s="1"/>
  <c r="D50" i="12" s="1"/>
  <c r="L50" i="12" s="1"/>
  <c r="E50" i="12" s="1"/>
  <c r="F50" i="12" s="1"/>
  <c r="D51" i="12" s="1"/>
  <c r="L51" i="12" s="1"/>
  <c r="E51" i="12" s="1"/>
  <c r="F51" i="12" s="1"/>
  <c r="D52" i="12" s="1"/>
  <c r="L52" i="12" s="1"/>
  <c r="E52" i="12" s="1"/>
  <c r="F52" i="12" s="1"/>
  <c r="D53" i="12" s="1"/>
  <c r="L53" i="12" s="1"/>
  <c r="E53" i="12" s="1"/>
  <c r="F53" i="12" s="1"/>
  <c r="D54" i="12" s="1"/>
  <c r="L54" i="12" s="1"/>
  <c r="E54" i="12" s="1"/>
  <c r="F54" i="12" s="1"/>
  <c r="D55" i="12" s="1"/>
  <c r="L55" i="12" s="1"/>
  <c r="E55" i="12" s="1"/>
  <c r="F55" i="12" s="1"/>
  <c r="D56" i="12" s="1"/>
  <c r="L56" i="12" s="1"/>
  <c r="E56" i="12" s="1"/>
  <c r="F56" i="12" s="1"/>
  <c r="I47" i="11"/>
  <c r="D47" i="11" s="1"/>
  <c r="L47" i="11" s="1"/>
  <c r="E47" i="11" s="1"/>
  <c r="F47" i="11" s="1"/>
  <c r="D48" i="11" s="1"/>
  <c r="L48" i="11" s="1"/>
  <c r="E48" i="11" s="1"/>
  <c r="F48" i="11" s="1"/>
  <c r="D49" i="11" s="1"/>
  <c r="L49" i="11" s="1"/>
  <c r="E49" i="11" s="1"/>
  <c r="F49" i="11" s="1"/>
  <c r="D50" i="11" s="1"/>
  <c r="L50" i="11" s="1"/>
  <c r="E50" i="11" s="1"/>
  <c r="F50" i="11" s="1"/>
  <c r="D51" i="11" s="1"/>
  <c r="L51" i="11" s="1"/>
  <c r="E51" i="11" s="1"/>
  <c r="F51" i="11" s="1"/>
  <c r="D52" i="11" s="1"/>
  <c r="L52" i="11" s="1"/>
  <c r="E52" i="11" s="1"/>
  <c r="F52" i="11" s="1"/>
  <c r="D53" i="11" s="1"/>
  <c r="L53" i="11" s="1"/>
  <c r="E53" i="11" s="1"/>
  <c r="F53" i="11" s="1"/>
  <c r="D54" i="11" s="1"/>
  <c r="L54" i="11" s="1"/>
  <c r="E54" i="11" s="1"/>
  <c r="F54" i="11" s="1"/>
  <c r="D55" i="11" s="1"/>
  <c r="L55" i="11" s="1"/>
  <c r="E55" i="11" s="1"/>
  <c r="F55" i="11" s="1"/>
  <c r="D56" i="11" s="1"/>
  <c r="L56" i="11" s="1"/>
  <c r="E56" i="11" s="1"/>
  <c r="F56" i="11" s="1"/>
  <c r="I57" i="13" l="1"/>
  <c r="D57" i="13" s="1"/>
  <c r="L57" i="13" s="1"/>
  <c r="E57" i="13" s="1"/>
  <c r="F57" i="13" s="1"/>
  <c r="I57" i="12"/>
  <c r="D57" i="12" s="1"/>
  <c r="L57" i="12" s="1"/>
  <c r="E57" i="12" s="1"/>
  <c r="F57" i="12" s="1"/>
  <c r="I57" i="11"/>
  <c r="D57" i="11" s="1"/>
  <c r="L57" i="11" s="1"/>
  <c r="E57" i="11" s="1"/>
  <c r="F57" i="11" s="1"/>
  <c r="I58" i="13" l="1"/>
  <c r="D58" i="13" s="1"/>
  <c r="L58" i="13" s="1"/>
  <c r="E58" i="13" s="1"/>
  <c r="F58" i="13" s="1"/>
  <c r="I58" i="12"/>
  <c r="D58" i="12" s="1"/>
  <c r="L58" i="12" s="1"/>
  <c r="E58" i="12" s="1"/>
  <c r="F58" i="12" s="1"/>
  <c r="I58" i="11"/>
  <c r="D58" i="11" s="1"/>
  <c r="L58" i="11" s="1"/>
  <c r="E58" i="11" s="1"/>
  <c r="F58" i="11" s="1"/>
  <c r="I59" i="13" l="1"/>
  <c r="D59" i="13" s="1"/>
  <c r="L59" i="13" s="1"/>
  <c r="E59" i="13" s="1"/>
  <c r="F59" i="13" s="1"/>
  <c r="D60" i="13" s="1"/>
  <c r="L60" i="13" s="1"/>
  <c r="E60" i="13" s="1"/>
  <c r="F60" i="13" s="1"/>
  <c r="I59" i="12"/>
  <c r="D59" i="12" s="1"/>
  <c r="L59" i="12" s="1"/>
  <c r="E59" i="12" s="1"/>
  <c r="F59" i="12" s="1"/>
  <c r="D60" i="12" s="1"/>
  <c r="L60" i="12" s="1"/>
  <c r="E60" i="12" s="1"/>
  <c r="F60" i="12" s="1"/>
  <c r="I59" i="11"/>
  <c r="D59" i="11" s="1"/>
  <c r="L59" i="11" s="1"/>
  <c r="E59" i="11" s="1"/>
  <c r="F59" i="11" s="1"/>
  <c r="D60" i="11" s="1"/>
  <c r="L60" i="11" s="1"/>
  <c r="E60" i="11" s="1"/>
  <c r="F60" i="11" s="1"/>
  <c r="I61" i="13" l="1"/>
  <c r="D61" i="13" s="1"/>
  <c r="L61" i="13" s="1"/>
  <c r="E61" i="13" s="1"/>
  <c r="F61" i="13" s="1"/>
  <c r="I61" i="12"/>
  <c r="D61" i="12" s="1"/>
  <c r="L61" i="12" s="1"/>
  <c r="E61" i="12" s="1"/>
  <c r="F61" i="12" s="1"/>
  <c r="I61" i="11"/>
  <c r="D61" i="11" s="1"/>
  <c r="L61" i="11" s="1"/>
  <c r="E61" i="11" s="1"/>
  <c r="F61" i="11" s="1"/>
  <c r="I62" i="13" l="1"/>
  <c r="D62" i="13" s="1"/>
  <c r="L62" i="13" s="1"/>
  <c r="E62" i="13" s="1"/>
  <c r="F62" i="13" s="1"/>
  <c r="I62" i="12"/>
  <c r="D62" i="12" s="1"/>
  <c r="L62" i="12" s="1"/>
  <c r="E62" i="12" s="1"/>
  <c r="F62" i="12" s="1"/>
  <c r="I62" i="11"/>
  <c r="D62" i="11" s="1"/>
  <c r="L62" i="11" s="1"/>
  <c r="E62" i="11" s="1"/>
  <c r="F62" i="11" s="1"/>
  <c r="I63" i="13" l="1"/>
  <c r="D63" i="13" s="1"/>
  <c r="L63" i="13" s="1"/>
  <c r="E63" i="13" s="1"/>
  <c r="F63" i="13" s="1"/>
  <c r="D64" i="13" s="1"/>
  <c r="L64" i="13" s="1"/>
  <c r="E64" i="13" s="1"/>
  <c r="F64" i="13" s="1"/>
  <c r="D65" i="13" s="1"/>
  <c r="L65" i="13" s="1"/>
  <c r="E65" i="13" s="1"/>
  <c r="F65" i="13" s="1"/>
  <c r="I63" i="12"/>
  <c r="D63" i="12" s="1"/>
  <c r="L63" i="12" s="1"/>
  <c r="E63" i="12" s="1"/>
  <c r="F63" i="12" s="1"/>
  <c r="D64" i="12" s="1"/>
  <c r="L64" i="12" s="1"/>
  <c r="E64" i="12" s="1"/>
  <c r="F64" i="12" s="1"/>
  <c r="D65" i="12" s="1"/>
  <c r="L65" i="12" s="1"/>
  <c r="E65" i="12" s="1"/>
  <c r="F65" i="12" s="1"/>
  <c r="I63" i="11"/>
  <c r="D63" i="11" s="1"/>
  <c r="L63" i="11" s="1"/>
  <c r="E63" i="11" s="1"/>
  <c r="F63" i="11" s="1"/>
  <c r="D64" i="11" s="1"/>
  <c r="L64" i="11" s="1"/>
  <c r="E64" i="11" s="1"/>
  <c r="F64" i="11" s="1"/>
  <c r="D65" i="11" s="1"/>
  <c r="L65" i="11" s="1"/>
  <c r="E65" i="11" s="1"/>
  <c r="F65" i="11" s="1"/>
  <c r="I66" i="13" l="1"/>
  <c r="D66" i="13" s="1"/>
  <c r="L66" i="13" s="1"/>
  <c r="E66" i="13" s="1"/>
  <c r="F66" i="13" s="1"/>
  <c r="I66" i="12"/>
  <c r="D66" i="12" s="1"/>
  <c r="L66" i="12" s="1"/>
  <c r="E66" i="12" s="1"/>
  <c r="F66" i="12" s="1"/>
  <c r="I66" i="11"/>
  <c r="D66" i="11" s="1"/>
  <c r="L66" i="11" s="1"/>
  <c r="E66" i="11" s="1"/>
  <c r="F66" i="11" s="1"/>
  <c r="I67" i="13" l="1"/>
  <c r="D67" i="13" s="1"/>
  <c r="L67" i="13" s="1"/>
  <c r="E67" i="13" s="1"/>
  <c r="F67" i="13" s="1"/>
  <c r="I67" i="12"/>
  <c r="D67" i="12" s="1"/>
  <c r="L67" i="12" s="1"/>
  <c r="E67" i="12" s="1"/>
  <c r="F67" i="12" s="1"/>
  <c r="I67" i="11"/>
  <c r="D67" i="11" s="1"/>
  <c r="L67" i="11" s="1"/>
  <c r="E67" i="11" s="1"/>
  <c r="F67" i="11" s="1"/>
  <c r="I68" i="13" l="1"/>
  <c r="D68" i="13" s="1"/>
  <c r="L68" i="13" s="1"/>
  <c r="E68" i="13" s="1"/>
  <c r="F68" i="13" s="1"/>
  <c r="I68" i="12"/>
  <c r="D68" i="12" s="1"/>
  <c r="L68" i="12" s="1"/>
  <c r="E68" i="12" s="1"/>
  <c r="F68" i="12" s="1"/>
  <c r="I68" i="11"/>
  <c r="D68" i="11" s="1"/>
  <c r="L68" i="11" s="1"/>
  <c r="E68" i="11" s="1"/>
  <c r="F68" i="11" s="1"/>
  <c r="I69" i="13" l="1"/>
  <c r="D69" i="13" s="1"/>
  <c r="L69" i="13" s="1"/>
  <c r="E69" i="13" s="1"/>
  <c r="F69" i="13" s="1"/>
  <c r="D70" i="13" s="1"/>
  <c r="L70" i="13" s="1"/>
  <c r="E70" i="13" s="1"/>
  <c r="F70" i="13" s="1"/>
  <c r="D71" i="13" s="1"/>
  <c r="L71" i="13" s="1"/>
  <c r="E71" i="13" s="1"/>
  <c r="F71" i="13" s="1"/>
  <c r="D72" i="13" s="1"/>
  <c r="L72" i="13" s="1"/>
  <c r="E72" i="13" s="1"/>
  <c r="F72" i="13" s="1"/>
  <c r="I69" i="12"/>
  <c r="D69" i="12" s="1"/>
  <c r="L69" i="12" s="1"/>
  <c r="E69" i="12" s="1"/>
  <c r="F69" i="12" s="1"/>
  <c r="D70" i="12" s="1"/>
  <c r="L70" i="12" s="1"/>
  <c r="E70" i="12" s="1"/>
  <c r="F70" i="12" s="1"/>
  <c r="D71" i="12" s="1"/>
  <c r="L71" i="12" s="1"/>
  <c r="E71" i="12" s="1"/>
  <c r="F71" i="12" s="1"/>
  <c r="D72" i="12" s="1"/>
  <c r="L72" i="12" s="1"/>
  <c r="E72" i="12" s="1"/>
  <c r="F72" i="12" s="1"/>
  <c r="I69" i="11"/>
  <c r="D69" i="11" s="1"/>
  <c r="L69" i="11" s="1"/>
  <c r="E69" i="11" s="1"/>
  <c r="F69" i="11" s="1"/>
  <c r="D70" i="11" s="1"/>
  <c r="L70" i="11" s="1"/>
  <c r="E70" i="11" s="1"/>
  <c r="F70" i="11" s="1"/>
  <c r="D71" i="11" s="1"/>
  <c r="L71" i="11" s="1"/>
  <c r="E71" i="11" s="1"/>
  <c r="F71" i="11" s="1"/>
  <c r="D72" i="11" s="1"/>
  <c r="L72" i="11" s="1"/>
  <c r="E72" i="11" s="1"/>
  <c r="F72" i="11" s="1"/>
  <c r="I73" i="13" l="1"/>
  <c r="D73" i="13" s="1"/>
  <c r="L73" i="13" s="1"/>
  <c r="E73" i="13" s="1"/>
  <c r="F73" i="13" s="1"/>
  <c r="I73" i="12"/>
  <c r="D73" i="12" s="1"/>
  <c r="L73" i="12" s="1"/>
  <c r="E73" i="12" s="1"/>
  <c r="F73" i="12" s="1"/>
  <c r="I73" i="11"/>
  <c r="D73" i="11" s="1"/>
  <c r="L73" i="11" s="1"/>
  <c r="E73" i="11" s="1"/>
  <c r="F73" i="11" s="1"/>
  <c r="I74" i="13" l="1"/>
  <c r="D74" i="13" s="1"/>
  <c r="L74" i="13" s="1"/>
  <c r="E74" i="13" s="1"/>
  <c r="F74" i="13" s="1"/>
  <c r="D75" i="13" s="1"/>
  <c r="L75" i="13" s="1"/>
  <c r="E75" i="13" s="1"/>
  <c r="F75" i="13" s="1"/>
  <c r="D76" i="13" s="1"/>
  <c r="L76" i="13" s="1"/>
  <c r="E76" i="13" s="1"/>
  <c r="F76" i="13" s="1"/>
  <c r="I74" i="12"/>
  <c r="D74" i="12" s="1"/>
  <c r="L74" i="12" s="1"/>
  <c r="E74" i="12" s="1"/>
  <c r="F74" i="12" s="1"/>
  <c r="D75" i="12" s="1"/>
  <c r="L75" i="12" s="1"/>
  <c r="E75" i="12" s="1"/>
  <c r="F75" i="12" s="1"/>
  <c r="D76" i="12" s="1"/>
  <c r="L76" i="12" s="1"/>
  <c r="E76" i="12" s="1"/>
  <c r="F76" i="12" s="1"/>
  <c r="I74" i="11"/>
  <c r="D74" i="11" s="1"/>
  <c r="L74" i="11" s="1"/>
  <c r="E74" i="11" s="1"/>
  <c r="F74" i="11" s="1"/>
  <c r="D75" i="11" s="1"/>
  <c r="L75" i="11" s="1"/>
  <c r="E75" i="11" s="1"/>
  <c r="F75" i="11" s="1"/>
  <c r="D76" i="11" s="1"/>
  <c r="L76" i="11" s="1"/>
  <c r="E76" i="11" s="1"/>
  <c r="F76" i="11" s="1"/>
  <c r="I77" i="13" l="1"/>
  <c r="D77" i="13" s="1"/>
  <c r="L77" i="13" s="1"/>
  <c r="E77" i="13" s="1"/>
  <c r="F77" i="13" s="1"/>
  <c r="I77" i="12"/>
  <c r="D77" i="12" s="1"/>
  <c r="L77" i="12" s="1"/>
  <c r="E77" i="12" s="1"/>
  <c r="F77" i="12" s="1"/>
  <c r="I77" i="11"/>
  <c r="D77" i="11" s="1"/>
  <c r="L77" i="11" s="1"/>
  <c r="E77" i="11" s="1"/>
  <c r="F77" i="11" s="1"/>
  <c r="I78" i="13" l="1"/>
  <c r="D78" i="13" s="1"/>
  <c r="L78" i="13" s="1"/>
  <c r="E78" i="13" s="1"/>
  <c r="F78" i="13" s="1"/>
  <c r="I78" i="12"/>
  <c r="D78" i="12" s="1"/>
  <c r="L78" i="12" s="1"/>
  <c r="E78" i="12" s="1"/>
  <c r="F78" i="12" s="1"/>
  <c r="I78" i="11"/>
  <c r="D78" i="11" s="1"/>
  <c r="L78" i="11" s="1"/>
  <c r="E78" i="11" s="1"/>
  <c r="F78" i="11" s="1"/>
  <c r="I79" i="13" l="1"/>
  <c r="D79" i="13" s="1"/>
  <c r="L79" i="13" s="1"/>
  <c r="E79" i="13" s="1"/>
  <c r="F79" i="13" s="1"/>
  <c r="I79" i="12"/>
  <c r="D79" i="12" s="1"/>
  <c r="L79" i="12" s="1"/>
  <c r="E79" i="12" s="1"/>
  <c r="F79" i="12" s="1"/>
  <c r="I79" i="11"/>
  <c r="D79" i="11" s="1"/>
  <c r="L79" i="11" s="1"/>
  <c r="E79" i="11" s="1"/>
  <c r="F79" i="11" s="1"/>
  <c r="I80" i="13" l="1"/>
  <c r="D80" i="13" s="1"/>
  <c r="L80" i="13" s="1"/>
  <c r="E80" i="13" s="1"/>
  <c r="F80" i="13" s="1"/>
  <c r="D81" i="13" s="1"/>
  <c r="L81" i="13" s="1"/>
  <c r="E81" i="13" s="1"/>
  <c r="F81" i="13" s="1"/>
  <c r="D82" i="13" s="1"/>
  <c r="L82" i="13" s="1"/>
  <c r="E82" i="13" s="1"/>
  <c r="F82" i="13" s="1"/>
  <c r="D83" i="13" s="1"/>
  <c r="L83" i="13" s="1"/>
  <c r="E83" i="13" s="1"/>
  <c r="F83" i="13" s="1"/>
  <c r="I80" i="12"/>
  <c r="D80" i="12" s="1"/>
  <c r="L80" i="12" s="1"/>
  <c r="E80" i="12" s="1"/>
  <c r="F80" i="12" s="1"/>
  <c r="D81" i="12" s="1"/>
  <c r="L81" i="12" s="1"/>
  <c r="E81" i="12" s="1"/>
  <c r="F81" i="12" s="1"/>
  <c r="D82" i="12" s="1"/>
  <c r="L82" i="12" s="1"/>
  <c r="E82" i="12" s="1"/>
  <c r="F82" i="12" s="1"/>
  <c r="D83" i="12" s="1"/>
  <c r="L83" i="12" s="1"/>
  <c r="E83" i="12" s="1"/>
  <c r="F83" i="12" s="1"/>
  <c r="I80" i="11"/>
  <c r="D80" i="11" s="1"/>
  <c r="L80" i="11" s="1"/>
  <c r="E80" i="11" s="1"/>
  <c r="F80" i="11" s="1"/>
  <c r="D81" i="11" s="1"/>
  <c r="L81" i="11" s="1"/>
  <c r="E81" i="11" s="1"/>
  <c r="F81" i="11" s="1"/>
  <c r="D82" i="11" s="1"/>
  <c r="L82" i="11" s="1"/>
  <c r="E82" i="11" s="1"/>
  <c r="F82" i="11" s="1"/>
  <c r="D83" i="11" s="1"/>
  <c r="L83" i="11" s="1"/>
  <c r="E83" i="11" s="1"/>
  <c r="F83" i="11" s="1"/>
  <c r="I84" i="13" l="1"/>
  <c r="D84" i="13" s="1"/>
  <c r="L84" i="13" s="1"/>
  <c r="E84" i="13" s="1"/>
  <c r="F84" i="13" s="1"/>
  <c r="D85" i="13" s="1"/>
  <c r="L85" i="13" s="1"/>
  <c r="E85" i="13" s="1"/>
  <c r="F85" i="13" s="1"/>
  <c r="D86" i="13" s="1"/>
  <c r="L86" i="13" s="1"/>
  <c r="E86" i="13" s="1"/>
  <c r="F86" i="13" s="1"/>
  <c r="I84" i="12"/>
  <c r="D84" i="12" s="1"/>
  <c r="L84" i="12" s="1"/>
  <c r="E84" i="12" s="1"/>
  <c r="F84" i="12" s="1"/>
  <c r="D85" i="12" s="1"/>
  <c r="L85" i="12" s="1"/>
  <c r="E85" i="12" s="1"/>
  <c r="F85" i="12" s="1"/>
  <c r="D86" i="12" s="1"/>
  <c r="L86" i="12" s="1"/>
  <c r="E86" i="12" s="1"/>
  <c r="F86" i="12" s="1"/>
  <c r="I84" i="11"/>
  <c r="D84" i="11" s="1"/>
  <c r="L84" i="11" s="1"/>
  <c r="E84" i="11" s="1"/>
  <c r="F84" i="11" s="1"/>
  <c r="D85" i="11" s="1"/>
  <c r="L85" i="11" s="1"/>
  <c r="E85" i="11" s="1"/>
  <c r="F85" i="11" s="1"/>
  <c r="D86" i="11" s="1"/>
  <c r="L86" i="11" s="1"/>
  <c r="E86" i="11" s="1"/>
  <c r="F86" i="11" s="1"/>
  <c r="I87" i="13" l="1"/>
  <c r="D87" i="13" s="1"/>
  <c r="L87" i="13" s="1"/>
  <c r="E87" i="13" s="1"/>
  <c r="F87" i="13" s="1"/>
  <c r="I87" i="12"/>
  <c r="D87" i="12" s="1"/>
  <c r="L87" i="12" s="1"/>
  <c r="E87" i="12" s="1"/>
  <c r="F87" i="12" s="1"/>
  <c r="I87" i="11"/>
  <c r="D87" i="11" s="1"/>
  <c r="L87" i="11" s="1"/>
  <c r="E87" i="11" s="1"/>
  <c r="F87" i="11" s="1"/>
  <c r="I88" i="13" l="1"/>
  <c r="D88" i="13" s="1"/>
  <c r="L88" i="13" s="1"/>
  <c r="E88" i="13" s="1"/>
  <c r="F88" i="13" s="1"/>
  <c r="D89" i="13" s="1"/>
  <c r="L89" i="13" s="1"/>
  <c r="E89" i="13" s="1"/>
  <c r="F89" i="13" s="1"/>
  <c r="D90" i="13" s="1"/>
  <c r="L90" i="13" s="1"/>
  <c r="E90" i="13" s="1"/>
  <c r="F90" i="13" s="1"/>
  <c r="I88" i="12"/>
  <c r="D88" i="12" s="1"/>
  <c r="L88" i="12" s="1"/>
  <c r="E88" i="12" s="1"/>
  <c r="F88" i="12" s="1"/>
  <c r="D89" i="12" s="1"/>
  <c r="L89" i="12" s="1"/>
  <c r="E89" i="12" s="1"/>
  <c r="F89" i="12" s="1"/>
  <c r="D90" i="12" s="1"/>
  <c r="L90" i="12" s="1"/>
  <c r="E90" i="12" s="1"/>
  <c r="F90" i="12" s="1"/>
  <c r="I88" i="11"/>
  <c r="D88" i="11" s="1"/>
  <c r="L88" i="11" s="1"/>
  <c r="E88" i="11" s="1"/>
  <c r="F88" i="11" s="1"/>
  <c r="D89" i="11" s="1"/>
  <c r="L89" i="11" s="1"/>
  <c r="E89" i="11" s="1"/>
  <c r="F89" i="11" s="1"/>
  <c r="D90" i="11" s="1"/>
  <c r="L90" i="11" s="1"/>
  <c r="E90" i="11" s="1"/>
  <c r="F90" i="11" s="1"/>
  <c r="I91" i="13" l="1"/>
  <c r="D91" i="13" s="1"/>
  <c r="L91" i="13" s="1"/>
  <c r="E91" i="13" s="1"/>
  <c r="F91" i="13" s="1"/>
  <c r="I91" i="12"/>
  <c r="D91" i="12" s="1"/>
  <c r="L91" i="12" s="1"/>
  <c r="E91" i="12" s="1"/>
  <c r="F91" i="12" s="1"/>
  <c r="I91" i="11"/>
  <c r="D91" i="11" s="1"/>
  <c r="L91" i="11" s="1"/>
  <c r="E91" i="11" s="1"/>
  <c r="F91" i="11" s="1"/>
  <c r="I92" i="13" l="1"/>
  <c r="D92" i="13" s="1"/>
  <c r="L92" i="13" s="1"/>
  <c r="E92" i="13" s="1"/>
  <c r="F92" i="13" s="1"/>
  <c r="I92" i="12"/>
  <c r="D92" i="12"/>
  <c r="L92" i="12" s="1"/>
  <c r="E92" i="12" s="1"/>
  <c r="F92" i="12" s="1"/>
  <c r="I92" i="11"/>
  <c r="D92" i="11" s="1"/>
  <c r="L92" i="11" s="1"/>
  <c r="E92" i="11" s="1"/>
  <c r="F92" i="11" s="1"/>
  <c r="I93" i="13" l="1"/>
  <c r="D93" i="13" s="1"/>
  <c r="L93" i="13" s="1"/>
  <c r="E93" i="13" s="1"/>
  <c r="F93" i="13" s="1"/>
  <c r="I93" i="12"/>
  <c r="D93" i="12"/>
  <c r="L93" i="12" s="1"/>
  <c r="E93" i="12" s="1"/>
  <c r="F93" i="12" s="1"/>
  <c r="I93" i="11"/>
  <c r="D93" i="11" s="1"/>
  <c r="L93" i="11" s="1"/>
  <c r="E93" i="11" s="1"/>
  <c r="F93" i="11" s="1"/>
  <c r="I94" i="13" l="1"/>
  <c r="D94" i="13" s="1"/>
  <c r="L94" i="13" s="1"/>
  <c r="E94" i="13" s="1"/>
  <c r="F94" i="13" s="1"/>
  <c r="I94" i="12"/>
  <c r="D94" i="12" s="1"/>
  <c r="L94" i="12" s="1"/>
  <c r="E94" i="12" s="1"/>
  <c r="F94" i="12" s="1"/>
  <c r="I94" i="11"/>
  <c r="D94" i="11" s="1"/>
  <c r="L94" i="11" s="1"/>
  <c r="E94" i="11" s="1"/>
  <c r="F94" i="11" s="1"/>
  <c r="I95" i="13" l="1"/>
  <c r="D95" i="13" s="1"/>
  <c r="L95" i="13" s="1"/>
  <c r="E95" i="13" s="1"/>
  <c r="F95" i="13" s="1"/>
  <c r="I95" i="12"/>
  <c r="D95" i="12" s="1"/>
  <c r="L95" i="12" s="1"/>
  <c r="E95" i="12" s="1"/>
  <c r="F95" i="12" s="1"/>
  <c r="I95" i="11"/>
  <c r="D95" i="11" s="1"/>
  <c r="L95" i="11" s="1"/>
  <c r="E95" i="11" s="1"/>
  <c r="F95" i="11" s="1"/>
  <c r="I96" i="13" l="1"/>
  <c r="D96" i="13" s="1"/>
  <c r="L96" i="13" s="1"/>
  <c r="E96" i="13" s="1"/>
  <c r="F96" i="13" s="1"/>
  <c r="I96" i="12"/>
  <c r="D96" i="12" s="1"/>
  <c r="L96" i="12" s="1"/>
  <c r="E96" i="12" s="1"/>
  <c r="F96" i="12" s="1"/>
  <c r="I96" i="11"/>
  <c r="D96" i="11" s="1"/>
  <c r="L96" i="11" s="1"/>
  <c r="E96" i="11" s="1"/>
  <c r="F96" i="11" s="1"/>
  <c r="I97" i="13" l="1"/>
  <c r="D97" i="13" s="1"/>
  <c r="L97" i="13" s="1"/>
  <c r="E97" i="13" s="1"/>
  <c r="F97" i="13" s="1"/>
  <c r="I97" i="12"/>
  <c r="D97" i="12" s="1"/>
  <c r="L97" i="12" s="1"/>
  <c r="E97" i="12" s="1"/>
  <c r="F97" i="12" s="1"/>
  <c r="I97" i="11"/>
  <c r="D97" i="11" s="1"/>
  <c r="L97" i="11" s="1"/>
  <c r="E97" i="11" s="1"/>
  <c r="F97" i="11" s="1"/>
  <c r="I98" i="13" l="1"/>
  <c r="D98" i="13" s="1"/>
  <c r="L98" i="13" s="1"/>
  <c r="E98" i="13" s="1"/>
  <c r="F98" i="13" s="1"/>
  <c r="I98" i="12"/>
  <c r="D98" i="12" s="1"/>
  <c r="L98" i="12" s="1"/>
  <c r="E98" i="12" s="1"/>
  <c r="F98" i="12" s="1"/>
  <c r="I98" i="11"/>
  <c r="D98" i="11" s="1"/>
  <c r="L98" i="11" s="1"/>
  <c r="E98" i="11" s="1"/>
  <c r="F98" i="11" s="1"/>
  <c r="I99" i="13" l="1"/>
  <c r="D99" i="13" s="1"/>
  <c r="L99" i="13" s="1"/>
  <c r="E99" i="13" s="1"/>
  <c r="F99" i="13" s="1"/>
  <c r="D100" i="13" s="1"/>
  <c r="L100" i="13" s="1"/>
  <c r="E100" i="13" s="1"/>
  <c r="F100" i="13" s="1"/>
  <c r="D101" i="13" s="1"/>
  <c r="L101" i="13" s="1"/>
  <c r="E101" i="13" s="1"/>
  <c r="F101" i="13" s="1"/>
  <c r="D102" i="13" s="1"/>
  <c r="L102" i="13" s="1"/>
  <c r="E102" i="13" s="1"/>
  <c r="F102" i="13" s="1"/>
  <c r="D103" i="13" s="1"/>
  <c r="L103" i="13" s="1"/>
  <c r="E103" i="13" s="1"/>
  <c r="F103" i="13" s="1"/>
  <c r="I99" i="12"/>
  <c r="D99" i="12" s="1"/>
  <c r="L99" i="12" s="1"/>
  <c r="E99" i="12" s="1"/>
  <c r="F99" i="12" s="1"/>
  <c r="D100" i="12" s="1"/>
  <c r="L100" i="12" s="1"/>
  <c r="E100" i="12" s="1"/>
  <c r="F100" i="12" s="1"/>
  <c r="D101" i="12" s="1"/>
  <c r="L101" i="12" s="1"/>
  <c r="E101" i="12" s="1"/>
  <c r="F101" i="12" s="1"/>
  <c r="D102" i="12" s="1"/>
  <c r="L102" i="12" s="1"/>
  <c r="E102" i="12" s="1"/>
  <c r="F102" i="12" s="1"/>
  <c r="D103" i="12" s="1"/>
  <c r="L103" i="12" s="1"/>
  <c r="E103" i="12" s="1"/>
  <c r="F103" i="12" s="1"/>
  <c r="I99" i="11"/>
  <c r="D99" i="11" s="1"/>
  <c r="L99" i="11" s="1"/>
  <c r="E99" i="11" s="1"/>
  <c r="F99" i="11" s="1"/>
  <c r="D100" i="11" s="1"/>
  <c r="L100" i="11" s="1"/>
  <c r="E100" i="11" s="1"/>
  <c r="F100" i="11" s="1"/>
  <c r="D101" i="11" s="1"/>
  <c r="L101" i="11" s="1"/>
  <c r="E101" i="11" s="1"/>
  <c r="F101" i="11" s="1"/>
  <c r="D102" i="11" s="1"/>
  <c r="L102" i="11" s="1"/>
  <c r="E102" i="11" s="1"/>
  <c r="F102" i="11" s="1"/>
  <c r="D103" i="11" s="1"/>
  <c r="L103" i="11" s="1"/>
  <c r="E103" i="11" s="1"/>
  <c r="F103" i="11" s="1"/>
  <c r="I104" i="13" l="1"/>
  <c r="D104" i="13" s="1"/>
  <c r="L104" i="13" s="1"/>
  <c r="E104" i="13" s="1"/>
  <c r="F104" i="13" s="1"/>
  <c r="D105" i="13" s="1"/>
  <c r="L105" i="13" s="1"/>
  <c r="E105" i="13" s="1"/>
  <c r="F105" i="13" s="1"/>
  <c r="D106" i="13" s="1"/>
  <c r="L106" i="13" s="1"/>
  <c r="E106" i="13" s="1"/>
  <c r="F106" i="13" s="1"/>
  <c r="I104" i="12"/>
  <c r="D104" i="12" s="1"/>
  <c r="L104" i="12" s="1"/>
  <c r="E104" i="12" s="1"/>
  <c r="F104" i="12" s="1"/>
  <c r="D105" i="12" s="1"/>
  <c r="L105" i="12" s="1"/>
  <c r="E105" i="12" s="1"/>
  <c r="F105" i="12" s="1"/>
  <c r="D106" i="12" s="1"/>
  <c r="L106" i="12" s="1"/>
  <c r="E106" i="12" s="1"/>
  <c r="F106" i="12" s="1"/>
  <c r="I104" i="11"/>
  <c r="D104" i="11" s="1"/>
  <c r="L104" i="11" s="1"/>
  <c r="E104" i="11" s="1"/>
  <c r="F104" i="11" s="1"/>
  <c r="D105" i="11" s="1"/>
  <c r="L105" i="11" s="1"/>
  <c r="E105" i="11" s="1"/>
  <c r="F105" i="11" s="1"/>
  <c r="D106" i="11" s="1"/>
  <c r="L106" i="11" s="1"/>
  <c r="E106" i="11" s="1"/>
  <c r="F106" i="11" s="1"/>
  <c r="I107" i="13" l="1"/>
  <c r="D107" i="13" s="1"/>
  <c r="L107" i="13" s="1"/>
  <c r="E107" i="13" s="1"/>
  <c r="F107" i="13" s="1"/>
  <c r="I107" i="12"/>
  <c r="D107" i="12" s="1"/>
  <c r="L107" i="12" s="1"/>
  <c r="E107" i="12" s="1"/>
  <c r="F107" i="12" s="1"/>
  <c r="I107" i="11"/>
  <c r="D107" i="11" s="1"/>
  <c r="L107" i="11" s="1"/>
  <c r="E107" i="11" s="1"/>
  <c r="F107" i="11" s="1"/>
  <c r="I108" i="13" l="1"/>
  <c r="D108" i="13" s="1"/>
  <c r="L108" i="13" s="1"/>
  <c r="E108" i="13" s="1"/>
  <c r="F108" i="13" s="1"/>
  <c r="I108" i="12"/>
  <c r="D108" i="12" s="1"/>
  <c r="L108" i="12" s="1"/>
  <c r="E108" i="12" s="1"/>
  <c r="F108" i="12" s="1"/>
  <c r="I108" i="11"/>
  <c r="D108" i="11" s="1"/>
  <c r="L108" i="11" s="1"/>
  <c r="E108" i="11" s="1"/>
  <c r="F108" i="11" s="1"/>
  <c r="I109" i="13" l="1"/>
  <c r="D109" i="13" s="1"/>
  <c r="L109" i="13" s="1"/>
  <c r="E109" i="13" s="1"/>
  <c r="F109" i="13" s="1"/>
  <c r="I109" i="12"/>
  <c r="D109" i="12" s="1"/>
  <c r="L109" i="12" s="1"/>
  <c r="E109" i="12" s="1"/>
  <c r="F109" i="12" s="1"/>
  <c r="I109" i="11"/>
  <c r="D109" i="11" s="1"/>
  <c r="L109" i="11" s="1"/>
  <c r="E109" i="11" s="1"/>
  <c r="F109" i="11" s="1"/>
  <c r="I110" i="13" l="1"/>
  <c r="D110" i="13" s="1"/>
  <c r="L110" i="13" s="1"/>
  <c r="E110" i="13" s="1"/>
  <c r="F110" i="13" s="1"/>
  <c r="I110" i="12"/>
  <c r="D110" i="12"/>
  <c r="L110" i="12" s="1"/>
  <c r="E110" i="12" s="1"/>
  <c r="F110" i="12" s="1"/>
  <c r="I110" i="11"/>
  <c r="D110" i="11" s="1"/>
  <c r="L110" i="11" s="1"/>
  <c r="E110" i="11" s="1"/>
  <c r="F110" i="11" s="1"/>
  <c r="I111" i="13" l="1"/>
  <c r="D111" i="13" s="1"/>
  <c r="L111" i="13" s="1"/>
  <c r="E111" i="13" s="1"/>
  <c r="F111" i="13" s="1"/>
  <c r="D112" i="13" s="1"/>
  <c r="L112" i="13" s="1"/>
  <c r="E112" i="13" s="1"/>
  <c r="F112" i="13" s="1"/>
  <c r="I111" i="12"/>
  <c r="D111" i="12"/>
  <c r="L111" i="12" s="1"/>
  <c r="E111" i="12" s="1"/>
  <c r="F111" i="12" s="1"/>
  <c r="D112" i="12" s="1"/>
  <c r="L112" i="12" s="1"/>
  <c r="E112" i="12" s="1"/>
  <c r="F112" i="12" s="1"/>
  <c r="I111" i="11"/>
  <c r="D111" i="11" s="1"/>
  <c r="L111" i="11" s="1"/>
  <c r="E111" i="11" s="1"/>
  <c r="F111" i="11" s="1"/>
  <c r="D112" i="11" s="1"/>
  <c r="L112" i="11" s="1"/>
  <c r="E112" i="11" s="1"/>
  <c r="F112" i="11" s="1"/>
  <c r="I113" i="13" l="1"/>
  <c r="D113" i="13" s="1"/>
  <c r="L113" i="13" s="1"/>
  <c r="E113" i="13" s="1"/>
  <c r="F113" i="13" s="1"/>
  <c r="D114" i="13" s="1"/>
  <c r="L114" i="13" s="1"/>
  <c r="E114" i="13" s="1"/>
  <c r="F114" i="13" s="1"/>
  <c r="I113" i="12"/>
  <c r="D113" i="12" s="1"/>
  <c r="L113" i="12" s="1"/>
  <c r="E113" i="12" s="1"/>
  <c r="F113" i="12" s="1"/>
  <c r="D114" i="12" s="1"/>
  <c r="L114" i="12" s="1"/>
  <c r="E114" i="12" s="1"/>
  <c r="F114" i="12" s="1"/>
  <c r="I113" i="11"/>
  <c r="D113" i="11" s="1"/>
  <c r="L113" i="11" s="1"/>
  <c r="E113" i="11" s="1"/>
  <c r="F113" i="11" s="1"/>
  <c r="D114" i="11" s="1"/>
  <c r="L114" i="11" s="1"/>
  <c r="E114" i="11" s="1"/>
  <c r="F114" i="11" s="1"/>
  <c r="I115" i="13" l="1"/>
  <c r="D115" i="13" s="1"/>
  <c r="L115" i="13" s="1"/>
  <c r="E115" i="13" s="1"/>
  <c r="F115" i="13" s="1"/>
  <c r="I115" i="12"/>
  <c r="D115" i="12" s="1"/>
  <c r="L115" i="12" s="1"/>
  <c r="E115" i="12" s="1"/>
  <c r="F115" i="12" s="1"/>
  <c r="I115" i="11"/>
  <c r="D115" i="11" s="1"/>
  <c r="L115" i="11" s="1"/>
  <c r="E115" i="11" s="1"/>
  <c r="F115" i="11" s="1"/>
  <c r="I116" i="13" l="1"/>
  <c r="D116" i="13" s="1"/>
  <c r="L116" i="13" s="1"/>
  <c r="E116" i="13" s="1"/>
  <c r="F116" i="13" s="1"/>
  <c r="I116" i="12"/>
  <c r="D116" i="12" s="1"/>
  <c r="L116" i="12" s="1"/>
  <c r="E116" i="12" s="1"/>
  <c r="F116" i="12" s="1"/>
  <c r="I116" i="11"/>
  <c r="D116" i="11" s="1"/>
  <c r="L116" i="11" s="1"/>
  <c r="E116" i="11" s="1"/>
  <c r="F116" i="11" s="1"/>
  <c r="I117" i="13" l="1"/>
  <c r="D117" i="13" s="1"/>
  <c r="L117" i="13" s="1"/>
  <c r="E117" i="13" s="1"/>
  <c r="F117" i="13" s="1"/>
  <c r="D118" i="13" s="1"/>
  <c r="L118" i="13" s="1"/>
  <c r="E118" i="13" s="1"/>
  <c r="F118" i="13" s="1"/>
  <c r="I117" i="12"/>
  <c r="D117" i="12" s="1"/>
  <c r="L117" i="12" s="1"/>
  <c r="E117" i="12" s="1"/>
  <c r="F117" i="12" s="1"/>
  <c r="D118" i="12" s="1"/>
  <c r="L118" i="12" s="1"/>
  <c r="E118" i="12" s="1"/>
  <c r="F118" i="12" s="1"/>
  <c r="I117" i="11"/>
  <c r="D117" i="11" s="1"/>
  <c r="L117" i="11" s="1"/>
  <c r="E117" i="11" s="1"/>
  <c r="F117" i="11" s="1"/>
  <c r="D118" i="11" s="1"/>
  <c r="L118" i="11" s="1"/>
  <c r="E118" i="11" s="1"/>
  <c r="F118" i="11" s="1"/>
  <c r="I119" i="13" l="1"/>
  <c r="D119" i="13" s="1"/>
  <c r="L119" i="13" s="1"/>
  <c r="E119" i="13" s="1"/>
  <c r="F119" i="13" s="1"/>
  <c r="D120" i="13" s="1"/>
  <c r="L120" i="13" s="1"/>
  <c r="E120" i="13" s="1"/>
  <c r="F120" i="13" s="1"/>
  <c r="D121" i="13" s="1"/>
  <c r="L121" i="13" s="1"/>
  <c r="E121" i="13" s="1"/>
  <c r="F121" i="13" s="1"/>
  <c r="I119" i="12"/>
  <c r="D119" i="12" s="1"/>
  <c r="L119" i="12" s="1"/>
  <c r="E119" i="12" s="1"/>
  <c r="F119" i="12" s="1"/>
  <c r="D120" i="12" s="1"/>
  <c r="L120" i="12" s="1"/>
  <c r="E120" i="12" s="1"/>
  <c r="F120" i="12" s="1"/>
  <c r="D121" i="12" s="1"/>
  <c r="L121" i="12" s="1"/>
  <c r="E121" i="12" s="1"/>
  <c r="F121" i="12" s="1"/>
  <c r="I119" i="11"/>
  <c r="D119" i="11" s="1"/>
  <c r="L119" i="11" s="1"/>
  <c r="E119" i="11" s="1"/>
  <c r="F119" i="11" s="1"/>
  <c r="D120" i="11" s="1"/>
  <c r="L120" i="11" s="1"/>
  <c r="E120" i="11" s="1"/>
  <c r="F120" i="11" s="1"/>
  <c r="D121" i="11" s="1"/>
  <c r="L121" i="11" s="1"/>
  <c r="E121" i="11" s="1"/>
  <c r="F121" i="11" s="1"/>
  <c r="I122" i="13" l="1"/>
  <c r="D122" i="13" s="1"/>
  <c r="L122" i="13" s="1"/>
  <c r="E122" i="13" s="1"/>
  <c r="F122" i="13" s="1"/>
  <c r="I122" i="12"/>
  <c r="D122" i="12" s="1"/>
  <c r="L122" i="12" s="1"/>
  <c r="E122" i="12" s="1"/>
  <c r="F122" i="12" s="1"/>
  <c r="I122" i="11"/>
  <c r="D122" i="11" s="1"/>
  <c r="L122" i="11" s="1"/>
  <c r="E122" i="11" s="1"/>
  <c r="F122" i="11" s="1"/>
  <c r="I123" i="13" l="1"/>
  <c r="D123" i="13" s="1"/>
  <c r="L123" i="13" s="1"/>
  <c r="E123" i="13" s="1"/>
  <c r="F123" i="13" s="1"/>
  <c r="I123" i="12"/>
  <c r="D123" i="12" s="1"/>
  <c r="L123" i="12" s="1"/>
  <c r="E123" i="12" s="1"/>
  <c r="F123" i="12" s="1"/>
  <c r="I123" i="11"/>
  <c r="D123" i="11" s="1"/>
  <c r="L123" i="11" s="1"/>
  <c r="E123" i="11" s="1"/>
  <c r="F123" i="11" s="1"/>
  <c r="I124" i="13" l="1"/>
  <c r="D124" i="13" s="1"/>
  <c r="L124" i="13" s="1"/>
  <c r="E124" i="13" s="1"/>
  <c r="F124" i="13" s="1"/>
  <c r="I124" i="12"/>
  <c r="D124" i="12" s="1"/>
  <c r="L124" i="12" s="1"/>
  <c r="E124" i="12" s="1"/>
  <c r="F124" i="12" s="1"/>
  <c r="I124" i="11"/>
  <c r="D124" i="11" s="1"/>
  <c r="L124" i="11" s="1"/>
  <c r="E124" i="11" s="1"/>
  <c r="F124" i="11" s="1"/>
  <c r="I125" i="13" l="1"/>
  <c r="D125" i="13" s="1"/>
  <c r="L125" i="13" s="1"/>
  <c r="E125" i="13" s="1"/>
  <c r="F125" i="13" s="1"/>
  <c r="I125" i="12"/>
  <c r="D125" i="12" s="1"/>
  <c r="L125" i="12" s="1"/>
  <c r="E125" i="12" s="1"/>
  <c r="F125" i="12" s="1"/>
  <c r="I125" i="11"/>
  <c r="D125" i="11" s="1"/>
  <c r="L125" i="11" s="1"/>
  <c r="E125" i="11" s="1"/>
  <c r="F125" i="11" s="1"/>
  <c r="I126" i="13" l="1"/>
  <c r="D126" i="13" s="1"/>
  <c r="L126" i="13" s="1"/>
  <c r="E126" i="13" s="1"/>
  <c r="F126" i="13" s="1"/>
  <c r="I126" i="12"/>
  <c r="D126" i="12" s="1"/>
  <c r="L126" i="12" s="1"/>
  <c r="E126" i="12" s="1"/>
  <c r="F126" i="12" s="1"/>
  <c r="I126" i="11"/>
  <c r="D126" i="11" s="1"/>
  <c r="L126" i="11" s="1"/>
  <c r="E126" i="11" s="1"/>
  <c r="F126" i="11" s="1"/>
  <c r="I127" i="13" l="1"/>
  <c r="D127" i="13" s="1"/>
  <c r="L127" i="13" s="1"/>
  <c r="E127" i="13" s="1"/>
  <c r="F127" i="13" s="1"/>
  <c r="I127" i="12"/>
  <c r="D127" i="12" s="1"/>
  <c r="L127" i="12" s="1"/>
  <c r="E127" i="12" s="1"/>
  <c r="F127" i="12" s="1"/>
  <c r="I127" i="11"/>
  <c r="D127" i="11" s="1"/>
  <c r="L127" i="11" s="1"/>
  <c r="E127" i="11" s="1"/>
  <c r="F127" i="11" s="1"/>
  <c r="I128" i="13" l="1"/>
  <c r="D128" i="13" s="1"/>
  <c r="L128" i="13" s="1"/>
  <c r="E128" i="13" s="1"/>
  <c r="F128" i="13" s="1"/>
  <c r="I128" i="12"/>
  <c r="D128" i="12" s="1"/>
  <c r="L128" i="12" s="1"/>
  <c r="E128" i="12" s="1"/>
  <c r="F128" i="12" s="1"/>
  <c r="I128" i="11"/>
  <c r="D128" i="11" s="1"/>
  <c r="L128" i="11" s="1"/>
  <c r="E128" i="11" s="1"/>
  <c r="F128" i="11" s="1"/>
  <c r="I129" i="13" l="1"/>
  <c r="D129" i="13" s="1"/>
  <c r="L129" i="13" s="1"/>
  <c r="E129" i="13" s="1"/>
  <c r="F129" i="13" s="1"/>
  <c r="I129" i="12"/>
  <c r="D129" i="12" s="1"/>
  <c r="L129" i="12" s="1"/>
  <c r="E129" i="12" s="1"/>
  <c r="F129" i="12" s="1"/>
  <c r="I129" i="11"/>
  <c r="D129" i="11" s="1"/>
  <c r="L129" i="11" s="1"/>
  <c r="E129" i="11" s="1"/>
  <c r="F129" i="11" s="1"/>
  <c r="I130" i="13" l="1"/>
  <c r="D130" i="13" s="1"/>
  <c r="L130" i="13" s="1"/>
  <c r="E130" i="13" s="1"/>
  <c r="F130" i="13" s="1"/>
  <c r="I130" i="12"/>
  <c r="D130" i="12" s="1"/>
  <c r="L130" i="12" s="1"/>
  <c r="E130" i="12" s="1"/>
  <c r="F130" i="12" s="1"/>
  <c r="I130" i="11"/>
  <c r="D130" i="11" s="1"/>
  <c r="L130" i="11" s="1"/>
  <c r="E130" i="11" s="1"/>
  <c r="F130" i="11" s="1"/>
  <c r="I131" i="13" l="1"/>
  <c r="D131" i="13" s="1"/>
  <c r="L131" i="13" s="1"/>
  <c r="E131" i="13" s="1"/>
  <c r="F131" i="13" s="1"/>
  <c r="I131" i="12"/>
  <c r="D131" i="12" s="1"/>
  <c r="L131" i="12" s="1"/>
  <c r="E131" i="12" s="1"/>
  <c r="F131" i="12" s="1"/>
  <c r="I131" i="11"/>
  <c r="D131" i="11" s="1"/>
  <c r="L131" i="11" s="1"/>
  <c r="E131" i="11" s="1"/>
  <c r="F131" i="11" s="1"/>
  <c r="I132" i="13" l="1"/>
  <c r="D132" i="13" s="1"/>
  <c r="L132" i="13" s="1"/>
  <c r="E132" i="13" s="1"/>
  <c r="F132" i="13" s="1"/>
  <c r="I132" i="12"/>
  <c r="D132" i="12" s="1"/>
  <c r="L132" i="12" s="1"/>
  <c r="E132" i="12" s="1"/>
  <c r="F132" i="12" s="1"/>
  <c r="I132" i="11"/>
  <c r="D132" i="11"/>
  <c r="L132" i="11" s="1"/>
  <c r="E132" i="11" s="1"/>
  <c r="F132" i="11" s="1"/>
  <c r="I133" i="13" l="1"/>
  <c r="D133" i="13" s="1"/>
  <c r="L133" i="13" s="1"/>
  <c r="E133" i="13" s="1"/>
  <c r="F133" i="13" s="1"/>
  <c r="I133" i="12"/>
  <c r="D133" i="12" s="1"/>
  <c r="L133" i="12" s="1"/>
  <c r="E133" i="12" s="1"/>
  <c r="F133" i="12" s="1"/>
  <c r="I133" i="11"/>
  <c r="D133" i="11" s="1"/>
  <c r="L133" i="11" s="1"/>
  <c r="E133" i="11" s="1"/>
  <c r="F133" i="11" s="1"/>
  <c r="I134" i="13" l="1"/>
  <c r="D134" i="13" s="1"/>
  <c r="L134" i="13" s="1"/>
  <c r="E134" i="13" s="1"/>
  <c r="F134" i="13" s="1"/>
  <c r="I134" i="12"/>
  <c r="D134" i="12" s="1"/>
  <c r="L134" i="12" s="1"/>
  <c r="E134" i="12" s="1"/>
  <c r="F134" i="12" s="1"/>
  <c r="I134" i="11"/>
  <c r="D134" i="11" s="1"/>
  <c r="L134" i="11" s="1"/>
  <c r="E134" i="11" s="1"/>
  <c r="F134" i="11" s="1"/>
  <c r="I135" i="13" l="1"/>
  <c r="D135" i="13" s="1"/>
  <c r="L135" i="13" s="1"/>
  <c r="E135" i="13" s="1"/>
  <c r="F135" i="13" s="1"/>
  <c r="D136" i="13" s="1"/>
  <c r="L136" i="13" s="1"/>
  <c r="E136" i="13" s="1"/>
  <c r="F136" i="13" s="1"/>
  <c r="D137" i="13" s="1"/>
  <c r="L137" i="13" s="1"/>
  <c r="E137" i="13" s="1"/>
  <c r="F137" i="13" s="1"/>
  <c r="I135" i="12"/>
  <c r="D135" i="12" s="1"/>
  <c r="L135" i="12" s="1"/>
  <c r="E135" i="12" s="1"/>
  <c r="F135" i="12" s="1"/>
  <c r="D136" i="12" s="1"/>
  <c r="L136" i="12" s="1"/>
  <c r="E136" i="12" s="1"/>
  <c r="F136" i="12" s="1"/>
  <c r="D137" i="12" s="1"/>
  <c r="L137" i="12" s="1"/>
  <c r="E137" i="12" s="1"/>
  <c r="F137" i="12" s="1"/>
  <c r="I135" i="11"/>
  <c r="D135" i="11" s="1"/>
  <c r="L135" i="11" s="1"/>
  <c r="E135" i="11" s="1"/>
  <c r="F135" i="11" s="1"/>
  <c r="D136" i="11" s="1"/>
  <c r="L136" i="11" s="1"/>
  <c r="E136" i="11" s="1"/>
  <c r="F136" i="11" s="1"/>
  <c r="D137" i="11" s="1"/>
  <c r="L137" i="11" s="1"/>
  <c r="E137" i="11" s="1"/>
  <c r="F137" i="11" s="1"/>
  <c r="I138" i="13" l="1"/>
  <c r="D138" i="13" s="1"/>
  <c r="L138" i="13" s="1"/>
  <c r="E138" i="13" s="1"/>
  <c r="F138" i="13" s="1"/>
  <c r="D139" i="13" s="1"/>
  <c r="L139" i="13" s="1"/>
  <c r="E139" i="13" s="1"/>
  <c r="F139" i="13" s="1"/>
  <c r="I138" i="12"/>
  <c r="D138" i="12" s="1"/>
  <c r="L138" i="12" s="1"/>
  <c r="E138" i="12" s="1"/>
  <c r="F138" i="12" s="1"/>
  <c r="D139" i="12" s="1"/>
  <c r="L139" i="12" s="1"/>
  <c r="E139" i="12" s="1"/>
  <c r="F139" i="12" s="1"/>
  <c r="I138" i="11"/>
  <c r="D138" i="11" s="1"/>
  <c r="L138" i="11" s="1"/>
  <c r="E138" i="11" s="1"/>
  <c r="F138" i="11" s="1"/>
  <c r="D139" i="11" s="1"/>
  <c r="L139" i="11" s="1"/>
  <c r="E139" i="11" s="1"/>
  <c r="F139" i="11" s="1"/>
  <c r="I140" i="13" l="1"/>
  <c r="D140" i="13" s="1"/>
  <c r="L140" i="13" s="1"/>
  <c r="E140" i="13" s="1"/>
  <c r="F140" i="13" s="1"/>
  <c r="D141" i="13" s="1"/>
  <c r="L141" i="13" s="1"/>
  <c r="E141" i="13" s="1"/>
  <c r="F141" i="13" s="1"/>
  <c r="I140" i="12"/>
  <c r="D140" i="12" s="1"/>
  <c r="L140" i="12" s="1"/>
  <c r="E140" i="12" s="1"/>
  <c r="F140" i="12" s="1"/>
  <c r="D141" i="12" s="1"/>
  <c r="L141" i="12" s="1"/>
  <c r="E141" i="12" s="1"/>
  <c r="F141" i="12" s="1"/>
  <c r="I140" i="11"/>
  <c r="D140" i="11" s="1"/>
  <c r="L140" i="11" s="1"/>
  <c r="E140" i="11" s="1"/>
  <c r="F140" i="11" s="1"/>
  <c r="D141" i="11" s="1"/>
  <c r="L141" i="11" s="1"/>
  <c r="E141" i="11" s="1"/>
  <c r="F141" i="11" s="1"/>
  <c r="I142" i="13" l="1"/>
  <c r="D142" i="13" s="1"/>
  <c r="L142" i="13" s="1"/>
  <c r="E142" i="13" s="1"/>
  <c r="F142" i="13" s="1"/>
  <c r="I142" i="12"/>
  <c r="D142" i="12" s="1"/>
  <c r="L142" i="12" s="1"/>
  <c r="E142" i="12" s="1"/>
  <c r="F142" i="12" s="1"/>
  <c r="I142" i="11"/>
  <c r="D142" i="11" s="1"/>
  <c r="L142" i="11" s="1"/>
  <c r="E142" i="11" s="1"/>
  <c r="F142" i="11" s="1"/>
  <c r="I143" i="13" l="1"/>
  <c r="D143" i="13" s="1"/>
  <c r="L143" i="13" s="1"/>
  <c r="E143" i="13" s="1"/>
  <c r="F143" i="13" s="1"/>
  <c r="I143" i="12"/>
  <c r="D143" i="12" s="1"/>
  <c r="L143" i="12" s="1"/>
  <c r="E143" i="12" s="1"/>
  <c r="F143" i="12" s="1"/>
  <c r="I143" i="11"/>
  <c r="D143" i="11" s="1"/>
  <c r="L143" i="11" s="1"/>
  <c r="E143" i="11" s="1"/>
  <c r="F143" i="11" s="1"/>
  <c r="I144" i="13" l="1"/>
  <c r="D144" i="13" s="1"/>
  <c r="L144" i="13" s="1"/>
  <c r="E144" i="13" s="1"/>
  <c r="F144" i="13" s="1"/>
  <c r="I144" i="12"/>
  <c r="D144" i="12" s="1"/>
  <c r="L144" i="12" s="1"/>
  <c r="E144" i="12" s="1"/>
  <c r="F144" i="12" s="1"/>
  <c r="I144" i="11"/>
  <c r="D144" i="11" s="1"/>
  <c r="L144" i="11" s="1"/>
  <c r="E144" i="11" s="1"/>
  <c r="F144" i="11" s="1"/>
  <c r="I145" i="13" l="1"/>
  <c r="D145" i="13" s="1"/>
  <c r="L145" i="13" s="1"/>
  <c r="E145" i="13" s="1"/>
  <c r="F145" i="13" s="1"/>
  <c r="I145" i="12"/>
  <c r="D145" i="12" s="1"/>
  <c r="L145" i="12" s="1"/>
  <c r="E145" i="12" s="1"/>
  <c r="F145" i="12" s="1"/>
  <c r="I145" i="11"/>
  <c r="D145" i="11" s="1"/>
  <c r="L145" i="11" s="1"/>
  <c r="E145" i="11" s="1"/>
  <c r="F145" i="11" s="1"/>
  <c r="I146" i="13" l="1"/>
  <c r="D146" i="13" s="1"/>
  <c r="L146" i="13" s="1"/>
  <c r="E146" i="13" s="1"/>
  <c r="F146" i="13" s="1"/>
  <c r="I146" i="12"/>
  <c r="D146" i="12" s="1"/>
  <c r="L146" i="12" s="1"/>
  <c r="E146" i="12" s="1"/>
  <c r="F146" i="12" s="1"/>
  <c r="I146" i="11"/>
  <c r="D146" i="11" s="1"/>
  <c r="L146" i="11" s="1"/>
  <c r="E146" i="11" s="1"/>
  <c r="F146" i="11" s="1"/>
  <c r="I147" i="13" l="1"/>
  <c r="D147" i="13" s="1"/>
  <c r="L147" i="13" s="1"/>
  <c r="E147" i="13" s="1"/>
  <c r="F147" i="13" s="1"/>
  <c r="D148" i="13" s="1"/>
  <c r="L148" i="13" s="1"/>
  <c r="E148" i="13" s="1"/>
  <c r="F148" i="13" s="1"/>
  <c r="D149" i="13" s="1"/>
  <c r="L149" i="13" s="1"/>
  <c r="E149" i="13" s="1"/>
  <c r="F149" i="13" s="1"/>
  <c r="D150" i="13" s="1"/>
  <c r="L150" i="13" s="1"/>
  <c r="E150" i="13" s="1"/>
  <c r="F150" i="13" s="1"/>
  <c r="I147" i="12"/>
  <c r="D147" i="12" s="1"/>
  <c r="L147" i="12" s="1"/>
  <c r="E147" i="12" s="1"/>
  <c r="F147" i="12" s="1"/>
  <c r="D148" i="12" s="1"/>
  <c r="L148" i="12" s="1"/>
  <c r="E148" i="12" s="1"/>
  <c r="F148" i="12" s="1"/>
  <c r="D149" i="12" s="1"/>
  <c r="L149" i="12" s="1"/>
  <c r="E149" i="12" s="1"/>
  <c r="F149" i="12" s="1"/>
  <c r="D150" i="12" s="1"/>
  <c r="L150" i="12" s="1"/>
  <c r="E150" i="12" s="1"/>
  <c r="F150" i="12" s="1"/>
  <c r="I147" i="11"/>
  <c r="D147" i="11" s="1"/>
  <c r="L147" i="11" s="1"/>
  <c r="E147" i="11" s="1"/>
  <c r="F147" i="11" s="1"/>
  <c r="D148" i="11" s="1"/>
  <c r="L148" i="11" s="1"/>
  <c r="E148" i="11" s="1"/>
  <c r="F148" i="11" s="1"/>
  <c r="D149" i="11" s="1"/>
  <c r="L149" i="11" s="1"/>
  <c r="E149" i="11" s="1"/>
  <c r="F149" i="11" s="1"/>
  <c r="D150" i="11" s="1"/>
  <c r="L150" i="11" s="1"/>
  <c r="E150" i="11" s="1"/>
  <c r="F150" i="11" s="1"/>
  <c r="I151" i="13" l="1"/>
  <c r="D151" i="13" s="1"/>
  <c r="L151" i="13" s="1"/>
  <c r="E151" i="13" s="1"/>
  <c r="F151" i="13" s="1"/>
  <c r="D152" i="13" s="1"/>
  <c r="L152" i="13" s="1"/>
  <c r="E152" i="13" s="1"/>
  <c r="F152" i="13" s="1"/>
  <c r="D153" i="13" s="1"/>
  <c r="L153" i="13" s="1"/>
  <c r="E153" i="13" s="1"/>
  <c r="F153" i="13" s="1"/>
  <c r="I151" i="12"/>
  <c r="D151" i="12" s="1"/>
  <c r="L151" i="12" s="1"/>
  <c r="E151" i="12" s="1"/>
  <c r="F151" i="12" s="1"/>
  <c r="D152" i="12" s="1"/>
  <c r="L152" i="12" s="1"/>
  <c r="E152" i="12" s="1"/>
  <c r="F152" i="12" s="1"/>
  <c r="D153" i="12" s="1"/>
  <c r="L153" i="12" s="1"/>
  <c r="E153" i="12" s="1"/>
  <c r="F153" i="12" s="1"/>
  <c r="I151" i="11"/>
  <c r="D151" i="11" s="1"/>
  <c r="L151" i="11" s="1"/>
  <c r="E151" i="11" s="1"/>
  <c r="F151" i="11" s="1"/>
  <c r="D152" i="11" s="1"/>
  <c r="L152" i="11" s="1"/>
  <c r="E152" i="11" s="1"/>
  <c r="F152" i="11" s="1"/>
  <c r="D153" i="11" s="1"/>
  <c r="L153" i="11" s="1"/>
  <c r="E153" i="11" s="1"/>
  <c r="F153" i="11" s="1"/>
  <c r="I154" i="13" l="1"/>
  <c r="D154" i="13" s="1"/>
  <c r="L154" i="13" s="1"/>
  <c r="E154" i="13" s="1"/>
  <c r="F154" i="13" s="1"/>
  <c r="I154" i="12"/>
  <c r="D154" i="12" s="1"/>
  <c r="L154" i="12" s="1"/>
  <c r="E154" i="12" s="1"/>
  <c r="F154" i="12" s="1"/>
  <c r="I154" i="11"/>
  <c r="D154" i="11" s="1"/>
  <c r="L154" i="11" s="1"/>
  <c r="E154" i="11" s="1"/>
  <c r="F154" i="11" s="1"/>
  <c r="I155" i="13" l="1"/>
  <c r="D155" i="13" s="1"/>
  <c r="L155" i="13" s="1"/>
  <c r="E155" i="13" s="1"/>
  <c r="F155" i="13" s="1"/>
  <c r="D156" i="13" s="1"/>
  <c r="L156" i="13" s="1"/>
  <c r="E156" i="13" s="1"/>
  <c r="F156" i="13" s="1"/>
  <c r="I155" i="12"/>
  <c r="D155" i="12" s="1"/>
  <c r="L155" i="12" s="1"/>
  <c r="E155" i="12" s="1"/>
  <c r="F155" i="12" s="1"/>
  <c r="D156" i="12" s="1"/>
  <c r="L156" i="12" s="1"/>
  <c r="E156" i="12" s="1"/>
  <c r="F156" i="12" s="1"/>
  <c r="I155" i="11"/>
  <c r="D155" i="11" s="1"/>
  <c r="L155" i="11" s="1"/>
  <c r="E155" i="11" s="1"/>
  <c r="F155" i="11" s="1"/>
  <c r="D156" i="11" s="1"/>
  <c r="L156" i="11" s="1"/>
  <c r="E156" i="11" s="1"/>
  <c r="F156" i="11" s="1"/>
  <c r="I157" i="13" l="1"/>
  <c r="D157" i="13" s="1"/>
  <c r="L157" i="13" s="1"/>
  <c r="E157" i="13" s="1"/>
  <c r="F157" i="13" s="1"/>
  <c r="I157" i="12"/>
  <c r="D157" i="12" s="1"/>
  <c r="L157" i="12" s="1"/>
  <c r="E157" i="12" s="1"/>
  <c r="F157" i="12" s="1"/>
  <c r="I157" i="11"/>
  <c r="D157" i="11" s="1"/>
  <c r="L157" i="11" s="1"/>
  <c r="E157" i="11" s="1"/>
  <c r="F157" i="11" s="1"/>
  <c r="I158" i="13" l="1"/>
  <c r="D158" i="13" s="1"/>
  <c r="L158" i="13" s="1"/>
  <c r="E158" i="13" s="1"/>
  <c r="F158" i="13" s="1"/>
  <c r="D159" i="13" s="1"/>
  <c r="L159" i="13" s="1"/>
  <c r="E159" i="13" s="1"/>
  <c r="F159" i="13" s="1"/>
  <c r="I158" i="12"/>
  <c r="D158" i="12" s="1"/>
  <c r="L158" i="12" s="1"/>
  <c r="E158" i="12" s="1"/>
  <c r="F158" i="12" s="1"/>
  <c r="D159" i="12" s="1"/>
  <c r="L159" i="12" s="1"/>
  <c r="E159" i="12" s="1"/>
  <c r="F159" i="12" s="1"/>
  <c r="I158" i="11"/>
  <c r="D158" i="11" s="1"/>
  <c r="L158" i="11" s="1"/>
  <c r="E158" i="11" s="1"/>
  <c r="F158" i="11" s="1"/>
  <c r="D159" i="11" s="1"/>
  <c r="L159" i="11" s="1"/>
  <c r="E159" i="11" s="1"/>
  <c r="F159" i="11" s="1"/>
  <c r="I160" i="13" l="1"/>
  <c r="D160" i="13" s="1"/>
  <c r="L160" i="13" s="1"/>
  <c r="E160" i="13" s="1"/>
  <c r="F160" i="13" s="1"/>
  <c r="D161" i="13" s="1"/>
  <c r="L161" i="13" s="1"/>
  <c r="E161" i="13" s="1"/>
  <c r="F161" i="13" s="1"/>
  <c r="I160" i="12"/>
  <c r="D160" i="12" s="1"/>
  <c r="L160" i="12" s="1"/>
  <c r="E160" i="12" s="1"/>
  <c r="F160" i="12" s="1"/>
  <c r="D161" i="12" s="1"/>
  <c r="L161" i="12" s="1"/>
  <c r="E161" i="12" s="1"/>
  <c r="F161" i="12" s="1"/>
  <c r="I160" i="11"/>
  <c r="D160" i="11" s="1"/>
  <c r="L160" i="11" s="1"/>
  <c r="E160" i="11" s="1"/>
  <c r="F160" i="11" s="1"/>
  <c r="D161" i="11" s="1"/>
  <c r="L161" i="11" s="1"/>
  <c r="E161" i="11" s="1"/>
  <c r="F161" i="11" s="1"/>
  <c r="I162" i="13" l="1"/>
  <c r="D162" i="13" s="1"/>
  <c r="L162" i="13" s="1"/>
  <c r="E162" i="13" s="1"/>
  <c r="F162" i="13" s="1"/>
  <c r="D163" i="13" s="1"/>
  <c r="L163" i="13" s="1"/>
  <c r="E163" i="13" s="1"/>
  <c r="F163" i="13" s="1"/>
  <c r="I162" i="12"/>
  <c r="D162" i="12" s="1"/>
  <c r="L162" i="12" s="1"/>
  <c r="E162" i="12" s="1"/>
  <c r="F162" i="12" s="1"/>
  <c r="D163" i="12" s="1"/>
  <c r="L163" i="12" s="1"/>
  <c r="E163" i="12" s="1"/>
  <c r="F163" i="12" s="1"/>
  <c r="I162" i="11"/>
  <c r="D162" i="11" s="1"/>
  <c r="L162" i="11" s="1"/>
  <c r="E162" i="11" s="1"/>
  <c r="F162" i="11" s="1"/>
  <c r="D163" i="11" s="1"/>
  <c r="L163" i="11" s="1"/>
  <c r="E163" i="11" s="1"/>
  <c r="F163" i="11" s="1"/>
  <c r="I164" i="13" l="1"/>
  <c r="D164" i="13" s="1"/>
  <c r="L164" i="13" s="1"/>
  <c r="E164" i="13" s="1"/>
  <c r="F164" i="13" s="1"/>
  <c r="I164" i="12"/>
  <c r="D164" i="12" s="1"/>
  <c r="L164" i="12" s="1"/>
  <c r="E164" i="12" s="1"/>
  <c r="F164" i="12" s="1"/>
  <c r="I164" i="11"/>
  <c r="D164" i="11" s="1"/>
  <c r="L164" i="11" s="1"/>
  <c r="E164" i="11" s="1"/>
  <c r="F164" i="11" s="1"/>
  <c r="I165" i="13" l="1"/>
  <c r="D165" i="13" s="1"/>
  <c r="L165" i="13" s="1"/>
  <c r="E165" i="13" s="1"/>
  <c r="F165" i="13" s="1"/>
  <c r="D166" i="13" s="1"/>
  <c r="L166" i="13" s="1"/>
  <c r="E166" i="13" s="1"/>
  <c r="F166" i="13" s="1"/>
  <c r="I165" i="12"/>
  <c r="D165" i="12" s="1"/>
  <c r="L165" i="12" s="1"/>
  <c r="E165" i="12" s="1"/>
  <c r="F165" i="12" s="1"/>
  <c r="D166" i="12" s="1"/>
  <c r="L166" i="12" s="1"/>
  <c r="E166" i="12" s="1"/>
  <c r="F166" i="12" s="1"/>
  <c r="I165" i="11"/>
  <c r="D165" i="11" s="1"/>
  <c r="L165" i="11" s="1"/>
  <c r="E165" i="11" s="1"/>
  <c r="F165" i="11" s="1"/>
  <c r="D166" i="11" s="1"/>
  <c r="L166" i="11" s="1"/>
  <c r="E166" i="11" s="1"/>
  <c r="F166" i="11" s="1"/>
  <c r="I167" i="13" l="1"/>
  <c r="D167" i="13" s="1"/>
  <c r="L167" i="13" s="1"/>
  <c r="E167" i="13" s="1"/>
  <c r="F167" i="13" s="1"/>
  <c r="I167" i="12"/>
  <c r="D167" i="12" s="1"/>
  <c r="L167" i="12" s="1"/>
  <c r="E167" i="12" s="1"/>
  <c r="F167" i="12" s="1"/>
  <c r="I167" i="11"/>
  <c r="D167" i="11" s="1"/>
  <c r="L167" i="11" s="1"/>
  <c r="E167" i="11" s="1"/>
  <c r="F167" i="11" s="1"/>
  <c r="I168" i="13" l="1"/>
  <c r="D168" i="13" s="1"/>
  <c r="L168" i="13" s="1"/>
  <c r="E168" i="13" s="1"/>
  <c r="F168" i="13" s="1"/>
  <c r="D169" i="13" s="1"/>
  <c r="L169" i="13" s="1"/>
  <c r="E169" i="13" s="1"/>
  <c r="F169" i="13" s="1"/>
  <c r="D170" i="13" s="1"/>
  <c r="L170" i="13" s="1"/>
  <c r="E170" i="13" s="1"/>
  <c r="F170" i="13" s="1"/>
  <c r="I168" i="12"/>
  <c r="D168" i="12" s="1"/>
  <c r="L168" i="12" s="1"/>
  <c r="E168" i="12" s="1"/>
  <c r="F168" i="12" s="1"/>
  <c r="D169" i="12" s="1"/>
  <c r="L169" i="12" s="1"/>
  <c r="E169" i="12" s="1"/>
  <c r="F169" i="12" s="1"/>
  <c r="D170" i="12" s="1"/>
  <c r="L170" i="12" s="1"/>
  <c r="E170" i="12" s="1"/>
  <c r="F170" i="12" s="1"/>
  <c r="I168" i="11"/>
  <c r="D168" i="11" s="1"/>
  <c r="L168" i="11" s="1"/>
  <c r="E168" i="11" s="1"/>
  <c r="F168" i="11" s="1"/>
  <c r="D169" i="11" s="1"/>
  <c r="L169" i="11" s="1"/>
  <c r="E169" i="11" s="1"/>
  <c r="F169" i="11" s="1"/>
  <c r="D170" i="11" s="1"/>
  <c r="L170" i="11" s="1"/>
  <c r="E170" i="11" s="1"/>
  <c r="F170" i="11" s="1"/>
  <c r="I171" i="13" l="1"/>
  <c r="D171" i="13" s="1"/>
  <c r="L171" i="13" s="1"/>
  <c r="E171" i="13" s="1"/>
  <c r="F171" i="13" s="1"/>
  <c r="D172" i="13" s="1"/>
  <c r="L172" i="13" s="1"/>
  <c r="E172" i="13" s="1"/>
  <c r="F172" i="13" s="1"/>
  <c r="I171" i="12"/>
  <c r="D171" i="12" s="1"/>
  <c r="L171" i="12" s="1"/>
  <c r="E171" i="12" s="1"/>
  <c r="F171" i="12" s="1"/>
  <c r="D172" i="12" s="1"/>
  <c r="L172" i="12" s="1"/>
  <c r="E172" i="12" s="1"/>
  <c r="F172" i="12" s="1"/>
  <c r="I171" i="11"/>
  <c r="D171" i="11" s="1"/>
  <c r="L171" i="11" s="1"/>
  <c r="E171" i="11" s="1"/>
  <c r="F171" i="11" s="1"/>
  <c r="D172" i="11" s="1"/>
  <c r="L172" i="11" s="1"/>
  <c r="E172" i="11" s="1"/>
  <c r="F172" i="11" s="1"/>
  <c r="I173" i="13" l="1"/>
  <c r="D173" i="13" s="1"/>
  <c r="L173" i="13" s="1"/>
  <c r="E173" i="13" s="1"/>
  <c r="F173" i="13" s="1"/>
  <c r="I173" i="12"/>
  <c r="D173" i="12" s="1"/>
  <c r="L173" i="12" s="1"/>
  <c r="E173" i="12" s="1"/>
  <c r="F173" i="12" s="1"/>
  <c r="I173" i="11"/>
  <c r="D173" i="11" s="1"/>
  <c r="L173" i="11" s="1"/>
  <c r="E173" i="11" s="1"/>
  <c r="F173" i="11" s="1"/>
  <c r="I174" i="13" l="1"/>
  <c r="D174" i="13" s="1"/>
  <c r="L174" i="13" s="1"/>
  <c r="E174" i="13" s="1"/>
  <c r="F174" i="13" s="1"/>
  <c r="D175" i="13" s="1"/>
  <c r="L175" i="13" s="1"/>
  <c r="E175" i="13" s="1"/>
  <c r="F175" i="13" s="1"/>
  <c r="I174" i="12"/>
  <c r="D174" i="12" s="1"/>
  <c r="L174" i="12" s="1"/>
  <c r="E174" i="12" s="1"/>
  <c r="F174" i="12" s="1"/>
  <c r="D175" i="12" s="1"/>
  <c r="L175" i="12" s="1"/>
  <c r="E175" i="12" s="1"/>
  <c r="F175" i="12" s="1"/>
  <c r="I174" i="11"/>
  <c r="D174" i="11" s="1"/>
  <c r="L174" i="11" s="1"/>
  <c r="E174" i="11" s="1"/>
  <c r="F174" i="11" s="1"/>
  <c r="D175" i="11" s="1"/>
  <c r="L175" i="11" s="1"/>
  <c r="E175" i="11" s="1"/>
  <c r="F175" i="11" s="1"/>
  <c r="I176" i="13" l="1"/>
  <c r="D176" i="13" s="1"/>
  <c r="L176" i="13" s="1"/>
  <c r="E176" i="13" s="1"/>
  <c r="F176" i="13" s="1"/>
  <c r="I176" i="12"/>
  <c r="D176" i="12" s="1"/>
  <c r="L176" i="12" s="1"/>
  <c r="E176" i="12" s="1"/>
  <c r="F176" i="12" s="1"/>
  <c r="I176" i="11"/>
  <c r="D176" i="11" s="1"/>
  <c r="L176" i="11" s="1"/>
  <c r="E176" i="11" s="1"/>
  <c r="F176" i="11" s="1"/>
  <c r="I177" i="13" l="1"/>
  <c r="D177" i="13" s="1"/>
  <c r="L177" i="13" s="1"/>
  <c r="E177" i="13" s="1"/>
  <c r="F177" i="13" s="1"/>
  <c r="I177" i="12"/>
  <c r="D177" i="12" s="1"/>
  <c r="L177" i="12" s="1"/>
  <c r="E177" i="12" s="1"/>
  <c r="F177" i="12" s="1"/>
  <c r="I177" i="11"/>
  <c r="D177" i="11" s="1"/>
  <c r="L177" i="11" s="1"/>
  <c r="E177" i="11" s="1"/>
  <c r="F177" i="11" s="1"/>
  <c r="I178" i="13" l="1"/>
  <c r="D178" i="13" s="1"/>
  <c r="L178" i="13" s="1"/>
  <c r="E178" i="13" s="1"/>
  <c r="F178" i="13" s="1"/>
  <c r="I178" i="12"/>
  <c r="D178" i="12" s="1"/>
  <c r="L178" i="12" s="1"/>
  <c r="E178" i="12" s="1"/>
  <c r="F178" i="12" s="1"/>
  <c r="I178" i="11"/>
  <c r="D178" i="11" s="1"/>
  <c r="L178" i="11" s="1"/>
  <c r="E178" i="11" s="1"/>
  <c r="F178" i="11" s="1"/>
  <c r="I179" i="13" l="1"/>
  <c r="D179" i="13" s="1"/>
  <c r="L179" i="13" s="1"/>
  <c r="E179" i="13" s="1"/>
  <c r="F179" i="13" s="1"/>
  <c r="I179" i="12"/>
  <c r="D179" i="12" s="1"/>
  <c r="L179" i="12" s="1"/>
  <c r="E179" i="12" s="1"/>
  <c r="F179" i="12" s="1"/>
  <c r="I179" i="11"/>
  <c r="D179" i="11" s="1"/>
  <c r="L179" i="11" s="1"/>
  <c r="E179" i="11" s="1"/>
  <c r="F179" i="11" s="1"/>
  <c r="I180" i="13" l="1"/>
  <c r="D180" i="13" s="1"/>
  <c r="L180" i="13" s="1"/>
  <c r="E180" i="13" s="1"/>
  <c r="F180" i="13" s="1"/>
  <c r="I180" i="12"/>
  <c r="D180" i="12" s="1"/>
  <c r="L180" i="12" s="1"/>
  <c r="E180" i="12" s="1"/>
  <c r="F180" i="12" s="1"/>
  <c r="I180" i="11"/>
  <c r="D180" i="11" s="1"/>
  <c r="L180" i="11" s="1"/>
  <c r="E180" i="11" s="1"/>
  <c r="F180" i="11" s="1"/>
  <c r="I181" i="13" l="1"/>
  <c r="D181" i="13" s="1"/>
  <c r="L181" i="13" s="1"/>
  <c r="E181" i="13" s="1"/>
  <c r="F181" i="13" s="1"/>
  <c r="I181" i="12"/>
  <c r="D181" i="12" s="1"/>
  <c r="L181" i="12" s="1"/>
  <c r="E181" i="12" s="1"/>
  <c r="F181" i="12" s="1"/>
  <c r="I181" i="11"/>
  <c r="D181" i="11" s="1"/>
  <c r="L181" i="11" s="1"/>
  <c r="E181" i="11" s="1"/>
  <c r="F181" i="11" s="1"/>
  <c r="I182" i="13" l="1"/>
  <c r="D182" i="13" s="1"/>
  <c r="L182" i="13" s="1"/>
  <c r="E182" i="13" s="1"/>
  <c r="F182" i="13" s="1"/>
  <c r="I182" i="12"/>
  <c r="D182" i="12" s="1"/>
  <c r="L182" i="12" s="1"/>
  <c r="E182" i="12" s="1"/>
  <c r="F182" i="12" s="1"/>
  <c r="I182" i="11"/>
  <c r="D182" i="11" s="1"/>
  <c r="L182" i="11" s="1"/>
  <c r="E182" i="11" s="1"/>
  <c r="F182" i="11" s="1"/>
  <c r="I183" i="13" l="1"/>
  <c r="D183" i="13" s="1"/>
  <c r="L183" i="13" s="1"/>
  <c r="E183" i="13" s="1"/>
  <c r="F183" i="13" s="1"/>
  <c r="I183" i="12"/>
  <c r="D183" i="12" s="1"/>
  <c r="L183" i="12" s="1"/>
  <c r="E183" i="12" s="1"/>
  <c r="F183" i="12" s="1"/>
  <c r="I183" i="11"/>
  <c r="D183" i="11" s="1"/>
  <c r="L183" i="11" s="1"/>
  <c r="E183" i="11" s="1"/>
  <c r="F183" i="11" s="1"/>
  <c r="I184" i="13" l="1"/>
  <c r="D184" i="13" s="1"/>
  <c r="L184" i="13" s="1"/>
  <c r="E184" i="13" s="1"/>
  <c r="F184" i="13" s="1"/>
  <c r="I184" i="12"/>
  <c r="D184" i="12" s="1"/>
  <c r="L184" i="12" s="1"/>
  <c r="E184" i="12" s="1"/>
  <c r="F184" i="12" s="1"/>
  <c r="I184" i="11"/>
  <c r="D184" i="11" s="1"/>
  <c r="L184" i="11" s="1"/>
  <c r="E184" i="11" s="1"/>
  <c r="F184" i="11" s="1"/>
  <c r="I185" i="13" l="1"/>
  <c r="D185" i="13" s="1"/>
  <c r="L185" i="13" s="1"/>
  <c r="E185" i="13" s="1"/>
  <c r="F185" i="13" s="1"/>
  <c r="I185" i="12"/>
  <c r="D185" i="12" s="1"/>
  <c r="L185" i="12" s="1"/>
  <c r="E185" i="12" s="1"/>
  <c r="F185" i="12" s="1"/>
  <c r="I185" i="11"/>
  <c r="D185" i="11" s="1"/>
  <c r="L185" i="11" s="1"/>
  <c r="E185" i="11" s="1"/>
  <c r="F185" i="11" s="1"/>
  <c r="K6" i="8" l="1"/>
  <c r="F7" i="8" s="1"/>
  <c r="I7" i="8" l="1"/>
  <c r="J7" i="8" l="1"/>
  <c r="K7" i="8" s="1"/>
  <c r="F8" i="8" s="1"/>
  <c r="I8" i="8" s="1"/>
  <c r="L7" i="8"/>
  <c r="J8" i="8" l="1"/>
  <c r="F9" i="8" s="1"/>
  <c r="I9" i="8" s="1"/>
  <c r="L9" i="8" s="1"/>
  <c r="L8" i="8"/>
  <c r="J9" i="8" l="1"/>
  <c r="F10" i="8" s="1"/>
  <c r="I10" i="8" l="1"/>
  <c r="J10" i="8" l="1"/>
  <c r="F11" i="8" s="1"/>
  <c r="I11" i="8" s="1"/>
  <c r="L10" i="8"/>
  <c r="J11" i="8" l="1"/>
  <c r="L11" i="8"/>
  <c r="F12" i="8"/>
  <c r="I12" i="8" l="1"/>
  <c r="J12" i="8" l="1"/>
  <c r="L12" i="8"/>
  <c r="F13" i="8"/>
  <c r="I13" i="8" l="1"/>
  <c r="J13" i="8" l="1"/>
  <c r="L13" i="8"/>
  <c r="F14" i="8"/>
  <c r="I14" i="8" l="1"/>
  <c r="J14" i="8" l="1"/>
  <c r="F15" i="8" s="1"/>
  <c r="I15" i="8" s="1"/>
  <c r="L14" i="8"/>
  <c r="J15" i="8" l="1"/>
  <c r="K15" i="8" s="1"/>
  <c r="F16" i="8" s="1"/>
  <c r="I16" i="8" s="1"/>
  <c r="L15" i="8"/>
  <c r="J16" i="8" l="1"/>
  <c r="L16" i="8"/>
  <c r="K16" i="8"/>
  <c r="F17" i="8" s="1"/>
  <c r="I17" i="8" l="1"/>
  <c r="L17" i="8" s="1"/>
  <c r="J17" i="8"/>
  <c r="K17" i="8" s="1"/>
  <c r="F18" i="8" s="1"/>
  <c r="I18" i="8" l="1"/>
  <c r="L18" i="8" s="1"/>
  <c r="J18" i="8"/>
  <c r="K18" i="8"/>
  <c r="F19" i="8" s="1"/>
  <c r="I19" i="8" l="1"/>
  <c r="J19" i="8" l="1"/>
  <c r="K19" i="8" s="1"/>
  <c r="F20" i="8" s="1"/>
  <c r="I20" i="8" s="1"/>
  <c r="L20" i="8" s="1"/>
  <c r="L19" i="8"/>
  <c r="J20" i="8" l="1"/>
  <c r="K20" i="8" s="1"/>
  <c r="F21" i="8" s="1"/>
  <c r="I21" i="8" s="1"/>
  <c r="L21" i="8" s="1"/>
  <c r="J21" i="8" l="1"/>
  <c r="F22" i="8" s="1"/>
  <c r="I22" i="8" l="1"/>
  <c r="J22" i="8" l="1"/>
  <c r="F23" i="8" s="1"/>
  <c r="I23" i="8" s="1"/>
  <c r="L22" i="8"/>
  <c r="J23" i="8" l="1"/>
  <c r="F24" i="8" s="1"/>
  <c r="I24" i="8" s="1"/>
  <c r="L23" i="8"/>
  <c r="J24" i="8" l="1"/>
  <c r="F25" i="8" s="1"/>
  <c r="L24" i="8"/>
  <c r="I25" i="8" l="1"/>
  <c r="J25" i="8" l="1"/>
  <c r="L25" i="8"/>
  <c r="F26" i="8"/>
  <c r="I26" i="8" l="1"/>
  <c r="J26" i="8" l="1"/>
  <c r="F27" i="8" s="1"/>
  <c r="L26" i="8"/>
  <c r="I27" i="8" l="1"/>
  <c r="J27" i="8" l="1"/>
  <c r="K27" i="8" s="1"/>
  <c r="F28" i="8" s="1"/>
  <c r="I28" i="8" s="1"/>
  <c r="L27" i="8"/>
  <c r="J28" i="8" l="1"/>
  <c r="L28" i="8"/>
  <c r="F29" i="8"/>
  <c r="I29" i="8" l="1"/>
  <c r="J29" i="8" l="1"/>
  <c r="F30" i="8" s="1"/>
  <c r="L29" i="8"/>
  <c r="I30" i="8" l="1"/>
  <c r="L30" i="8" s="1"/>
  <c r="J30" i="8" l="1"/>
  <c r="K30" i="8" s="1"/>
  <c r="F31" i="8" s="1"/>
  <c r="I31" i="8" l="1"/>
  <c r="L31" i="8" s="1"/>
  <c r="J31" i="8" l="1"/>
  <c r="K31" i="8" s="1"/>
  <c r="F32" i="8" s="1"/>
  <c r="I32" i="8" l="1"/>
  <c r="L32" i="8" s="1"/>
  <c r="J32" i="8"/>
  <c r="F33" i="8" s="1"/>
  <c r="I33" i="8" l="1"/>
  <c r="L33" i="8" s="1"/>
  <c r="J33" i="8" l="1"/>
  <c r="F34" i="8" s="1"/>
  <c r="I34" i="8" l="1"/>
  <c r="L34" i="8" s="1"/>
  <c r="J34" i="8"/>
  <c r="F35" i="8" s="1"/>
  <c r="I35" i="8" l="1"/>
  <c r="L35" i="8" s="1"/>
  <c r="J35" i="8" l="1"/>
  <c r="F36" i="8" s="1"/>
  <c r="I36" i="8" l="1"/>
  <c r="L36" i="8" s="1"/>
  <c r="J36" i="8"/>
  <c r="F37" i="8" s="1"/>
  <c r="I37" i="8" s="1"/>
  <c r="L37" i="8" s="1"/>
  <c r="J37" i="8" l="1"/>
  <c r="K37" i="8" s="1"/>
  <c r="F38" i="8" s="1"/>
  <c r="I38" i="8" s="1"/>
  <c r="L38" i="8" s="1"/>
  <c r="J38" i="8" l="1"/>
  <c r="K38" i="8" s="1"/>
  <c r="F39" i="8" s="1"/>
  <c r="I39" i="8" s="1"/>
  <c r="L39" i="8" s="1"/>
  <c r="J39" i="8" l="1"/>
  <c r="K39" i="8" s="1"/>
  <c r="F40" i="8" s="1"/>
  <c r="I40" i="8" s="1"/>
  <c r="L40" i="8" s="1"/>
  <c r="J40" i="8" l="1"/>
  <c r="F41" i="8" s="1"/>
  <c r="I41" i="8" s="1"/>
  <c r="L41" i="8" s="1"/>
  <c r="J41" i="8" l="1"/>
  <c r="F42" i="8" s="1"/>
  <c r="I42" i="8" s="1"/>
  <c r="J42" i="8" l="1"/>
  <c r="K42" i="8" s="1"/>
  <c r="F43" i="8" s="1"/>
  <c r="I43" i="8" s="1"/>
  <c r="L43" i="8" s="1"/>
  <c r="L42" i="8"/>
  <c r="J43" i="8" l="1"/>
  <c r="F44" i="8" s="1"/>
  <c r="I44" i="8" l="1"/>
  <c r="J44" i="8" l="1"/>
  <c r="K44" i="8" s="1"/>
  <c r="F45" i="8" s="1"/>
  <c r="I45" i="8" s="1"/>
  <c r="L44" i="8"/>
  <c r="J45" i="8" l="1"/>
  <c r="K45" i="8" s="1"/>
  <c r="F46" i="8" s="1"/>
  <c r="I46" i="8" s="1"/>
  <c r="L45" i="8"/>
  <c r="J46" i="8" l="1"/>
  <c r="K46" i="8" s="1"/>
  <c r="F47" i="8" s="1"/>
  <c r="I47" i="8" s="1"/>
  <c r="L47" i="8" s="1"/>
  <c r="L46" i="8"/>
  <c r="J47" i="8" l="1"/>
  <c r="F48" i="8" s="1"/>
  <c r="I48" i="8" l="1"/>
  <c r="J48" i="8" l="1"/>
  <c r="F49" i="8" s="1"/>
  <c r="I49" i="8" s="1"/>
  <c r="L49" i="8" s="1"/>
  <c r="L48" i="8"/>
  <c r="J49" i="8" l="1"/>
  <c r="F50" i="8" s="1"/>
  <c r="I50" i="8" l="1"/>
  <c r="L50" i="8" s="1"/>
  <c r="J50" i="8" l="1"/>
  <c r="F51" i="8" s="1"/>
  <c r="I51" i="8" l="1"/>
  <c r="J51" i="8" l="1"/>
  <c r="F52" i="8" s="1"/>
  <c r="L51" i="8"/>
  <c r="I52" i="8"/>
  <c r="J52" i="8" l="1"/>
  <c r="F53" i="8" s="1"/>
  <c r="I53" i="8" s="1"/>
  <c r="L53" i="8" s="1"/>
  <c r="L52" i="8"/>
  <c r="J53" i="8" l="1"/>
  <c r="F54" i="8" s="1"/>
  <c r="I54" i="8" l="1"/>
  <c r="J54" i="8" l="1"/>
  <c r="F55" i="8" s="1"/>
  <c r="L54" i="8"/>
  <c r="I55" i="8" l="1"/>
  <c r="J55" i="8" l="1"/>
  <c r="F56" i="8" s="1"/>
  <c r="I56" i="8" s="1"/>
  <c r="L55" i="8"/>
  <c r="J56" i="8" l="1"/>
  <c r="K56" i="8" s="1"/>
  <c r="F57" i="8" s="1"/>
  <c r="I57" i="8" s="1"/>
  <c r="L56" i="8"/>
  <c r="J57" i="8" l="1"/>
  <c r="K57" i="8" s="1"/>
  <c r="F58" i="8" s="1"/>
  <c r="I58" i="8" s="1"/>
  <c r="L57" i="8"/>
  <c r="J58" i="8" l="1"/>
  <c r="K58" i="8" s="1"/>
  <c r="F59" i="8" s="1"/>
  <c r="I59" i="8" s="1"/>
  <c r="L58" i="8"/>
  <c r="J59" i="8" l="1"/>
  <c r="F60" i="8" s="1"/>
  <c r="I60" i="8" s="1"/>
  <c r="L59" i="8"/>
  <c r="J60" i="8" l="1"/>
  <c r="K60" i="8" s="1"/>
  <c r="F61" i="8" s="1"/>
  <c r="I61" i="8" s="1"/>
  <c r="L60" i="8"/>
  <c r="J61" i="8" l="1"/>
  <c r="K61" i="8" s="1"/>
  <c r="F62" i="8" s="1"/>
  <c r="I62" i="8" s="1"/>
  <c r="L62" i="8" s="1"/>
  <c r="L61" i="8"/>
  <c r="J62" i="8" l="1"/>
  <c r="K62" i="8" s="1"/>
  <c r="F63" i="8" s="1"/>
  <c r="I63" i="8" s="1"/>
  <c r="L63" i="8" s="1"/>
  <c r="J63" i="8" l="1"/>
  <c r="F64" i="8" s="1"/>
  <c r="I64" i="8" l="1"/>
  <c r="L64" i="8" s="1"/>
  <c r="J64" i="8" l="1"/>
  <c r="F65" i="8" s="1"/>
  <c r="I65" i="8" l="1"/>
  <c r="L65" i="8" s="1"/>
  <c r="J65" i="8" l="1"/>
  <c r="K65" i="8" s="1"/>
  <c r="F66" i="8" s="1"/>
  <c r="I66" i="8" s="1"/>
  <c r="J66" i="8" l="1"/>
  <c r="K66" i="8" s="1"/>
  <c r="F67" i="8" s="1"/>
  <c r="I67" i="8" s="1"/>
  <c r="L66" i="8"/>
  <c r="J67" i="8" l="1"/>
  <c r="K67" i="8" s="1"/>
  <c r="F68" i="8" s="1"/>
  <c r="I68" i="8" s="1"/>
  <c r="L67" i="8"/>
  <c r="J68" i="8" l="1"/>
  <c r="K68" i="8" s="1"/>
  <c r="F69" i="8" s="1"/>
  <c r="L68" i="8"/>
  <c r="I69" i="8" l="1"/>
  <c r="L69" i="8" s="1"/>
  <c r="J69" i="8" l="1"/>
  <c r="F70" i="8" s="1"/>
  <c r="I70" i="8" s="1"/>
  <c r="L70" i="8" s="1"/>
  <c r="J70" i="8" l="1"/>
  <c r="F71" i="8" s="1"/>
  <c r="I71" i="8" s="1"/>
  <c r="L71" i="8" s="1"/>
  <c r="J71" i="8" l="1"/>
  <c r="F72" i="8" s="1"/>
  <c r="I72" i="8" s="1"/>
  <c r="L72" i="8" s="1"/>
  <c r="J72" i="8" l="1"/>
  <c r="K72" i="8" s="1"/>
  <c r="F73" i="8" s="1"/>
  <c r="I73" i="8" l="1"/>
  <c r="L73" i="8" s="1"/>
  <c r="J73" i="8" l="1"/>
  <c r="K73" i="8" s="1"/>
  <c r="F74" i="8" s="1"/>
  <c r="I74" i="8" s="1"/>
  <c r="L74" i="8" s="1"/>
  <c r="J74" i="8" l="1"/>
  <c r="F75" i="8" s="1"/>
  <c r="I75" i="8" s="1"/>
  <c r="L75" i="8" s="1"/>
  <c r="J75" i="8" l="1"/>
  <c r="F76" i="8" s="1"/>
  <c r="I76" i="8" s="1"/>
  <c r="J76" i="8" l="1"/>
  <c r="K76" i="8" s="1"/>
  <c r="F77" i="8" s="1"/>
  <c r="I77" i="8" s="1"/>
  <c r="L76" i="8"/>
  <c r="J77" i="8" l="1"/>
  <c r="K77" i="8" s="1"/>
  <c r="F78" i="8" s="1"/>
  <c r="I78" i="8" s="1"/>
  <c r="L77" i="8"/>
  <c r="J78" i="8" l="1"/>
  <c r="K78" i="8" s="1"/>
  <c r="F79" i="8" s="1"/>
  <c r="I79" i="8" s="1"/>
  <c r="L78" i="8"/>
  <c r="J79" i="8" l="1"/>
  <c r="K79" i="8" s="1"/>
  <c r="F80" i="8" s="1"/>
  <c r="I80" i="8" s="1"/>
  <c r="L79" i="8"/>
  <c r="J80" i="8" l="1"/>
  <c r="F81" i="8" s="1"/>
  <c r="L80" i="8"/>
  <c r="I81" i="8" l="1"/>
  <c r="L81" i="8" s="1"/>
  <c r="J81" i="8" l="1"/>
  <c r="F82" i="8" s="1"/>
  <c r="I82" i="8" l="1"/>
  <c r="J82" i="8" l="1"/>
  <c r="L82" i="8"/>
  <c r="F83" i="8"/>
  <c r="I83" i="8" l="1"/>
  <c r="J83" i="8" l="1"/>
  <c r="K83" i="8" s="1"/>
  <c r="F84" i="8" s="1"/>
  <c r="I84" i="8" s="1"/>
  <c r="L83" i="8"/>
  <c r="J84" i="8" l="1"/>
  <c r="L84" i="8"/>
  <c r="F85" i="8"/>
  <c r="I85" i="8" l="1"/>
  <c r="J85" i="8" l="1"/>
  <c r="L85" i="8"/>
  <c r="F86" i="8"/>
  <c r="I86" i="8" l="1"/>
  <c r="J86" i="8" l="1"/>
  <c r="K86" i="8" s="1"/>
  <c r="F87" i="8" s="1"/>
  <c r="I87" i="8" s="1"/>
  <c r="L86" i="8"/>
  <c r="J87" i="8" l="1"/>
  <c r="K87" i="8" s="1"/>
  <c r="F88" i="8" s="1"/>
  <c r="I88" i="8" s="1"/>
  <c r="L87" i="8"/>
  <c r="J88" i="8" l="1"/>
  <c r="L88" i="8"/>
  <c r="F89" i="8"/>
  <c r="I89" i="8" l="1"/>
  <c r="L89" i="8" s="1"/>
  <c r="J89" i="8" l="1"/>
  <c r="F90" i="8" s="1"/>
  <c r="I90" i="8" l="1"/>
  <c r="J90" i="8" l="1"/>
  <c r="K90" i="8" s="1"/>
  <c r="F91" i="8" s="1"/>
  <c r="I91" i="8" s="1"/>
  <c r="L90" i="8"/>
  <c r="J91" i="8" l="1"/>
  <c r="K91" i="8" s="1"/>
  <c r="F92" i="8" s="1"/>
  <c r="I92" i="8" s="1"/>
  <c r="L91" i="8"/>
  <c r="J92" i="8" l="1"/>
  <c r="K92" i="8" s="1"/>
  <c r="F93" i="8" s="1"/>
  <c r="I93" i="8" s="1"/>
  <c r="L92" i="8"/>
  <c r="J93" i="8" l="1"/>
  <c r="K93" i="8" s="1"/>
  <c r="F94" i="8" s="1"/>
  <c r="I94" i="8" s="1"/>
  <c r="L93" i="8"/>
  <c r="J94" i="8" l="1"/>
  <c r="K94" i="8" s="1"/>
  <c r="F95" i="8" s="1"/>
  <c r="L94" i="8"/>
  <c r="I95" i="8" l="1"/>
  <c r="J95" i="8" l="1"/>
  <c r="K95" i="8" s="1"/>
  <c r="F96" i="8" s="1"/>
  <c r="I96" i="8" s="1"/>
  <c r="L95" i="8"/>
  <c r="J96" i="8" l="1"/>
  <c r="K96" i="8" s="1"/>
  <c r="F97" i="8" s="1"/>
  <c r="I97" i="8" s="1"/>
  <c r="L96" i="8"/>
  <c r="J97" i="8" l="1"/>
  <c r="K97" i="8" s="1"/>
  <c r="F98" i="8" s="1"/>
  <c r="I98" i="8" s="1"/>
  <c r="L97" i="8"/>
  <c r="J98" i="8" l="1"/>
  <c r="K98" i="8" s="1"/>
  <c r="F99" i="8" s="1"/>
  <c r="I99" i="8" s="1"/>
  <c r="L98" i="8"/>
  <c r="J99" i="8" l="1"/>
  <c r="F100" i="8" s="1"/>
  <c r="L99" i="8"/>
  <c r="I100" i="8" l="1"/>
  <c r="J100" i="8" l="1"/>
  <c r="F101" i="8" s="1"/>
  <c r="L100" i="8"/>
  <c r="I101" i="8" l="1"/>
  <c r="J101" i="8" l="1"/>
  <c r="F102" i="8" s="1"/>
  <c r="I102" i="8" s="1"/>
  <c r="L101" i="8"/>
  <c r="J102" i="8" l="1"/>
  <c r="L102" i="8"/>
  <c r="F103" i="8"/>
  <c r="I103" i="8" l="1"/>
  <c r="J103" i="8" l="1"/>
  <c r="K103" i="8" s="1"/>
  <c r="F104" i="8" s="1"/>
  <c r="I104" i="8" s="1"/>
  <c r="L103" i="8"/>
  <c r="L104" i="8" l="1"/>
  <c r="J104" i="8"/>
  <c r="F105" i="8" s="1"/>
  <c r="I105" i="8" l="1"/>
  <c r="J105" i="8" l="1"/>
  <c r="L105" i="8"/>
  <c r="F106" i="8"/>
  <c r="I106" i="8" l="1"/>
  <c r="J106" i="8" l="1"/>
  <c r="K106" i="8" s="1"/>
  <c r="F107" i="8" s="1"/>
  <c r="I107" i="8" s="1"/>
  <c r="L106" i="8"/>
  <c r="J107" i="8" l="1"/>
  <c r="K107" i="8" s="1"/>
  <c r="F108" i="8" s="1"/>
  <c r="I108" i="8" s="1"/>
  <c r="L107" i="8"/>
  <c r="J108" i="8" l="1"/>
  <c r="K108" i="8" s="1"/>
  <c r="F109" i="8" s="1"/>
  <c r="I109" i="8" s="1"/>
  <c r="L108" i="8"/>
  <c r="J109" i="8" l="1"/>
  <c r="K109" i="8" s="1"/>
  <c r="F110" i="8" s="1"/>
  <c r="I110" i="8" s="1"/>
  <c r="L109" i="8"/>
  <c r="L110" i="8" l="1"/>
  <c r="J110" i="8"/>
  <c r="K110" i="8" s="1"/>
  <c r="F111" i="8" s="1"/>
  <c r="I111" i="8" s="1"/>
  <c r="J111" i="8" l="1"/>
  <c r="L111" i="8"/>
  <c r="F112" i="8"/>
  <c r="I112" i="8" l="1"/>
  <c r="J112" i="8" l="1"/>
  <c r="K112" i="8" s="1"/>
  <c r="F113" i="8" s="1"/>
  <c r="I113" i="8" s="1"/>
  <c r="L112" i="8"/>
  <c r="J113" i="8" l="1"/>
  <c r="L113" i="8"/>
  <c r="F114" i="8"/>
  <c r="I114" i="8" l="1"/>
  <c r="J114" i="8" l="1"/>
  <c r="L114" i="8"/>
  <c r="K114" i="8"/>
  <c r="F115" i="8" s="1"/>
  <c r="I115" i="8" l="1"/>
  <c r="J115" i="8" l="1"/>
  <c r="K115" i="8" s="1"/>
  <c r="F116" i="8" s="1"/>
  <c r="I116" i="8" s="1"/>
  <c r="L115" i="8"/>
  <c r="J116" i="8" l="1"/>
  <c r="K116" i="8" s="1"/>
  <c r="F117" i="8" s="1"/>
  <c r="I117" i="8" s="1"/>
  <c r="L116" i="8"/>
  <c r="J117" i="8" l="1"/>
  <c r="L117" i="8"/>
  <c r="F118" i="8"/>
  <c r="I118" i="8" l="1"/>
  <c r="J118" i="8" l="1"/>
  <c r="K118" i="8" s="1"/>
  <c r="F119" i="8" s="1"/>
  <c r="I119" i="8" s="1"/>
  <c r="L118" i="8"/>
  <c r="J119" i="8" l="1"/>
  <c r="F120" i="8" s="1"/>
  <c r="L119" i="8"/>
  <c r="I120" i="8" l="1"/>
  <c r="J120" i="8" l="1"/>
  <c r="F121" i="8" s="1"/>
  <c r="L120" i="8"/>
  <c r="I121" i="8" l="1"/>
  <c r="J121" i="8" l="1"/>
  <c r="K121" i="8" s="1"/>
  <c r="F122" i="8" s="1"/>
  <c r="I122" i="8" s="1"/>
  <c r="L121" i="8"/>
  <c r="J122" i="8" l="1"/>
  <c r="K122" i="8" s="1"/>
  <c r="F123" i="8" s="1"/>
  <c r="I123" i="8" s="1"/>
  <c r="L122" i="8"/>
  <c r="J123" i="8" l="1"/>
  <c r="K123" i="8" s="1"/>
  <c r="F124" i="8" s="1"/>
  <c r="I124" i="8" s="1"/>
  <c r="L123" i="8"/>
  <c r="J124" i="8" l="1"/>
  <c r="K124" i="8" s="1"/>
  <c r="F125" i="8" s="1"/>
  <c r="I125" i="8" s="1"/>
  <c r="L124" i="8"/>
  <c r="J125" i="8" l="1"/>
  <c r="K125" i="8" s="1"/>
  <c r="F126" i="8" s="1"/>
  <c r="I126" i="8" s="1"/>
  <c r="L125" i="8"/>
  <c r="J126" i="8" l="1"/>
  <c r="K126" i="8" s="1"/>
  <c r="F127" i="8" s="1"/>
  <c r="I127" i="8" s="1"/>
  <c r="L126" i="8"/>
  <c r="J127" i="8" l="1"/>
  <c r="K127" i="8" s="1"/>
  <c r="F128" i="8" s="1"/>
  <c r="I128" i="8" s="1"/>
  <c r="L127" i="8"/>
  <c r="J128" i="8" l="1"/>
  <c r="K128" i="8" s="1"/>
  <c r="F129" i="8" s="1"/>
  <c r="I129" i="8" s="1"/>
  <c r="L128" i="8"/>
  <c r="J129" i="8" l="1"/>
  <c r="K129" i="8" s="1"/>
  <c r="F130" i="8" s="1"/>
  <c r="I130" i="8" s="1"/>
  <c r="L129" i="8"/>
  <c r="J130" i="8" l="1"/>
  <c r="K130" i="8" s="1"/>
  <c r="F131" i="8" s="1"/>
  <c r="I131" i="8" s="1"/>
  <c r="L130" i="8"/>
  <c r="J131" i="8" l="1"/>
  <c r="K131" i="8" s="1"/>
  <c r="F132" i="8" s="1"/>
  <c r="I132" i="8" s="1"/>
  <c r="L131" i="8"/>
  <c r="J132" i="8" l="1"/>
  <c r="K132" i="8" s="1"/>
  <c r="F133" i="8" s="1"/>
  <c r="I133" i="8" s="1"/>
  <c r="L132" i="8"/>
  <c r="J133" i="8" l="1"/>
  <c r="K133" i="8" s="1"/>
  <c r="F134" i="8" s="1"/>
  <c r="I134" i="8" s="1"/>
  <c r="L133" i="8"/>
  <c r="J134" i="8" l="1"/>
  <c r="K134" i="8" s="1"/>
  <c r="F135" i="8" s="1"/>
  <c r="I135" i="8" s="1"/>
  <c r="L135" i="8" s="1"/>
  <c r="L134" i="8"/>
  <c r="J135" i="8" l="1"/>
  <c r="F136" i="8" s="1"/>
  <c r="I136" i="8" l="1"/>
  <c r="J136" i="8" l="1"/>
  <c r="F137" i="8" s="1"/>
  <c r="I137" i="8" s="1"/>
  <c r="L136" i="8"/>
  <c r="J137" i="8" l="1"/>
  <c r="K137" i="8" s="1"/>
  <c r="F138" i="8" s="1"/>
  <c r="I138" i="8" s="1"/>
  <c r="L138" i="8" s="1"/>
  <c r="L137" i="8"/>
  <c r="J138" i="8" l="1"/>
  <c r="F139" i="8" s="1"/>
  <c r="I139" i="8" l="1"/>
  <c r="J139" i="8" l="1"/>
  <c r="K139" i="8" s="1"/>
  <c r="F140" i="8" s="1"/>
  <c r="I140" i="8" s="1"/>
  <c r="L140" i="8" s="1"/>
  <c r="L139" i="8"/>
  <c r="J140" i="8" l="1"/>
  <c r="F141" i="8" s="1"/>
  <c r="I141" i="8" l="1"/>
  <c r="J141" i="8" l="1"/>
  <c r="K141" i="8" s="1"/>
  <c r="F142" i="8" s="1"/>
  <c r="I142" i="8" s="1"/>
  <c r="L141" i="8"/>
  <c r="J142" i="8" l="1"/>
  <c r="K142" i="8" s="1"/>
  <c r="F143" i="8" s="1"/>
  <c r="I143" i="8" s="1"/>
  <c r="L142" i="8"/>
  <c r="J143" i="8" l="1"/>
  <c r="K143" i="8" s="1"/>
  <c r="F144" i="8" s="1"/>
  <c r="I144" i="8" s="1"/>
  <c r="L143" i="8"/>
  <c r="J144" i="8" l="1"/>
  <c r="K144" i="8" s="1"/>
  <c r="F145" i="8" s="1"/>
  <c r="I145" i="8" s="1"/>
  <c r="L144" i="8"/>
  <c r="J145" i="8" l="1"/>
  <c r="K145" i="8" s="1"/>
  <c r="F146" i="8" s="1"/>
  <c r="I146" i="8" s="1"/>
  <c r="L145" i="8"/>
  <c r="J146" i="8" l="1"/>
  <c r="K146" i="8" s="1"/>
  <c r="F147" i="8" s="1"/>
  <c r="I147" i="8" s="1"/>
  <c r="L146" i="8"/>
  <c r="J147" i="8" l="1"/>
  <c r="L147" i="8"/>
  <c r="F148" i="8"/>
  <c r="I148" i="8" l="1"/>
  <c r="J148" i="8" l="1"/>
  <c r="F149" i="8" s="1"/>
  <c r="I149" i="8" s="1"/>
  <c r="L149" i="8" s="1"/>
  <c r="L148" i="8"/>
  <c r="J149" i="8" l="1"/>
  <c r="F150" i="8" s="1"/>
  <c r="I150" i="8" l="1"/>
  <c r="J150" i="8" l="1"/>
  <c r="K150" i="8" s="1"/>
  <c r="F151" i="8" s="1"/>
  <c r="I151" i="8" s="1"/>
  <c r="L150" i="8"/>
  <c r="J151" i="8" l="1"/>
  <c r="F152" i="8" s="1"/>
  <c r="L151" i="8"/>
  <c r="I152" i="8" l="1"/>
  <c r="L152" i="8" s="1"/>
  <c r="J152" i="8" l="1"/>
  <c r="F153" i="8" s="1"/>
  <c r="I153" i="8" l="1"/>
  <c r="J153" i="8" l="1"/>
  <c r="K153" i="8" s="1"/>
  <c r="F154" i="8" s="1"/>
  <c r="I154" i="8" s="1"/>
  <c r="L153" i="8"/>
  <c r="J154" i="8" l="1"/>
  <c r="K154" i="8" s="1"/>
  <c r="F155" i="8" s="1"/>
  <c r="I155" i="8" s="1"/>
  <c r="L154" i="8"/>
  <c r="J155" i="8" l="1"/>
  <c r="F156" i="8" s="1"/>
  <c r="L155" i="8"/>
  <c r="I156" i="8" l="1"/>
  <c r="J156" i="8" l="1"/>
  <c r="K156" i="8" s="1"/>
  <c r="F157" i="8" s="1"/>
  <c r="I157" i="8" s="1"/>
  <c r="L156" i="8"/>
  <c r="J157" i="8" l="1"/>
  <c r="K157" i="8" s="1"/>
  <c r="F158" i="8" s="1"/>
  <c r="I158" i="8" s="1"/>
  <c r="L157" i="8"/>
  <c r="J158" i="8" l="1"/>
  <c r="L158" i="8"/>
  <c r="F159" i="8"/>
  <c r="I159" i="8" l="1"/>
  <c r="J159" i="8" l="1"/>
  <c r="K159" i="8" s="1"/>
  <c r="F160" i="8" s="1"/>
  <c r="I160" i="8" s="1"/>
  <c r="L160" i="8" s="1"/>
  <c r="L159" i="8"/>
  <c r="J160" i="8" l="1"/>
  <c r="F161" i="8" s="1"/>
  <c r="I161" i="8" l="1"/>
  <c r="J161" i="8" l="1"/>
  <c r="K161" i="8" s="1"/>
  <c r="F162" i="8" s="1"/>
  <c r="I162" i="8" s="1"/>
  <c r="L162" i="8" s="1"/>
  <c r="L161" i="8"/>
  <c r="J162" i="8" l="1"/>
  <c r="F163" i="8" s="1"/>
  <c r="I163" i="8" l="1"/>
  <c r="J163" i="8" l="1"/>
  <c r="K163" i="8" s="1"/>
  <c r="F164" i="8" s="1"/>
  <c r="I164" i="8" s="1"/>
  <c r="L163" i="8"/>
  <c r="J164" i="8" l="1"/>
  <c r="K164" i="8" s="1"/>
  <c r="F165" i="8" s="1"/>
  <c r="I165" i="8" s="1"/>
  <c r="L164" i="8"/>
  <c r="J165" i="8" l="1"/>
  <c r="F166" i="8" s="1"/>
  <c r="L165" i="8"/>
  <c r="I166" i="8" l="1"/>
  <c r="J166" i="8" l="1"/>
  <c r="K166" i="8" s="1"/>
  <c r="F167" i="8" s="1"/>
  <c r="I167" i="8" s="1"/>
  <c r="L166" i="8"/>
  <c r="J167" i="8" l="1"/>
  <c r="K167" i="8" s="1"/>
  <c r="F168" i="8" s="1"/>
  <c r="I168" i="8" s="1"/>
  <c r="L168" i="8" s="1"/>
  <c r="L167" i="8"/>
  <c r="J168" i="8" l="1"/>
  <c r="F169" i="8" s="1"/>
  <c r="I169" i="8" l="1"/>
  <c r="J169" i="8" l="1"/>
  <c r="F170" i="8" s="1"/>
  <c r="L169" i="8"/>
  <c r="I170" i="8" l="1"/>
  <c r="J170" i="8" l="1"/>
  <c r="K170" i="8" s="1"/>
  <c r="F171" i="8" s="1"/>
  <c r="I171" i="8" s="1"/>
  <c r="L170" i="8"/>
  <c r="J171" i="8" l="1"/>
  <c r="F172" i="8" s="1"/>
  <c r="L171" i="8"/>
  <c r="I172" i="8" l="1"/>
  <c r="J172" i="8" l="1"/>
  <c r="K172" i="8" s="1"/>
  <c r="F173" i="8" s="1"/>
  <c r="I173" i="8" s="1"/>
  <c r="L172" i="8"/>
  <c r="J173" i="8" l="1"/>
  <c r="K173" i="8" s="1"/>
  <c r="F174" i="8" s="1"/>
  <c r="I174" i="8" s="1"/>
  <c r="L173" i="8"/>
  <c r="J174" i="8" l="1"/>
  <c r="F175" i="8" s="1"/>
  <c r="L174" i="8"/>
  <c r="I175" i="8" l="1"/>
  <c r="J175" i="8" l="1"/>
  <c r="K175" i="8" s="1"/>
  <c r="F176" i="8" s="1"/>
  <c r="I176" i="8" s="1"/>
  <c r="L175" i="8"/>
  <c r="J176" i="8" l="1"/>
  <c r="L176" i="8"/>
  <c r="K176" i="8"/>
  <c r="F177" i="8" s="1"/>
  <c r="I177" i="8" l="1"/>
  <c r="J177" i="8" l="1"/>
  <c r="K177" i="8" s="1"/>
  <c r="F178" i="8" s="1"/>
  <c r="I178" i="8" s="1"/>
  <c r="L177" i="8"/>
  <c r="J178" i="8" l="1"/>
  <c r="K178" i="8" s="1"/>
  <c r="F179" i="8" s="1"/>
  <c r="I179" i="8" s="1"/>
  <c r="L178" i="8"/>
  <c r="J179" i="8" l="1"/>
  <c r="K179" i="8" s="1"/>
  <c r="F180" i="8" s="1"/>
  <c r="I180" i="8" s="1"/>
  <c r="L179" i="8"/>
  <c r="J180" i="8" l="1"/>
  <c r="K180" i="8" s="1"/>
  <c r="F181" i="8" s="1"/>
  <c r="I181" i="8" s="1"/>
  <c r="L180" i="8"/>
  <c r="J181" i="8" l="1"/>
  <c r="K181" i="8" s="1"/>
  <c r="F182" i="8" s="1"/>
  <c r="I182" i="8" s="1"/>
  <c r="L181" i="8"/>
  <c r="J182" i="8" l="1"/>
  <c r="K182" i="8" s="1"/>
  <c r="F183" i="8" s="1"/>
  <c r="I183" i="8" s="1"/>
  <c r="L182" i="8"/>
  <c r="J183" i="8" l="1"/>
  <c r="K183" i="8" s="1"/>
  <c r="F184" i="8" s="1"/>
  <c r="I184" i="8" s="1"/>
  <c r="L183" i="8"/>
  <c r="J184" i="8" l="1"/>
  <c r="K184" i="8" s="1"/>
  <c r="L18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D65722-6FE9-46B5-B89F-F07688A0F0C8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  <connection id="2" xr16:uid="{ECFD90BB-AE58-476D-BC87-163652C9D235}" keepAlive="1" name="Zapytanie — pogoda (2)" description="Połączenie z zapytaniem „pogoda (2)” w skoroszycie." type="5" refreshedVersion="8" background="1" saveData="1">
    <dbPr connection="Provider=Microsoft.Mashup.OleDb.1;Data Source=$Workbook$;Location=&quot;pogoda (2)&quot;;Extended Properties=&quot;&quot;" command="SELECT * FROM [pogoda (2)]"/>
  </connection>
  <connection id="3" xr16:uid="{4921858C-0067-4D85-90B2-643FC22EE195}" keepAlive="1" name="Zapytanie — pogoda (3)" description="Połączenie z zapytaniem „pogoda (3)” w skoroszycie." type="5" refreshedVersion="8" background="1" saveData="1">
    <dbPr connection="Provider=Microsoft.Mashup.OleDb.1;Data Source=$Workbook$;Location=&quot;pogoda (3)&quot;;Extended Properties=&quot;&quot;" command="SELECT * FROM [pogoda (3)]"/>
  </connection>
  <connection id="4" xr16:uid="{35D9B8F9-1B54-443C-A42B-78B259810079}" keepAlive="1" name="Zapytanie — pogoda (4)" description="Połączenie z zapytaniem „pogoda (4)” w skoroszycie." type="5" refreshedVersion="8" background="1" saveData="1">
    <dbPr connection="Provider=Microsoft.Mashup.OleDb.1;Data Source=$Workbook$;Location=&quot;pogoda (4)&quot;;Extended Properties=&quot;&quot;" command="SELECT * FROM [pogoda (4)]"/>
  </connection>
</connections>
</file>

<file path=xl/sharedStrings.xml><?xml version="1.0" encoding="utf-8"?>
<sst xmlns="http://schemas.openxmlformats.org/spreadsheetml/2006/main" count="76" uniqueCount="60">
  <si>
    <t>temperatura_srednia</t>
  </si>
  <si>
    <t>opady</t>
  </si>
  <si>
    <t>Data</t>
  </si>
  <si>
    <t>DATA</t>
  </si>
  <si>
    <t>Temperatura_Średnio</t>
  </si>
  <si>
    <t>Opady_Średnio</t>
  </si>
  <si>
    <t>Początek pomiarów pogody</t>
  </si>
  <si>
    <t>WARUNEK</t>
  </si>
  <si>
    <t>ILE DNI z WARUNKIEM</t>
  </si>
  <si>
    <t>Temperatura powietrza nie przekraczała 15°C,</t>
  </si>
  <si>
    <t>Temperatura przekraczała 15°C, a jednocześnie opady dobowe nie przekraczały 0,6 l/m2,</t>
  </si>
  <si>
    <t>Temperatura przekraczała 15°C i jednocześnie opady dobowe przekraczały 0,6 l/m2</t>
  </si>
  <si>
    <t>Porcja PODLEWANIA 20:00 - 21:00</t>
  </si>
  <si>
    <t>Czy PODLEWANIE 20:00 - 21:00</t>
  </si>
  <si>
    <t>Stan ZBIORNIKA 21:00</t>
  </si>
  <si>
    <t>Stan ZBIORNIKA 20:00</t>
  </si>
  <si>
    <t>Uzupełnienie wody z OPAD 20:00 - 19:59</t>
  </si>
  <si>
    <t>Temperatura 20:00 - 19:59</t>
  </si>
  <si>
    <t>Ubytek PAROWANIE 21:00 - 19:59</t>
  </si>
  <si>
    <t>OPAD 20:00-19:59</t>
  </si>
  <si>
    <t>Uzupełnienie wody z SIECI 20:00-20:01</t>
  </si>
  <si>
    <t>Koszty wody z SIECI</t>
  </si>
  <si>
    <t>Koszt 100 l wody z sieci</t>
  </si>
  <si>
    <t>Pojemność zbiornika [l]</t>
  </si>
  <si>
    <t>Etykiety wierszy</t>
  </si>
  <si>
    <t>Suma końcowa</t>
  </si>
  <si>
    <t>kwi</t>
  </si>
  <si>
    <t>maj</t>
  </si>
  <si>
    <t>cze</t>
  </si>
  <si>
    <t>lip</t>
  </si>
  <si>
    <t>sie</t>
  </si>
  <si>
    <t>wrz</t>
  </si>
  <si>
    <t>Suma z Koszty wody z SIECI</t>
  </si>
  <si>
    <t>data</t>
  </si>
  <si>
    <t>bezdeszczowy</t>
  </si>
  <si>
    <t>opady uzupełnienie</t>
  </si>
  <si>
    <t>parowanie ubytaek</t>
  </si>
  <si>
    <t>czy podlewanie</t>
  </si>
  <si>
    <t>podlewanie ubytek</t>
  </si>
  <si>
    <t>czy uzupełnianie basenu</t>
  </si>
  <si>
    <t>po uzupełnieniu</t>
  </si>
  <si>
    <t>Illość uzupełnionej wody z opadów</t>
  </si>
  <si>
    <t>Illość ubytku z parowania</t>
  </si>
  <si>
    <t>Czy było podlewanie?</t>
  </si>
  <si>
    <t>Czy dzień był bezdeszczowy?</t>
  </si>
  <si>
    <t>Illość ubytku z podlewania</t>
  </si>
  <si>
    <t>(Po podlewaniu) 20:00</t>
  </si>
  <si>
    <t>Row Labels</t>
  </si>
  <si>
    <t>Grand Total</t>
  </si>
  <si>
    <t>&lt;3/31/2025</t>
  </si>
  <si>
    <t>Mar</t>
  </si>
  <si>
    <t>Apr</t>
  </si>
  <si>
    <t>May</t>
  </si>
  <si>
    <t>Jun</t>
  </si>
  <si>
    <t>Jul</t>
  </si>
  <si>
    <t>Aug</t>
  </si>
  <si>
    <t>Sep</t>
  </si>
  <si>
    <t>Illość dopełnionej wody</t>
  </si>
  <si>
    <t>Koszty z dopełniania</t>
  </si>
  <si>
    <t>Sum of Koszty z dopełniania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</si>
</sst>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"/>
    <numFmt numFmtId="166" formatCode="_-* #,##0.00\ [$zł-415]_-;\-* #,##0.00\ [$zł-415]_-;_-* &quot;-&quot;??\ [$zł-415]_-;_-@_-"/>
    <numFmt numFmtId="167" formatCode="#,##0.00\ &quot;zł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vertical="top" wrapText="1"/>
    </xf>
    <xf numFmtId="3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165" fontId="0" fillId="0" borderId="0" xfId="0" applyNumberFormat="1"/>
    <xf numFmtId="0" fontId="0" fillId="0" borderId="1" xfId="0" applyBorder="1"/>
    <xf numFmtId="166" fontId="0" fillId="0" borderId="2" xfId="0" applyNumberFormat="1" applyBorder="1"/>
    <xf numFmtId="0" fontId="0" fillId="0" borderId="1" xfId="0" applyBorder="1" applyAlignment="1">
      <alignment wrapText="1"/>
    </xf>
    <xf numFmtId="164" fontId="0" fillId="0" borderId="2" xfId="0" applyNumberFormat="1" applyBorder="1"/>
    <xf numFmtId="3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20" fontId="0" fillId="0" borderId="0" xfId="0" applyNumberFormat="1" applyAlignment="1">
      <alignment horizontal="center" vertical="center" wrapText="1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3" xfId="0" applyFill="1" applyBorder="1" applyAlignment="1">
      <alignment horizontal="center" wrapText="1"/>
    </xf>
    <xf numFmtId="20" fontId="0" fillId="3" borderId="3" xfId="0" applyNumberForma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NumberFormat="1"/>
    <xf numFmtId="0" fontId="0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20">
    <dxf>
      <fill>
        <patternFill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numFmt numFmtId="167" formatCode="#,##0.00\ &quot;zł&quot;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0.0"/>
    </dxf>
    <dxf>
      <numFmt numFmtId="3" formatCode="#,##0"/>
    </dxf>
    <dxf>
      <numFmt numFmtId="164" formatCode="yyyy\-mm\-dd;@"/>
    </dxf>
    <dxf>
      <alignment horizontal="general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9375911344415E-2"/>
          <c:y val="2.4533863625412516E-2"/>
          <c:w val="0.90770858188181025"/>
          <c:h val="0.738845102354273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'Zadanie 1, 2 i 3 (Powtórzenie)'!$A$3:$A$185</c:f>
              <c:numCache>
                <c:formatCode>m/d/yyyy</c:formatCode>
                <c:ptCount val="183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45761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  <c:pt idx="21">
                  <c:v>45769</c:v>
                </c:pt>
                <c:pt idx="22">
                  <c:v>45770</c:v>
                </c:pt>
                <c:pt idx="23">
                  <c:v>45771</c:v>
                </c:pt>
                <c:pt idx="24">
                  <c:v>45772</c:v>
                </c:pt>
                <c:pt idx="25">
                  <c:v>45773</c:v>
                </c:pt>
                <c:pt idx="26">
                  <c:v>45774</c:v>
                </c:pt>
                <c:pt idx="27">
                  <c:v>45775</c:v>
                </c:pt>
                <c:pt idx="28">
                  <c:v>45776</c:v>
                </c:pt>
                <c:pt idx="29">
                  <c:v>45777</c:v>
                </c:pt>
                <c:pt idx="30">
                  <c:v>45778</c:v>
                </c:pt>
                <c:pt idx="31">
                  <c:v>45779</c:v>
                </c:pt>
                <c:pt idx="32">
                  <c:v>45780</c:v>
                </c:pt>
                <c:pt idx="33">
                  <c:v>45781</c:v>
                </c:pt>
                <c:pt idx="34">
                  <c:v>45782</c:v>
                </c:pt>
                <c:pt idx="35">
                  <c:v>45783</c:v>
                </c:pt>
                <c:pt idx="36">
                  <c:v>45784</c:v>
                </c:pt>
                <c:pt idx="37">
                  <c:v>45785</c:v>
                </c:pt>
                <c:pt idx="38">
                  <c:v>45786</c:v>
                </c:pt>
                <c:pt idx="39">
                  <c:v>45787</c:v>
                </c:pt>
                <c:pt idx="40">
                  <c:v>45788</c:v>
                </c:pt>
                <c:pt idx="41">
                  <c:v>45789</c:v>
                </c:pt>
                <c:pt idx="42">
                  <c:v>45790</c:v>
                </c:pt>
                <c:pt idx="43">
                  <c:v>45791</c:v>
                </c:pt>
                <c:pt idx="44">
                  <c:v>45792</c:v>
                </c:pt>
                <c:pt idx="45">
                  <c:v>45793</c:v>
                </c:pt>
                <c:pt idx="46">
                  <c:v>45794</c:v>
                </c:pt>
                <c:pt idx="47">
                  <c:v>45795</c:v>
                </c:pt>
                <c:pt idx="48">
                  <c:v>45796</c:v>
                </c:pt>
                <c:pt idx="49">
                  <c:v>45797</c:v>
                </c:pt>
                <c:pt idx="50">
                  <c:v>45798</c:v>
                </c:pt>
                <c:pt idx="51">
                  <c:v>45799</c:v>
                </c:pt>
                <c:pt idx="52">
                  <c:v>45800</c:v>
                </c:pt>
                <c:pt idx="53">
                  <c:v>45801</c:v>
                </c:pt>
                <c:pt idx="54">
                  <c:v>45802</c:v>
                </c:pt>
                <c:pt idx="55">
                  <c:v>45803</c:v>
                </c:pt>
                <c:pt idx="56">
                  <c:v>45804</c:v>
                </c:pt>
                <c:pt idx="57">
                  <c:v>45805</c:v>
                </c:pt>
                <c:pt idx="58">
                  <c:v>45806</c:v>
                </c:pt>
                <c:pt idx="59">
                  <c:v>45807</c:v>
                </c:pt>
                <c:pt idx="60">
                  <c:v>45808</c:v>
                </c:pt>
                <c:pt idx="61">
                  <c:v>45809</c:v>
                </c:pt>
                <c:pt idx="62">
                  <c:v>45810</c:v>
                </c:pt>
                <c:pt idx="63">
                  <c:v>45811</c:v>
                </c:pt>
                <c:pt idx="64">
                  <c:v>45812</c:v>
                </c:pt>
                <c:pt idx="65">
                  <c:v>45813</c:v>
                </c:pt>
                <c:pt idx="66">
                  <c:v>45814</c:v>
                </c:pt>
                <c:pt idx="67">
                  <c:v>45815</c:v>
                </c:pt>
                <c:pt idx="68">
                  <c:v>45816</c:v>
                </c:pt>
                <c:pt idx="69">
                  <c:v>45817</c:v>
                </c:pt>
                <c:pt idx="70">
                  <c:v>45818</c:v>
                </c:pt>
                <c:pt idx="71">
                  <c:v>45819</c:v>
                </c:pt>
                <c:pt idx="72">
                  <c:v>45820</c:v>
                </c:pt>
                <c:pt idx="73">
                  <c:v>45821</c:v>
                </c:pt>
                <c:pt idx="74">
                  <c:v>45822</c:v>
                </c:pt>
                <c:pt idx="75">
                  <c:v>45823</c:v>
                </c:pt>
                <c:pt idx="76">
                  <c:v>45824</c:v>
                </c:pt>
                <c:pt idx="77">
                  <c:v>45825</c:v>
                </c:pt>
                <c:pt idx="78">
                  <c:v>45826</c:v>
                </c:pt>
                <c:pt idx="79">
                  <c:v>45827</c:v>
                </c:pt>
                <c:pt idx="80">
                  <c:v>45828</c:v>
                </c:pt>
                <c:pt idx="81">
                  <c:v>45829</c:v>
                </c:pt>
                <c:pt idx="82">
                  <c:v>45830</c:v>
                </c:pt>
                <c:pt idx="83">
                  <c:v>45831</c:v>
                </c:pt>
                <c:pt idx="84">
                  <c:v>45832</c:v>
                </c:pt>
                <c:pt idx="85">
                  <c:v>45833</c:v>
                </c:pt>
                <c:pt idx="86">
                  <c:v>45834</c:v>
                </c:pt>
                <c:pt idx="87">
                  <c:v>45835</c:v>
                </c:pt>
                <c:pt idx="88">
                  <c:v>45836</c:v>
                </c:pt>
                <c:pt idx="89">
                  <c:v>45837</c:v>
                </c:pt>
                <c:pt idx="90">
                  <c:v>45838</c:v>
                </c:pt>
                <c:pt idx="91">
                  <c:v>45839</c:v>
                </c:pt>
                <c:pt idx="92">
                  <c:v>45840</c:v>
                </c:pt>
                <c:pt idx="93">
                  <c:v>45841</c:v>
                </c:pt>
                <c:pt idx="94">
                  <c:v>45842</c:v>
                </c:pt>
                <c:pt idx="95">
                  <c:v>45843</c:v>
                </c:pt>
                <c:pt idx="96">
                  <c:v>45844</c:v>
                </c:pt>
                <c:pt idx="97">
                  <c:v>45845</c:v>
                </c:pt>
                <c:pt idx="98">
                  <c:v>45846</c:v>
                </c:pt>
                <c:pt idx="99">
                  <c:v>45847</c:v>
                </c:pt>
                <c:pt idx="100">
                  <c:v>45848</c:v>
                </c:pt>
                <c:pt idx="101">
                  <c:v>45849</c:v>
                </c:pt>
                <c:pt idx="102">
                  <c:v>45850</c:v>
                </c:pt>
                <c:pt idx="103">
                  <c:v>45851</c:v>
                </c:pt>
                <c:pt idx="104">
                  <c:v>45852</c:v>
                </c:pt>
                <c:pt idx="105">
                  <c:v>45853</c:v>
                </c:pt>
                <c:pt idx="106">
                  <c:v>45854</c:v>
                </c:pt>
                <c:pt idx="107">
                  <c:v>45855</c:v>
                </c:pt>
                <c:pt idx="108">
                  <c:v>45856</c:v>
                </c:pt>
                <c:pt idx="109">
                  <c:v>45857</c:v>
                </c:pt>
                <c:pt idx="110">
                  <c:v>45858</c:v>
                </c:pt>
                <c:pt idx="111">
                  <c:v>45859</c:v>
                </c:pt>
                <c:pt idx="112">
                  <c:v>45860</c:v>
                </c:pt>
                <c:pt idx="113">
                  <c:v>45861</c:v>
                </c:pt>
                <c:pt idx="114">
                  <c:v>45862</c:v>
                </c:pt>
                <c:pt idx="115">
                  <c:v>45863</c:v>
                </c:pt>
                <c:pt idx="116">
                  <c:v>45864</c:v>
                </c:pt>
                <c:pt idx="117">
                  <c:v>45865</c:v>
                </c:pt>
                <c:pt idx="118">
                  <c:v>45866</c:v>
                </c:pt>
                <c:pt idx="119">
                  <c:v>45867</c:v>
                </c:pt>
                <c:pt idx="120">
                  <c:v>45868</c:v>
                </c:pt>
                <c:pt idx="121">
                  <c:v>45869</c:v>
                </c:pt>
                <c:pt idx="122">
                  <c:v>45870</c:v>
                </c:pt>
                <c:pt idx="123">
                  <c:v>45871</c:v>
                </c:pt>
                <c:pt idx="124">
                  <c:v>45872</c:v>
                </c:pt>
                <c:pt idx="125">
                  <c:v>45873</c:v>
                </c:pt>
                <c:pt idx="126">
                  <c:v>45874</c:v>
                </c:pt>
                <c:pt idx="127">
                  <c:v>45875</c:v>
                </c:pt>
                <c:pt idx="128">
                  <c:v>45876</c:v>
                </c:pt>
                <c:pt idx="129">
                  <c:v>45877</c:v>
                </c:pt>
                <c:pt idx="130">
                  <c:v>45878</c:v>
                </c:pt>
                <c:pt idx="131">
                  <c:v>45879</c:v>
                </c:pt>
                <c:pt idx="132">
                  <c:v>45880</c:v>
                </c:pt>
                <c:pt idx="133">
                  <c:v>45881</c:v>
                </c:pt>
                <c:pt idx="134">
                  <c:v>45882</c:v>
                </c:pt>
                <c:pt idx="135">
                  <c:v>45883</c:v>
                </c:pt>
                <c:pt idx="136">
                  <c:v>45884</c:v>
                </c:pt>
                <c:pt idx="137">
                  <c:v>45885</c:v>
                </c:pt>
                <c:pt idx="138">
                  <c:v>45886</c:v>
                </c:pt>
                <c:pt idx="139">
                  <c:v>45887</c:v>
                </c:pt>
                <c:pt idx="140">
                  <c:v>45888</c:v>
                </c:pt>
                <c:pt idx="141">
                  <c:v>45889</c:v>
                </c:pt>
                <c:pt idx="142">
                  <c:v>45890</c:v>
                </c:pt>
                <c:pt idx="143">
                  <c:v>45891</c:v>
                </c:pt>
                <c:pt idx="144">
                  <c:v>45892</c:v>
                </c:pt>
                <c:pt idx="145">
                  <c:v>45893</c:v>
                </c:pt>
                <c:pt idx="146">
                  <c:v>45894</c:v>
                </c:pt>
                <c:pt idx="147">
                  <c:v>45895</c:v>
                </c:pt>
                <c:pt idx="148">
                  <c:v>45896</c:v>
                </c:pt>
                <c:pt idx="149">
                  <c:v>45897</c:v>
                </c:pt>
                <c:pt idx="150">
                  <c:v>45898</c:v>
                </c:pt>
                <c:pt idx="151">
                  <c:v>45899</c:v>
                </c:pt>
                <c:pt idx="152">
                  <c:v>45900</c:v>
                </c:pt>
                <c:pt idx="153">
                  <c:v>45901</c:v>
                </c:pt>
                <c:pt idx="154">
                  <c:v>45902</c:v>
                </c:pt>
                <c:pt idx="155">
                  <c:v>45903</c:v>
                </c:pt>
                <c:pt idx="156">
                  <c:v>45904</c:v>
                </c:pt>
                <c:pt idx="157">
                  <c:v>45905</c:v>
                </c:pt>
                <c:pt idx="158">
                  <c:v>45906</c:v>
                </c:pt>
                <c:pt idx="159">
                  <c:v>45907</c:v>
                </c:pt>
                <c:pt idx="160">
                  <c:v>45908</c:v>
                </c:pt>
                <c:pt idx="161">
                  <c:v>45909</c:v>
                </c:pt>
                <c:pt idx="162">
                  <c:v>45910</c:v>
                </c:pt>
                <c:pt idx="163">
                  <c:v>45911</c:v>
                </c:pt>
                <c:pt idx="164">
                  <c:v>45912</c:v>
                </c:pt>
                <c:pt idx="165">
                  <c:v>45913</c:v>
                </c:pt>
                <c:pt idx="166">
                  <c:v>45914</c:v>
                </c:pt>
                <c:pt idx="167">
                  <c:v>45915</c:v>
                </c:pt>
                <c:pt idx="168">
                  <c:v>45916</c:v>
                </c:pt>
                <c:pt idx="169">
                  <c:v>45917</c:v>
                </c:pt>
                <c:pt idx="170">
                  <c:v>45918</c:v>
                </c:pt>
                <c:pt idx="171">
                  <c:v>45919</c:v>
                </c:pt>
                <c:pt idx="172">
                  <c:v>45920</c:v>
                </c:pt>
                <c:pt idx="173">
                  <c:v>45921</c:v>
                </c:pt>
                <c:pt idx="174">
                  <c:v>45922</c:v>
                </c:pt>
                <c:pt idx="175">
                  <c:v>45923</c:v>
                </c:pt>
                <c:pt idx="176">
                  <c:v>45924</c:v>
                </c:pt>
                <c:pt idx="177">
                  <c:v>45925</c:v>
                </c:pt>
                <c:pt idx="178">
                  <c:v>45926</c:v>
                </c:pt>
                <c:pt idx="179">
                  <c:v>45927</c:v>
                </c:pt>
                <c:pt idx="180">
                  <c:v>45928</c:v>
                </c:pt>
                <c:pt idx="181">
                  <c:v>45929</c:v>
                </c:pt>
                <c:pt idx="182">
                  <c:v>45930</c:v>
                </c:pt>
              </c:numCache>
            </c:numRef>
          </c:cat>
          <c:val>
            <c:numRef>
              <c:f>'Zadanie 1, 2 i 3 (Powtórzenie)'!$F$3:$F$185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F-45D1-9BFC-2ABE4C6C1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61839"/>
        <c:axId val="32959439"/>
      </c:lineChart>
      <c:dateAx>
        <c:axId val="3296183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9439"/>
        <c:crosses val="autoZero"/>
        <c:auto val="1"/>
        <c:lblOffset val="100"/>
        <c:baseTimeUnit val="days"/>
        <c:majorUnit val="7"/>
        <c:majorTimeUnit val="days"/>
        <c:minorUnit val="1"/>
        <c:minorTimeUnit val="months"/>
      </c:dateAx>
      <c:valAx>
        <c:axId val="329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WODY W </a:t>
            </a:r>
            <a:r>
              <a:rPr lang="en-US"/>
              <a:t>ZBIORNIKA </a:t>
            </a:r>
            <a:r>
              <a:rPr lang="pl-PL"/>
              <a:t>(STAN NA </a:t>
            </a:r>
            <a:r>
              <a:rPr lang="en-US"/>
              <a:t>21:00</a:t>
            </a:r>
            <a:r>
              <a:rPr lang="pl-PL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66834680490804E-2"/>
          <c:y val="0.13270125223613596"/>
          <c:w val="0.88548604310033374"/>
          <c:h val="0.55288972152184013"/>
        </c:manualLayout>
      </c:layout>
      <c:lineChart>
        <c:grouping val="standard"/>
        <c:varyColors val="0"/>
        <c:ser>
          <c:idx val="0"/>
          <c:order val="0"/>
          <c:tx>
            <c:strRef>
              <c:f>'Zadanie 2_NEW'!$J$1</c:f>
              <c:strCache>
                <c:ptCount val="1"/>
                <c:pt idx="0">
                  <c:v>Stan ZBIORNIKA 21:00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Basen!$A$3:$A$185</c:f>
              <c:numCache>
                <c:formatCode>m/d/yyyy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Basen!$F$3:$F$185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3-407F-9049-D21D5A1F7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465664"/>
        <c:axId val="1782466624"/>
      </c:lineChart>
      <c:dateAx>
        <c:axId val="178246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layout>
            <c:manualLayout>
              <c:xMode val="edge"/>
              <c:yMode val="edge"/>
              <c:x val="0.52450834192989559"/>
              <c:y val="0.88119842801402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466624"/>
        <c:crosses val="autoZero"/>
        <c:auto val="1"/>
        <c:lblOffset val="100"/>
        <c:baseTimeUnit val="days"/>
      </c:dateAx>
      <c:valAx>
        <c:axId val="17824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litrów wody w zbiorniku</a:t>
                </a:r>
              </a:p>
            </c:rich>
          </c:tx>
          <c:layout>
            <c:manualLayout>
              <c:xMode val="edge"/>
              <c:yMode val="edge"/>
              <c:x val="2.1006080707573246E-2"/>
              <c:y val="0.18716943924048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46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2</xdr:row>
      <xdr:rowOff>80962</xdr:rowOff>
    </xdr:from>
    <xdr:to>
      <xdr:col>29</xdr:col>
      <xdr:colOff>304800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7DD78-B20D-DCEA-1AF1-76288EE4E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342900</xdr:colOff>
      <xdr:row>19</xdr:row>
      <xdr:rowOff>50800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B0001BF-46DE-4174-8263-B89B0495A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ks" refreshedDate="45667.936370370371" createdVersion="8" refreshedVersion="8" minRefreshableVersion="3" recordCount="183" xr:uid="{95FACECA-19E7-43C5-BEBD-F6B1039D9DE6}">
  <cacheSource type="worksheet">
    <worksheetSource name="Tab_ZADANIE_2"/>
  </cacheSource>
  <cacheFields count="13">
    <cacheField name="DATA" numFmtId="164">
      <sharedItems containsSemiMixedTypes="0" containsNonDate="0" containsDate="1" containsString="0" minDate="2015-04-01T00:00:00" maxDate="2015-10-01T00:00:00" count="183"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</sharedItems>
      <fieldGroup par="12"/>
    </cacheField>
    <cacheField name="Temperatura 20:00 - 19:59" numFmtId="3">
      <sharedItems containsSemiMixedTypes="0" containsString="0" containsNumber="1" containsInteger="1" minValue="2" maxValue="33"/>
    </cacheField>
    <cacheField name="OPAD 20:00-19:59" numFmtId="165">
      <sharedItems containsSemiMixedTypes="0" containsString="0" containsNumber="1" minValue="0" maxValue="18"/>
    </cacheField>
    <cacheField name="Uzupełnienie wody z OPAD 20:00 - 19:59" numFmtId="4">
      <sharedItems containsSemiMixedTypes="0" containsString="0" containsNumber="1" minValue="0" maxValue="12600"/>
    </cacheField>
    <cacheField name="Stan ZBIORNIKA 20:00" numFmtId="4">
      <sharedItems containsSemiMixedTypes="0" containsString="0" containsNumber="1" minValue="0" maxValue="25000"/>
    </cacheField>
    <cacheField name="Czy PODLEWANIE 20:00 - 21:00" numFmtId="4">
      <sharedItems/>
    </cacheField>
    <cacheField name="Porcja PODLEWANIA 20:00 - 21:00" numFmtId="4">
      <sharedItems containsSemiMixedTypes="0" containsString="0" containsNumber="1" containsInteger="1" minValue="0" maxValue="24000"/>
    </cacheField>
    <cacheField name="Uzupełnienie wody z SIECI 20:00-20:01" numFmtId="4">
      <sharedItems containsSemiMixedTypes="0" containsString="0" containsNumber="1" minValue="0" maxValue="24000"/>
    </cacheField>
    <cacheField name="Stan ZBIORNIKA 21:00" numFmtId="4">
      <sharedItems containsSemiMixedTypes="0" containsString="0" containsNumber="1" minValue="0" maxValue="25000"/>
    </cacheField>
    <cacheField name="Ubytek PAROWANIE 21:00 - 19:59" numFmtId="4">
      <sharedItems containsSemiMixedTypes="0" containsString="0" containsNumber="1" minValue="0" maxValue="425.22240201452223"/>
    </cacheField>
    <cacheField name="Koszty wody z SIECI" numFmtId="167">
      <sharedItems containsSemiMixedTypes="0" containsString="0" containsNumber="1" minValue="0" maxValue="281.76"/>
    </cacheField>
    <cacheField name="Dni (DATA)" numFmtId="0" databaseField="0">
      <fieldGroup base="0">
        <rangePr groupBy="days" startDate="2015-04-01T00:00:00" endDate="2015-10-01T00:00:00"/>
        <groupItems count="368">
          <s v="&lt;01.04.2015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15"/>
        </groupItems>
      </fieldGroup>
    </cacheField>
    <cacheField name="Miesiące (DATA)" numFmtId="0" databaseField="0">
      <fieldGroup base="0">
        <rangePr groupBy="months" startDate="2015-04-01T00:00:00" endDate="2015-10-01T00:00:00"/>
        <groupItems count="14">
          <s v="&lt;01.04.201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ks" refreshedDate="45689.607487499998" createdVersion="8" refreshedVersion="8" minRefreshableVersion="3" recordCount="185" xr:uid="{B5E7019F-3FCA-44E5-83DF-AB172DDE070A}">
  <cacheSource type="worksheet">
    <worksheetSource ref="A1:N1048576" sheet="Zadanie 1, 2 i 3 (Powtórzenie)"/>
  </cacheSource>
  <cacheFields count="16">
    <cacheField name="Data" numFmtId="0">
      <sharedItems containsNonDate="0" containsDate="1" containsString="0" containsBlank="1" minDate="2025-03-31T00:00:00" maxDate="2025-10-01T00:00:00" count="185"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m/>
      </sharedItems>
      <fieldGroup par="15"/>
    </cacheField>
    <cacheField name="temperatura_srednia" numFmtId="0">
      <sharedItems containsString="0" containsBlank="1" containsNumber="1" containsInteger="1" minValue="2" maxValue="33"/>
    </cacheField>
    <cacheField name="opady" numFmtId="0">
      <sharedItems containsString="0" containsBlank="1" containsNumber="1" minValue="0" maxValue="18"/>
    </cacheField>
    <cacheField name="20:00" numFmtId="0">
      <sharedItems containsString="0" containsBlank="1" containsNumber="1" containsInteger="1" minValue="407" maxValue="25000"/>
    </cacheField>
    <cacheField name="(Po podlewaniu) 20:00" numFmtId="0">
      <sharedItems containsString="0" containsBlank="1" containsNumber="1" containsInteger="1" minValue="679" maxValue="25000"/>
    </cacheField>
    <cacheField name="21:00" numFmtId="0">
      <sharedItems containsString="0" containsBlank="1" containsNumber="1" containsInteger="1" minValue="242" maxValue="25000"/>
    </cacheField>
    <cacheField name="Czy dzień był bezdeszczowy?" numFmtId="0">
      <sharedItems containsBlank="1"/>
    </cacheField>
    <cacheField name="Illość uzupełnionej wody z opadów" numFmtId="0">
      <sharedItems containsString="0" containsBlank="1" containsNumber="1" minValue="0" maxValue="12600"/>
    </cacheField>
    <cacheField name="Illość ubytku z parowania" numFmtId="0">
      <sharedItems containsString="0" containsBlank="1" containsNumber="1" containsInteger="1" minValue="-828" maxValue="0"/>
    </cacheField>
    <cacheField name="Czy było podlewanie?" numFmtId="0">
      <sharedItems containsString="0" containsBlank="1" containsNumber="1" containsInteger="1" minValue="0" maxValue="1"/>
    </cacheField>
    <cacheField name="Illość ubytku z podlewania" numFmtId="0">
      <sharedItems containsString="0" containsBlank="1" containsNumber="1" containsInteger="1" minValue="-24000" maxValue="0"/>
    </cacheField>
    <cacheField name="Czy było podlewanie?2" numFmtId="0">
      <sharedItems containsBlank="1"/>
    </cacheField>
    <cacheField name="Illość dopełnionej wody" numFmtId="0">
      <sharedItems containsString="0" containsBlank="1" containsNumber="1" containsInteger="1" minValue="0" maxValue="24593"/>
    </cacheField>
    <cacheField name="Koszty z dopełniania" numFmtId="0">
      <sharedItems containsString="0" containsBlank="1" containsNumber="1" minValue="0" maxValue="293.5"/>
    </cacheField>
    <cacheField name="Days (Data)" numFmtId="0" databaseField="0">
      <fieldGroup base="0">
        <rangePr groupBy="days" startDate="2025-03-31T00:00:00" endDate="2025-10-01T00:00:00"/>
        <groupItems count="368">
          <s v="&lt;3/3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/2025"/>
        </groupItems>
      </fieldGroup>
    </cacheField>
    <cacheField name="Months (Data)" numFmtId="0" databaseField="0">
      <fieldGroup base="0">
        <rangePr groupBy="months" startDate="2025-03-31T00:00:00" endDate="2025-10-01T00:00:00"/>
        <groupItems count="14">
          <s v="&lt;3/3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n v="4"/>
    <n v="2"/>
    <n v="1400"/>
    <n v="25000"/>
    <b v="0"/>
    <n v="0"/>
    <n v="0"/>
    <n v="25000"/>
    <n v="0"/>
    <n v="0"/>
  </r>
  <r>
    <x v="1"/>
    <n v="2"/>
    <n v="6"/>
    <n v="4200"/>
    <n v="25000"/>
    <b v="0"/>
    <n v="0"/>
    <n v="0"/>
    <n v="25000"/>
    <n v="0"/>
    <n v="0"/>
  </r>
  <r>
    <x v="2"/>
    <n v="4"/>
    <n v="1"/>
    <n v="700"/>
    <n v="25000"/>
    <b v="0"/>
    <n v="0"/>
    <n v="0"/>
    <n v="25000"/>
    <n v="0"/>
    <n v="0"/>
  </r>
  <r>
    <x v="3"/>
    <n v="4"/>
    <n v="0.8"/>
    <n v="560"/>
    <n v="25000"/>
    <b v="0"/>
    <n v="0"/>
    <n v="0"/>
    <n v="25000"/>
    <n v="0"/>
    <n v="0"/>
  </r>
  <r>
    <x v="4"/>
    <n v="3"/>
    <n v="0"/>
    <n v="0"/>
    <n v="25000"/>
    <b v="0"/>
    <n v="0"/>
    <n v="0"/>
    <n v="25000"/>
    <n v="38.971143170299733"/>
    <n v="0"/>
  </r>
  <r>
    <x v="5"/>
    <n v="4"/>
    <n v="0"/>
    <n v="0"/>
    <n v="24961.0288568297"/>
    <b v="0"/>
    <n v="0"/>
    <n v="0"/>
    <n v="24961.0288568297"/>
    <n v="59.906469256391262"/>
    <n v="0"/>
  </r>
  <r>
    <x v="6"/>
    <n v="4"/>
    <n v="1"/>
    <n v="700"/>
    <n v="25000"/>
    <b v="0"/>
    <n v="0"/>
    <n v="0"/>
    <n v="25000"/>
    <n v="0"/>
    <n v="0"/>
  </r>
  <r>
    <x v="7"/>
    <n v="8"/>
    <n v="1"/>
    <n v="700"/>
    <n v="25000"/>
    <b v="0"/>
    <n v="0"/>
    <n v="0"/>
    <n v="25000"/>
    <n v="0"/>
    <n v="0"/>
  </r>
  <r>
    <x v="8"/>
    <n v="6"/>
    <n v="2"/>
    <n v="1400"/>
    <n v="25000"/>
    <b v="0"/>
    <n v="0"/>
    <n v="0"/>
    <n v="25000"/>
    <n v="0"/>
    <n v="0"/>
  </r>
  <r>
    <x v="9"/>
    <n v="9"/>
    <n v="2"/>
    <n v="1400"/>
    <n v="25000"/>
    <b v="0"/>
    <n v="0"/>
    <n v="0"/>
    <n v="25000"/>
    <n v="0"/>
    <n v="0"/>
  </r>
  <r>
    <x v="10"/>
    <n v="12"/>
    <n v="3"/>
    <n v="2100"/>
    <n v="25000"/>
    <b v="0"/>
    <n v="0"/>
    <n v="0"/>
    <n v="25000"/>
    <n v="0"/>
    <n v="0"/>
  </r>
  <r>
    <x v="11"/>
    <n v="10"/>
    <n v="2"/>
    <n v="1400"/>
    <n v="25000"/>
    <b v="0"/>
    <n v="0"/>
    <n v="0"/>
    <n v="25000"/>
    <n v="0"/>
    <n v="0"/>
  </r>
  <r>
    <x v="12"/>
    <n v="8"/>
    <n v="1"/>
    <n v="700"/>
    <n v="25000"/>
    <b v="0"/>
    <n v="0"/>
    <n v="0"/>
    <n v="25000"/>
    <n v="0"/>
    <n v="0"/>
  </r>
  <r>
    <x v="13"/>
    <n v="6"/>
    <n v="0"/>
    <n v="0"/>
    <n v="25000"/>
    <b v="0"/>
    <n v="0"/>
    <n v="0"/>
    <n v="25000"/>
    <n v="110.22703842524302"/>
    <n v="0"/>
  </r>
  <r>
    <x v="14"/>
    <n v="14"/>
    <n v="0"/>
    <n v="0"/>
    <n v="24889.772961574756"/>
    <b v="0"/>
    <n v="0"/>
    <n v="0"/>
    <n v="24889.772961574756"/>
    <n v="391.14181199857029"/>
    <n v="0"/>
  </r>
  <r>
    <x v="15"/>
    <n v="10"/>
    <n v="0"/>
    <n v="0"/>
    <n v="24498.631149576184"/>
    <b v="0"/>
    <n v="0"/>
    <n v="0"/>
    <n v="24498.631149576184"/>
    <n v="232.41442196702988"/>
    <n v="0"/>
  </r>
  <r>
    <x v="16"/>
    <n v="6"/>
    <n v="0"/>
    <n v="0"/>
    <n v="24266.216727609153"/>
    <b v="0"/>
    <n v="0"/>
    <n v="0"/>
    <n v="24266.216727609153"/>
    <n v="106.99172814677797"/>
    <n v="0"/>
  </r>
  <r>
    <x v="17"/>
    <n v="4"/>
    <n v="0"/>
    <n v="0"/>
    <n v="24159.224999462374"/>
    <b v="0"/>
    <n v="0"/>
    <n v="0"/>
    <n v="24159.224999462374"/>
    <n v="57.982139998709684"/>
    <n v="0"/>
  </r>
  <r>
    <x v="18"/>
    <n v="7"/>
    <n v="0"/>
    <n v="0"/>
    <n v="24101.242859463666"/>
    <b v="0"/>
    <n v="0"/>
    <n v="0"/>
    <n v="24101.242859463666"/>
    <n v="133.90837927679536"/>
    <n v="0"/>
  </r>
  <r>
    <x v="19"/>
    <n v="10"/>
    <n v="1"/>
    <n v="700"/>
    <n v="24667.33448018687"/>
    <b v="0"/>
    <n v="0"/>
    <n v="0"/>
    <n v="24667.33448018687"/>
    <n v="0"/>
    <n v="0"/>
  </r>
  <r>
    <x v="20"/>
    <n v="11"/>
    <n v="3.2"/>
    <n v="2240"/>
    <n v="25000"/>
    <b v="0"/>
    <n v="0"/>
    <n v="0"/>
    <n v="25000"/>
    <n v="0"/>
    <n v="0"/>
  </r>
  <r>
    <x v="21"/>
    <n v="8"/>
    <n v="2.2000000000000002"/>
    <n v="1540.0000000000002"/>
    <n v="25000"/>
    <b v="0"/>
    <n v="0"/>
    <n v="0"/>
    <n v="25000"/>
    <n v="0"/>
    <n v="0"/>
  </r>
  <r>
    <x v="22"/>
    <n v="11"/>
    <n v="1"/>
    <n v="700"/>
    <n v="25000"/>
    <b v="0"/>
    <n v="0"/>
    <n v="0"/>
    <n v="25000"/>
    <n v="0"/>
    <n v="0"/>
  </r>
  <r>
    <x v="23"/>
    <n v="12"/>
    <n v="1"/>
    <n v="700"/>
    <n v="25000"/>
    <b v="0"/>
    <n v="0"/>
    <n v="0"/>
    <n v="25000"/>
    <n v="0"/>
    <n v="0"/>
  </r>
  <r>
    <x v="24"/>
    <n v="14"/>
    <n v="1"/>
    <n v="700"/>
    <n v="25000"/>
    <b v="0"/>
    <n v="0"/>
    <n v="0"/>
    <n v="25000"/>
    <n v="0"/>
    <n v="0"/>
  </r>
  <r>
    <x v="25"/>
    <n v="16"/>
    <n v="0"/>
    <n v="0"/>
    <n v="25000"/>
    <b v="1"/>
    <n v="12000"/>
    <n v="0"/>
    <n v="13000"/>
    <n v="249.59999999999988"/>
    <n v="0"/>
  </r>
  <r>
    <x v="26"/>
    <n v="16"/>
    <n v="1"/>
    <n v="700"/>
    <n v="13450.4"/>
    <b v="0"/>
    <n v="0"/>
    <n v="0"/>
    <n v="13450.4"/>
    <n v="0"/>
    <n v="0"/>
  </r>
  <r>
    <x v="27"/>
    <n v="6"/>
    <n v="2"/>
    <n v="1400"/>
    <n v="14850.4"/>
    <b v="0"/>
    <n v="0"/>
    <n v="0"/>
    <n v="14850.4"/>
    <n v="0"/>
    <n v="0"/>
  </r>
  <r>
    <x v="28"/>
    <n v="7"/>
    <n v="0"/>
    <n v="0"/>
    <n v="14850.4"/>
    <b v="0"/>
    <n v="0"/>
    <n v="0"/>
    <n v="14850.4"/>
    <n v="82.509977066650521"/>
    <n v="0"/>
  </r>
  <r>
    <x v="29"/>
    <n v="10"/>
    <n v="0"/>
    <n v="0"/>
    <n v="14767.890022933349"/>
    <b v="0"/>
    <n v="0"/>
    <n v="0"/>
    <n v="14767.890022933349"/>
    <n v="140.1005061220369"/>
    <n v="0"/>
  </r>
  <r>
    <x v="30"/>
    <n v="10"/>
    <n v="4"/>
    <n v="2800"/>
    <n v="17427.78951681131"/>
    <b v="0"/>
    <n v="0"/>
    <n v="0"/>
    <n v="17427.78951681131"/>
    <n v="0"/>
    <n v="0"/>
  </r>
  <r>
    <x v="31"/>
    <n v="7"/>
    <n v="5"/>
    <n v="3500"/>
    <n v="20927.78951681131"/>
    <b v="0"/>
    <n v="0"/>
    <n v="0"/>
    <n v="20927.78951681131"/>
    <n v="0"/>
    <n v="0"/>
  </r>
  <r>
    <x v="32"/>
    <n v="9"/>
    <n v="4"/>
    <n v="2800"/>
    <n v="23727.78951681131"/>
    <b v="0"/>
    <n v="0"/>
    <n v="0"/>
    <n v="23727.78951681131"/>
    <n v="0"/>
    <n v="0"/>
  </r>
  <r>
    <x v="33"/>
    <n v="15"/>
    <n v="0.4"/>
    <n v="280"/>
    <n v="24007.78951681131"/>
    <b v="0"/>
    <n v="0"/>
    <n v="0"/>
    <n v="24007.78951681131"/>
    <n v="0"/>
    <n v="0"/>
  </r>
  <r>
    <x v="34"/>
    <n v="18"/>
    <n v="0.4"/>
    <n v="280"/>
    <n v="24287.78951681131"/>
    <b v="1"/>
    <n v="12000"/>
    <n v="0"/>
    <n v="12287.78951681131"/>
    <n v="0"/>
    <n v="0"/>
  </r>
  <r>
    <x v="35"/>
    <n v="16"/>
    <n v="0"/>
    <n v="0"/>
    <n v="12287.78951681131"/>
    <b v="1"/>
    <n v="12000"/>
    <n v="0"/>
    <n v="287.78951681131002"/>
    <n v="5.5255587227771503"/>
    <n v="0"/>
  </r>
  <r>
    <x v="36"/>
    <n v="14"/>
    <n v="0"/>
    <n v="0"/>
    <n v="282.26395808853289"/>
    <b v="0"/>
    <n v="0"/>
    <n v="0"/>
    <n v="282.26395808853289"/>
    <n v="4.4357670999684364"/>
    <n v="0"/>
  </r>
  <r>
    <x v="37"/>
    <n v="10"/>
    <n v="0"/>
    <n v="0"/>
    <n v="277.82819098856447"/>
    <b v="0"/>
    <n v="0"/>
    <n v="0"/>
    <n v="277.82819098856447"/>
    <n v="2.6357096451843942"/>
    <n v="0"/>
  </r>
  <r>
    <x v="38"/>
    <n v="14"/>
    <n v="0.3"/>
    <n v="210"/>
    <n v="485.19248134338005"/>
    <b v="0"/>
    <n v="0"/>
    <n v="0"/>
    <n v="485.19248134338005"/>
    <n v="0"/>
    <n v="0"/>
  </r>
  <r>
    <x v="39"/>
    <n v="12"/>
    <n v="0.1"/>
    <n v="70"/>
    <n v="555.19248134338"/>
    <b v="0"/>
    <n v="0"/>
    <n v="0"/>
    <n v="555.19248134338"/>
    <n v="0"/>
    <n v="0"/>
  </r>
  <r>
    <x v="40"/>
    <n v="11"/>
    <n v="0"/>
    <n v="0"/>
    <n v="555.19248134338"/>
    <b v="0"/>
    <n v="0"/>
    <n v="0"/>
    <n v="555.19248134338"/>
    <n v="6.0765049852398612"/>
    <n v="0"/>
  </r>
  <r>
    <x v="41"/>
    <n v="16"/>
    <n v="3"/>
    <n v="2100"/>
    <n v="2649.11597635814"/>
    <b v="0"/>
    <n v="0"/>
    <n v="0"/>
    <n v="2649.11597635814"/>
    <n v="0"/>
    <n v="0"/>
  </r>
  <r>
    <x v="42"/>
    <n v="12"/>
    <n v="0"/>
    <n v="0"/>
    <n v="2649.11597635814"/>
    <b v="0"/>
    <n v="0"/>
    <n v="0"/>
    <n v="2649.11597635814"/>
    <n v="33.036504956602073"/>
    <n v="0"/>
  </r>
  <r>
    <x v="43"/>
    <n v="10"/>
    <n v="0"/>
    <n v="0"/>
    <n v="2616.0794714015378"/>
    <b v="0"/>
    <n v="0"/>
    <n v="0"/>
    <n v="2616.0794714015378"/>
    <n v="24.818309008914561"/>
    <n v="0"/>
  </r>
  <r>
    <x v="44"/>
    <n v="12"/>
    <n v="0"/>
    <n v="0"/>
    <n v="2591.2611623926232"/>
    <b v="0"/>
    <n v="0"/>
    <n v="0"/>
    <n v="2591.2611623926232"/>
    <n v="32.315011120396889"/>
    <n v="0"/>
  </r>
  <r>
    <x v="45"/>
    <n v="10"/>
    <n v="1.8"/>
    <n v="1260"/>
    <n v="3818.9461512722264"/>
    <b v="0"/>
    <n v="0"/>
    <n v="0"/>
    <n v="3818.9461512722264"/>
    <n v="0"/>
    <n v="0"/>
  </r>
  <r>
    <x v="46"/>
    <n v="11"/>
    <n v="2.8"/>
    <n v="1959.9999999999998"/>
    <n v="5778.9461512722264"/>
    <b v="0"/>
    <n v="0"/>
    <n v="0"/>
    <n v="5778.9461512722264"/>
    <n v="0"/>
    <n v="0"/>
  </r>
  <r>
    <x v="47"/>
    <n v="12"/>
    <n v="1.9"/>
    <n v="1330"/>
    <n v="7108.9461512722264"/>
    <b v="0"/>
    <n v="0"/>
    <n v="0"/>
    <n v="7108.9461512722264"/>
    <n v="0"/>
    <n v="0"/>
  </r>
  <r>
    <x v="48"/>
    <n v="16"/>
    <n v="2.2000000000000002"/>
    <n v="1540.0000000000002"/>
    <n v="8648.9461512722264"/>
    <b v="0"/>
    <n v="0"/>
    <n v="0"/>
    <n v="8648.9461512722264"/>
    <n v="0"/>
    <n v="0"/>
  </r>
  <r>
    <x v="49"/>
    <n v="13"/>
    <n v="2.2999999999999998"/>
    <n v="1609.9999999999998"/>
    <n v="10258.946151272226"/>
    <b v="0"/>
    <n v="0"/>
    <n v="0"/>
    <n v="10258.946151272226"/>
    <n v="0"/>
    <n v="0"/>
  </r>
  <r>
    <x v="50"/>
    <n v="11"/>
    <n v="5.4"/>
    <n v="3780.0000000000005"/>
    <n v="14038.946151272226"/>
    <b v="0"/>
    <n v="0"/>
    <n v="0"/>
    <n v="14038.946151272226"/>
    <n v="0"/>
    <n v="0"/>
  </r>
  <r>
    <x v="51"/>
    <n v="12"/>
    <n v="5.5"/>
    <n v="3850"/>
    <n v="17888.946151272226"/>
    <b v="0"/>
    <n v="0"/>
    <n v="0"/>
    <n v="17888.946151272226"/>
    <n v="0"/>
    <n v="0"/>
  </r>
  <r>
    <x v="52"/>
    <n v="12"/>
    <n v="5.2"/>
    <n v="3640"/>
    <n v="21528.946151272226"/>
    <b v="0"/>
    <n v="0"/>
    <n v="0"/>
    <n v="21528.946151272226"/>
    <n v="0"/>
    <n v="0"/>
  </r>
  <r>
    <x v="53"/>
    <n v="14"/>
    <n v="3"/>
    <n v="2100"/>
    <n v="23628.946151272226"/>
    <b v="0"/>
    <n v="0"/>
    <n v="0"/>
    <n v="23628.946151272226"/>
    <n v="0"/>
    <n v="0"/>
  </r>
  <r>
    <x v="54"/>
    <n v="15"/>
    <n v="0"/>
    <n v="0"/>
    <n v="23628.946151272226"/>
    <b v="0"/>
    <n v="0"/>
    <n v="0"/>
    <n v="23628.946151272226"/>
    <n v="411.81531719539117"/>
    <n v="0"/>
  </r>
  <r>
    <x v="55"/>
    <n v="14"/>
    <n v="0"/>
    <n v="0"/>
    <n v="23217.130834076834"/>
    <b v="0"/>
    <n v="0"/>
    <n v="0"/>
    <n v="23217.130834076834"/>
    <n v="364.85630615708641"/>
    <n v="0"/>
  </r>
  <r>
    <x v="56"/>
    <n v="10"/>
    <n v="0"/>
    <n v="0"/>
    <n v="22852.274527919748"/>
    <b v="0"/>
    <n v="0"/>
    <n v="0"/>
    <n v="22852.274527919748"/>
    <n v="216.7957116710266"/>
    <n v="0"/>
  </r>
  <r>
    <x v="57"/>
    <n v="12"/>
    <n v="0.1"/>
    <n v="70"/>
    <n v="22705.47881624872"/>
    <b v="0"/>
    <n v="0"/>
    <n v="0"/>
    <n v="22705.47881624872"/>
    <n v="0"/>
    <n v="0"/>
  </r>
  <r>
    <x v="58"/>
    <n v="14"/>
    <n v="0"/>
    <n v="0"/>
    <n v="22705.47881624872"/>
    <b v="0"/>
    <n v="0"/>
    <n v="0"/>
    <n v="22705.47881624872"/>
    <n v="356.81571463883614"/>
    <n v="0"/>
  </r>
  <r>
    <x v="59"/>
    <n v="13"/>
    <n v="0"/>
    <n v="0"/>
    <n v="22348.663101609884"/>
    <b v="0"/>
    <n v="0"/>
    <n v="0"/>
    <n v="22348.663101609884"/>
    <n v="314.25907792860562"/>
    <n v="0"/>
  </r>
  <r>
    <x v="60"/>
    <n v="12"/>
    <n v="0"/>
    <n v="0"/>
    <n v="22034.40402368128"/>
    <b v="0"/>
    <n v="0"/>
    <n v="0"/>
    <n v="22034.40402368128"/>
    <n v="274.78589244131587"/>
    <n v="0"/>
  </r>
  <r>
    <x v="61"/>
    <n v="18"/>
    <n v="4"/>
    <n v="2800"/>
    <n v="24559.618131239964"/>
    <b v="0"/>
    <n v="0"/>
    <n v="0"/>
    <n v="24559.618131239964"/>
    <n v="0"/>
    <n v="0"/>
  </r>
  <r>
    <x v="62"/>
    <n v="18"/>
    <n v="3"/>
    <n v="2100"/>
    <n v="25000"/>
    <b v="0"/>
    <n v="0"/>
    <n v="0"/>
    <n v="25000"/>
    <n v="0"/>
    <n v="0"/>
  </r>
  <r>
    <x v="63"/>
    <n v="22"/>
    <n v="0"/>
    <n v="0"/>
    <n v="25000"/>
    <b v="1"/>
    <n v="12000"/>
    <n v="0"/>
    <n v="13000"/>
    <n v="402.43767219285041"/>
    <n v="0"/>
  </r>
  <r>
    <x v="64"/>
    <n v="15"/>
    <n v="0"/>
    <n v="0"/>
    <n v="12597.562327807149"/>
    <b v="0"/>
    <n v="0"/>
    <n v="0"/>
    <n v="12597.562327807149"/>
    <n v="219.55567094283157"/>
    <n v="0"/>
  </r>
  <r>
    <x v="65"/>
    <n v="18"/>
    <n v="0"/>
    <n v="0"/>
    <n v="12378.006656864318"/>
    <b v="1"/>
    <n v="12000"/>
    <n v="0"/>
    <n v="378.00665686431785"/>
    <n v="8.6602306810382572"/>
    <n v="0"/>
  </r>
  <r>
    <x v="66"/>
    <n v="22"/>
    <n v="0"/>
    <n v="0"/>
    <n v="369.34642618327962"/>
    <b v="1"/>
    <n v="12000"/>
    <n v="11630.65357381672"/>
    <n v="0"/>
    <n v="0"/>
    <n v="140.88"/>
  </r>
  <r>
    <x v="67"/>
    <n v="14"/>
    <n v="8"/>
    <n v="5600"/>
    <n v="5600"/>
    <b v="0"/>
    <n v="0"/>
    <n v="0"/>
    <n v="5600"/>
    <n v="0"/>
    <n v="0"/>
  </r>
  <r>
    <x v="68"/>
    <n v="14"/>
    <n v="5.9"/>
    <n v="4130"/>
    <n v="9730"/>
    <b v="0"/>
    <n v="0"/>
    <n v="0"/>
    <n v="9730"/>
    <n v="0"/>
    <n v="0"/>
  </r>
  <r>
    <x v="69"/>
    <n v="12"/>
    <n v="5"/>
    <n v="3500"/>
    <n v="13230"/>
    <b v="0"/>
    <n v="0"/>
    <n v="0"/>
    <n v="13230"/>
    <n v="0"/>
    <n v="0"/>
  </r>
  <r>
    <x v="70"/>
    <n v="16"/>
    <n v="0"/>
    <n v="0"/>
    <n v="13230"/>
    <b v="1"/>
    <n v="12000"/>
    <n v="0"/>
    <n v="1230"/>
    <n v="23.615999999999989"/>
    <n v="0"/>
  </r>
  <r>
    <x v="71"/>
    <n v="16"/>
    <n v="0"/>
    <n v="0"/>
    <n v="1206.384"/>
    <b v="1"/>
    <n v="12000"/>
    <n v="10793.616"/>
    <n v="0"/>
    <n v="0"/>
    <n v="129.14000000000001"/>
  </r>
  <r>
    <x v="72"/>
    <n v="18"/>
    <n v="5"/>
    <n v="3500"/>
    <n v="3500"/>
    <b v="0"/>
    <n v="0"/>
    <n v="0"/>
    <n v="3500"/>
    <n v="0"/>
    <n v="0"/>
  </r>
  <r>
    <x v="73"/>
    <n v="19"/>
    <n v="1"/>
    <n v="700"/>
    <n v="4200"/>
    <b v="0"/>
    <n v="0"/>
    <n v="0"/>
    <n v="4200"/>
    <n v="0"/>
    <n v="0"/>
  </r>
  <r>
    <x v="74"/>
    <n v="22"/>
    <n v="0"/>
    <n v="0"/>
    <n v="4200"/>
    <b v="1"/>
    <n v="12000"/>
    <n v="7800"/>
    <n v="0"/>
    <n v="0"/>
    <n v="93.92"/>
  </r>
  <r>
    <x v="75"/>
    <n v="16"/>
    <n v="0"/>
    <n v="0"/>
    <n v="0"/>
    <b v="1"/>
    <n v="12000"/>
    <n v="12000"/>
    <n v="0"/>
    <n v="0"/>
    <n v="140.88"/>
  </r>
  <r>
    <x v="76"/>
    <n v="12"/>
    <n v="0"/>
    <n v="0"/>
    <n v="0"/>
    <b v="0"/>
    <n v="0"/>
    <n v="0"/>
    <n v="0"/>
    <n v="0"/>
    <n v="0"/>
  </r>
  <r>
    <x v="77"/>
    <n v="14"/>
    <n v="0"/>
    <n v="0"/>
    <n v="0"/>
    <b v="0"/>
    <n v="0"/>
    <n v="0"/>
    <n v="0"/>
    <n v="0"/>
    <n v="0"/>
  </r>
  <r>
    <x v="78"/>
    <n v="16"/>
    <n v="0.3"/>
    <n v="210"/>
    <n v="210"/>
    <b v="1"/>
    <n v="12000"/>
    <n v="11790"/>
    <n v="0"/>
    <n v="0"/>
    <n v="140.88"/>
  </r>
  <r>
    <x v="79"/>
    <n v="12"/>
    <n v="3"/>
    <n v="2100"/>
    <n v="2100"/>
    <b v="0"/>
    <n v="0"/>
    <n v="0"/>
    <n v="2100"/>
    <n v="0"/>
    <n v="0"/>
  </r>
  <r>
    <x v="80"/>
    <n v="13"/>
    <n v="2"/>
    <n v="1400"/>
    <n v="3500"/>
    <b v="0"/>
    <n v="0"/>
    <n v="0"/>
    <n v="3500"/>
    <n v="0"/>
    <n v="0"/>
  </r>
  <r>
    <x v="81"/>
    <n v="12"/>
    <n v="0"/>
    <n v="0"/>
    <n v="3500"/>
    <b v="0"/>
    <n v="0"/>
    <n v="0"/>
    <n v="3500"/>
    <n v="43.647680350735719"/>
    <n v="0"/>
  </r>
  <r>
    <x v="82"/>
    <n v="12"/>
    <n v="3"/>
    <n v="2100"/>
    <n v="5556.3523196492642"/>
    <b v="0"/>
    <n v="0"/>
    <n v="0"/>
    <n v="5556.3523196492642"/>
    <n v="0"/>
    <n v="0"/>
  </r>
  <r>
    <x v="83"/>
    <n v="13"/>
    <n v="3"/>
    <n v="2100"/>
    <n v="7656.3523196492642"/>
    <b v="0"/>
    <n v="0"/>
    <n v="0"/>
    <n v="7656.3523196492642"/>
    <n v="0"/>
    <n v="0"/>
  </r>
  <r>
    <x v="84"/>
    <n v="12"/>
    <n v="0"/>
    <n v="0"/>
    <n v="7656.3523196492642"/>
    <b v="0"/>
    <n v="0"/>
    <n v="0"/>
    <n v="7656.3523196492642"/>
    <n v="95.480576771618587"/>
    <n v="0"/>
  </r>
  <r>
    <x v="85"/>
    <n v="16"/>
    <n v="0"/>
    <n v="0"/>
    <n v="7560.8717428776454"/>
    <b v="1"/>
    <n v="12000"/>
    <n v="4439.1282571223546"/>
    <n v="0"/>
    <n v="0"/>
    <n v="58.7"/>
  </r>
  <r>
    <x v="86"/>
    <n v="16"/>
    <n v="7"/>
    <n v="4900"/>
    <n v="4900"/>
    <b v="0"/>
    <n v="0"/>
    <n v="0"/>
    <n v="4900"/>
    <n v="0"/>
    <n v="0"/>
  </r>
  <r>
    <x v="87"/>
    <n v="18"/>
    <n v="6"/>
    <n v="4200"/>
    <n v="9100"/>
    <b v="0"/>
    <n v="0"/>
    <n v="0"/>
    <n v="9100"/>
    <n v="0"/>
    <n v="0"/>
  </r>
  <r>
    <x v="88"/>
    <n v="16"/>
    <n v="0"/>
    <n v="0"/>
    <n v="9100"/>
    <b v="1"/>
    <n v="12000"/>
    <n v="2900"/>
    <n v="0"/>
    <n v="0"/>
    <n v="35.22"/>
  </r>
  <r>
    <x v="89"/>
    <n v="16"/>
    <n v="0"/>
    <n v="0"/>
    <n v="0"/>
    <b v="1"/>
    <n v="12000"/>
    <n v="12000"/>
    <n v="0"/>
    <n v="0"/>
    <n v="140.88"/>
  </r>
  <r>
    <x v="90"/>
    <n v="19"/>
    <n v="0"/>
    <n v="0"/>
    <n v="0"/>
    <b v="1"/>
    <n v="12000"/>
    <n v="12000"/>
    <n v="0"/>
    <n v="0"/>
    <n v="140.88"/>
  </r>
  <r>
    <x v="91"/>
    <n v="18"/>
    <n v="0"/>
    <n v="0"/>
    <n v="0"/>
    <b v="1"/>
    <n v="12000"/>
    <n v="12000"/>
    <n v="0"/>
    <n v="0"/>
    <n v="140.88"/>
  </r>
  <r>
    <x v="92"/>
    <n v="20"/>
    <n v="0"/>
    <n v="0"/>
    <n v="0"/>
    <b v="1"/>
    <n v="12000"/>
    <n v="12000"/>
    <n v="0"/>
    <n v="0"/>
    <n v="140.88"/>
  </r>
  <r>
    <x v="93"/>
    <n v="22"/>
    <n v="0"/>
    <n v="0"/>
    <n v="0"/>
    <b v="1"/>
    <n v="12000"/>
    <n v="12000"/>
    <n v="0"/>
    <n v="0"/>
    <n v="140.88"/>
  </r>
  <r>
    <x v="94"/>
    <n v="25"/>
    <n v="0"/>
    <n v="0"/>
    <n v="0"/>
    <b v="1"/>
    <n v="12000"/>
    <n v="12000"/>
    <n v="0"/>
    <n v="0"/>
    <n v="140.88"/>
  </r>
  <r>
    <x v="95"/>
    <n v="26"/>
    <n v="0"/>
    <n v="0"/>
    <n v="0"/>
    <b v="1"/>
    <n v="12000"/>
    <n v="12000"/>
    <n v="0"/>
    <n v="0"/>
    <n v="140.88"/>
  </r>
  <r>
    <x v="96"/>
    <n v="22"/>
    <n v="0"/>
    <n v="0"/>
    <n v="0"/>
    <b v="1"/>
    <n v="12000"/>
    <n v="12000"/>
    <n v="0"/>
    <n v="0"/>
    <n v="140.88"/>
  </r>
  <r>
    <x v="97"/>
    <n v="22"/>
    <n v="18"/>
    <n v="12600"/>
    <n v="12600"/>
    <b v="0"/>
    <n v="0"/>
    <n v="0"/>
    <n v="12600"/>
    <n v="0"/>
    <n v="0"/>
  </r>
  <r>
    <x v="98"/>
    <n v="20"/>
    <n v="3"/>
    <n v="2100"/>
    <n v="14700"/>
    <b v="0"/>
    <n v="0"/>
    <n v="0"/>
    <n v="14700"/>
    <n v="0"/>
    <n v="0"/>
  </r>
  <r>
    <x v="99"/>
    <n v="16"/>
    <n v="0.2"/>
    <n v="140"/>
    <n v="14840"/>
    <b v="1"/>
    <n v="12000"/>
    <n v="0"/>
    <n v="2840"/>
    <n v="0"/>
    <n v="0"/>
  </r>
  <r>
    <x v="100"/>
    <n v="13"/>
    <n v="12.2"/>
    <n v="8540"/>
    <n v="11380"/>
    <b v="0"/>
    <n v="0"/>
    <n v="0"/>
    <n v="11380"/>
    <n v="0"/>
    <n v="0"/>
  </r>
  <r>
    <x v="101"/>
    <n v="16"/>
    <n v="0"/>
    <n v="0"/>
    <n v="11380"/>
    <b v="1"/>
    <n v="12000"/>
    <n v="620"/>
    <n v="0"/>
    <n v="0"/>
    <n v="11.74"/>
  </r>
  <r>
    <x v="102"/>
    <n v="18"/>
    <n v="2"/>
    <n v="1400"/>
    <n v="1400"/>
    <b v="0"/>
    <n v="0"/>
    <n v="0"/>
    <n v="1400"/>
    <n v="0"/>
    <n v="0"/>
  </r>
  <r>
    <x v="103"/>
    <n v="18"/>
    <n v="12"/>
    <n v="8400"/>
    <n v="9800"/>
    <b v="0"/>
    <n v="0"/>
    <n v="0"/>
    <n v="9800"/>
    <n v="0"/>
    <n v="0"/>
  </r>
  <r>
    <x v="104"/>
    <n v="18"/>
    <n v="0"/>
    <n v="0"/>
    <n v="9800"/>
    <b v="1"/>
    <n v="12000"/>
    <n v="2200"/>
    <n v="0"/>
    <n v="0"/>
    <n v="35.22"/>
  </r>
  <r>
    <x v="105"/>
    <n v="18"/>
    <n v="0"/>
    <n v="0"/>
    <n v="0"/>
    <b v="1"/>
    <n v="12000"/>
    <n v="12000"/>
    <n v="0"/>
    <n v="0"/>
    <n v="140.88"/>
  </r>
  <r>
    <x v="106"/>
    <n v="16"/>
    <n v="0"/>
    <n v="0"/>
    <n v="0"/>
    <b v="1"/>
    <n v="12000"/>
    <n v="12000"/>
    <n v="0"/>
    <n v="0"/>
    <n v="140.88"/>
  </r>
  <r>
    <x v="107"/>
    <n v="21"/>
    <n v="0"/>
    <n v="0"/>
    <n v="0"/>
    <b v="1"/>
    <n v="12000"/>
    <n v="12000"/>
    <n v="0"/>
    <n v="0"/>
    <n v="140.88"/>
  </r>
  <r>
    <x v="108"/>
    <n v="26"/>
    <n v="0"/>
    <n v="0"/>
    <n v="0"/>
    <b v="1"/>
    <n v="12000"/>
    <n v="12000"/>
    <n v="0"/>
    <n v="0"/>
    <n v="140.88"/>
  </r>
  <r>
    <x v="109"/>
    <n v="23"/>
    <n v="18"/>
    <n v="12600"/>
    <n v="12600"/>
    <b v="0"/>
    <n v="0"/>
    <n v="0"/>
    <n v="12600"/>
    <n v="0"/>
    <n v="0"/>
  </r>
  <r>
    <x v="110"/>
    <n v="19"/>
    <n v="0"/>
    <n v="0"/>
    <n v="12600"/>
    <b v="1"/>
    <n v="12000"/>
    <n v="0"/>
    <n v="600"/>
    <n v="14.907434386909097"/>
    <n v="0"/>
  </r>
  <r>
    <x v="111"/>
    <n v="20"/>
    <n v="6"/>
    <n v="4200"/>
    <n v="4785.0925656130912"/>
    <b v="0"/>
    <n v="0"/>
    <n v="0"/>
    <n v="4785.0925656130912"/>
    <n v="0"/>
    <n v="0"/>
  </r>
  <r>
    <x v="112"/>
    <n v="22"/>
    <n v="0"/>
    <n v="0"/>
    <n v="4785.0925656130912"/>
    <b v="1"/>
    <n v="12000"/>
    <n v="7214.9074343869088"/>
    <n v="0"/>
    <n v="0"/>
    <n v="93.92"/>
  </r>
  <r>
    <x v="113"/>
    <n v="20"/>
    <n v="0"/>
    <n v="0"/>
    <n v="0"/>
    <b v="1"/>
    <n v="12000"/>
    <n v="12000"/>
    <n v="0"/>
    <n v="0"/>
    <n v="140.88"/>
  </r>
  <r>
    <x v="114"/>
    <n v="20"/>
    <n v="0"/>
    <n v="0"/>
    <n v="0"/>
    <b v="1"/>
    <n v="12000"/>
    <n v="12000"/>
    <n v="0"/>
    <n v="0"/>
    <n v="140.88"/>
  </r>
  <r>
    <x v="115"/>
    <n v="23"/>
    <n v="0.1"/>
    <n v="70"/>
    <n v="70"/>
    <b v="1"/>
    <n v="12000"/>
    <n v="11930"/>
    <n v="0"/>
    <n v="0"/>
    <n v="140.88"/>
  </r>
  <r>
    <x v="116"/>
    <n v="16"/>
    <n v="0"/>
    <n v="0"/>
    <n v="0"/>
    <b v="1"/>
    <n v="12000"/>
    <n v="12000"/>
    <n v="0"/>
    <n v="0"/>
    <n v="140.88"/>
  </r>
  <r>
    <x v="117"/>
    <n v="16"/>
    <n v="0.1"/>
    <n v="70"/>
    <n v="70"/>
    <b v="1"/>
    <n v="12000"/>
    <n v="11930"/>
    <n v="0"/>
    <n v="0"/>
    <n v="140.88"/>
  </r>
  <r>
    <x v="118"/>
    <n v="18"/>
    <n v="0.3"/>
    <n v="210"/>
    <n v="210"/>
    <b v="1"/>
    <n v="12000"/>
    <n v="11790"/>
    <n v="0"/>
    <n v="0"/>
    <n v="140.88"/>
  </r>
  <r>
    <x v="119"/>
    <n v="18"/>
    <n v="0"/>
    <n v="0"/>
    <n v="0"/>
    <b v="1"/>
    <n v="12000"/>
    <n v="12000"/>
    <n v="0"/>
    <n v="0"/>
    <n v="140.88"/>
  </r>
  <r>
    <x v="120"/>
    <n v="14"/>
    <n v="0"/>
    <n v="0"/>
    <n v="0"/>
    <b v="0"/>
    <n v="0"/>
    <n v="0"/>
    <n v="0"/>
    <n v="0"/>
    <n v="0"/>
  </r>
  <r>
    <x v="121"/>
    <n v="14"/>
    <n v="0"/>
    <n v="0"/>
    <n v="0"/>
    <b v="0"/>
    <n v="0"/>
    <n v="0"/>
    <n v="0"/>
    <n v="0"/>
    <n v="0"/>
  </r>
  <r>
    <x v="122"/>
    <n v="16"/>
    <n v="0"/>
    <n v="0"/>
    <n v="0"/>
    <b v="1"/>
    <n v="12000"/>
    <n v="12000"/>
    <n v="0"/>
    <n v="0"/>
    <n v="140.88"/>
  </r>
  <r>
    <x v="123"/>
    <n v="22"/>
    <n v="0"/>
    <n v="0"/>
    <n v="0"/>
    <b v="1"/>
    <n v="12000"/>
    <n v="12000"/>
    <n v="0"/>
    <n v="0"/>
    <n v="140.88"/>
  </r>
  <r>
    <x v="124"/>
    <n v="22"/>
    <n v="0"/>
    <n v="0"/>
    <n v="0"/>
    <b v="1"/>
    <n v="12000"/>
    <n v="12000"/>
    <n v="0"/>
    <n v="0"/>
    <n v="140.88"/>
  </r>
  <r>
    <x v="125"/>
    <n v="25"/>
    <n v="0"/>
    <n v="0"/>
    <n v="0"/>
    <b v="1"/>
    <n v="12000"/>
    <n v="12000"/>
    <n v="0"/>
    <n v="0"/>
    <n v="140.88"/>
  </r>
  <r>
    <x v="126"/>
    <n v="24"/>
    <n v="0"/>
    <n v="0"/>
    <n v="0"/>
    <b v="1"/>
    <n v="12000"/>
    <n v="12000"/>
    <n v="0"/>
    <n v="0"/>
    <n v="140.88"/>
  </r>
  <r>
    <x v="127"/>
    <n v="24"/>
    <n v="0"/>
    <n v="0"/>
    <n v="0"/>
    <b v="1"/>
    <n v="12000"/>
    <n v="12000"/>
    <n v="0"/>
    <n v="0"/>
    <n v="140.88"/>
  </r>
  <r>
    <x v="128"/>
    <n v="28"/>
    <n v="0"/>
    <n v="0"/>
    <n v="0"/>
    <b v="1"/>
    <n v="12000"/>
    <n v="12000"/>
    <n v="0"/>
    <n v="0"/>
    <n v="140.88"/>
  </r>
  <r>
    <x v="129"/>
    <n v="28"/>
    <n v="0"/>
    <n v="0"/>
    <n v="0"/>
    <b v="1"/>
    <n v="12000"/>
    <n v="12000"/>
    <n v="0"/>
    <n v="0"/>
    <n v="140.88"/>
  </r>
  <r>
    <x v="130"/>
    <n v="24"/>
    <n v="0"/>
    <n v="0"/>
    <n v="0"/>
    <b v="1"/>
    <n v="12000"/>
    <n v="12000"/>
    <n v="0"/>
    <n v="0"/>
    <n v="140.88"/>
  </r>
  <r>
    <x v="131"/>
    <n v="24"/>
    <n v="0"/>
    <n v="0"/>
    <n v="0"/>
    <b v="1"/>
    <n v="12000"/>
    <n v="12000"/>
    <n v="0"/>
    <n v="0"/>
    <n v="140.88"/>
  </r>
  <r>
    <x v="132"/>
    <n v="26"/>
    <n v="0"/>
    <n v="0"/>
    <n v="0"/>
    <b v="1"/>
    <n v="12000"/>
    <n v="12000"/>
    <n v="0"/>
    <n v="0"/>
    <n v="140.88"/>
  </r>
  <r>
    <x v="133"/>
    <n v="32"/>
    <n v="0.6"/>
    <n v="420"/>
    <n v="420"/>
    <b v="0"/>
    <n v="0"/>
    <n v="0"/>
    <n v="420"/>
    <n v="0"/>
    <n v="0"/>
  </r>
  <r>
    <x v="134"/>
    <n v="31"/>
    <n v="0.1"/>
    <n v="70"/>
    <n v="490"/>
    <b v="1"/>
    <n v="24000"/>
    <n v="23510"/>
    <n v="0"/>
    <n v="0"/>
    <n v="281.76"/>
  </r>
  <r>
    <x v="135"/>
    <n v="33"/>
    <n v="0"/>
    <n v="0"/>
    <n v="0"/>
    <b v="1"/>
    <n v="24000"/>
    <n v="24000"/>
    <n v="0"/>
    <n v="0"/>
    <n v="281.76"/>
  </r>
  <r>
    <x v="136"/>
    <n v="31"/>
    <n v="12"/>
    <n v="8400"/>
    <n v="8400"/>
    <b v="0"/>
    <n v="0"/>
    <n v="0"/>
    <n v="8400"/>
    <n v="0"/>
    <n v="0"/>
  </r>
  <r>
    <x v="137"/>
    <n v="22"/>
    <n v="0"/>
    <n v="0"/>
    <n v="8400"/>
    <b v="1"/>
    <n v="12000"/>
    <n v="3600"/>
    <n v="0"/>
    <n v="0"/>
    <n v="46.96"/>
  </r>
  <r>
    <x v="138"/>
    <n v="24"/>
    <n v="0.2"/>
    <n v="140"/>
    <n v="140"/>
    <b v="1"/>
    <n v="12000"/>
    <n v="11860"/>
    <n v="0"/>
    <n v="0"/>
    <n v="140.88"/>
  </r>
  <r>
    <x v="139"/>
    <n v="22"/>
    <n v="0"/>
    <n v="0"/>
    <n v="0"/>
    <b v="1"/>
    <n v="12000"/>
    <n v="12000"/>
    <n v="0"/>
    <n v="0"/>
    <n v="140.88"/>
  </r>
  <r>
    <x v="140"/>
    <n v="19"/>
    <n v="0"/>
    <n v="0"/>
    <n v="0"/>
    <b v="1"/>
    <n v="12000"/>
    <n v="12000"/>
    <n v="0"/>
    <n v="0"/>
    <n v="140.88"/>
  </r>
  <r>
    <x v="141"/>
    <n v="18"/>
    <n v="0"/>
    <n v="0"/>
    <n v="0"/>
    <b v="1"/>
    <n v="12000"/>
    <n v="12000"/>
    <n v="0"/>
    <n v="0"/>
    <n v="140.88"/>
  </r>
  <r>
    <x v="142"/>
    <n v="18"/>
    <n v="0"/>
    <n v="0"/>
    <n v="0"/>
    <b v="1"/>
    <n v="12000"/>
    <n v="12000"/>
    <n v="0"/>
    <n v="0"/>
    <n v="140.88"/>
  </r>
  <r>
    <x v="143"/>
    <n v="18"/>
    <n v="0"/>
    <n v="0"/>
    <n v="0"/>
    <b v="1"/>
    <n v="12000"/>
    <n v="12000"/>
    <n v="0"/>
    <n v="0"/>
    <n v="140.88"/>
  </r>
  <r>
    <x v="144"/>
    <n v="19"/>
    <n v="0"/>
    <n v="0"/>
    <n v="0"/>
    <b v="1"/>
    <n v="12000"/>
    <n v="12000"/>
    <n v="0"/>
    <n v="0"/>
    <n v="140.88"/>
  </r>
  <r>
    <x v="145"/>
    <n v="21"/>
    <n v="5.5"/>
    <n v="3850"/>
    <n v="3850"/>
    <b v="0"/>
    <n v="0"/>
    <n v="0"/>
    <n v="3850"/>
    <n v="0"/>
    <n v="0"/>
  </r>
  <r>
    <x v="146"/>
    <n v="18"/>
    <n v="18"/>
    <n v="12600"/>
    <n v="16450"/>
    <b v="0"/>
    <n v="0"/>
    <n v="0"/>
    <n v="16450"/>
    <n v="0"/>
    <n v="0"/>
  </r>
  <r>
    <x v="147"/>
    <n v="19"/>
    <n v="12"/>
    <n v="8400"/>
    <n v="24850"/>
    <b v="0"/>
    <n v="0"/>
    <n v="0"/>
    <n v="24850"/>
    <n v="0"/>
    <n v="0"/>
  </r>
  <r>
    <x v="148"/>
    <n v="23"/>
    <n v="0"/>
    <n v="0"/>
    <n v="24850"/>
    <b v="1"/>
    <n v="12000"/>
    <n v="0"/>
    <n v="12850"/>
    <n v="425.22240201452223"/>
    <n v="0"/>
  </r>
  <r>
    <x v="149"/>
    <n v="17"/>
    <n v="0.1"/>
    <n v="70"/>
    <n v="12494.777597985478"/>
    <b v="1"/>
    <n v="12000"/>
    <n v="0"/>
    <n v="494.77759798547777"/>
    <n v="0"/>
    <n v="0"/>
  </r>
  <r>
    <x v="150"/>
    <n v="16"/>
    <n v="14"/>
    <n v="9800"/>
    <n v="10294.777597985478"/>
    <b v="0"/>
    <n v="0"/>
    <n v="0"/>
    <n v="10294.777597985478"/>
    <n v="0"/>
    <n v="0"/>
  </r>
  <r>
    <x v="151"/>
    <n v="22"/>
    <n v="0"/>
    <n v="0"/>
    <n v="10294.777597985478"/>
    <b v="1"/>
    <n v="12000"/>
    <n v="1705.2224020145222"/>
    <n v="0"/>
    <n v="0"/>
    <n v="23.48"/>
  </r>
  <r>
    <x v="152"/>
    <n v="26"/>
    <n v="0"/>
    <n v="0"/>
    <n v="0"/>
    <b v="1"/>
    <n v="12000"/>
    <n v="12000"/>
    <n v="0"/>
    <n v="0"/>
    <n v="140.88"/>
  </r>
  <r>
    <x v="153"/>
    <n v="27"/>
    <n v="2"/>
    <n v="1400"/>
    <n v="1400"/>
    <b v="0"/>
    <n v="0"/>
    <n v="0"/>
    <n v="1400"/>
    <n v="0"/>
    <n v="0"/>
  </r>
  <r>
    <x v="154"/>
    <n v="18"/>
    <n v="0"/>
    <n v="0"/>
    <n v="1400"/>
    <b v="1"/>
    <n v="12000"/>
    <n v="10600"/>
    <n v="0"/>
    <n v="0"/>
    <n v="129.14000000000001"/>
  </r>
  <r>
    <x v="155"/>
    <n v="17"/>
    <n v="0"/>
    <n v="0"/>
    <n v="0"/>
    <b v="1"/>
    <n v="12000"/>
    <n v="12000"/>
    <n v="0"/>
    <n v="0"/>
    <n v="140.88"/>
  </r>
  <r>
    <x v="156"/>
    <n v="16"/>
    <n v="0.1"/>
    <n v="70"/>
    <n v="70"/>
    <b v="1"/>
    <n v="12000"/>
    <n v="11930"/>
    <n v="0"/>
    <n v="0"/>
    <n v="140.88"/>
  </r>
  <r>
    <x v="157"/>
    <n v="15"/>
    <n v="0"/>
    <n v="0"/>
    <n v="0"/>
    <b v="0"/>
    <n v="0"/>
    <n v="0"/>
    <n v="0"/>
    <n v="0"/>
    <n v="0"/>
  </r>
  <r>
    <x v="158"/>
    <n v="12"/>
    <n v="4"/>
    <n v="2800"/>
    <n v="2800"/>
    <b v="0"/>
    <n v="0"/>
    <n v="0"/>
    <n v="2800"/>
    <n v="0"/>
    <n v="0"/>
  </r>
  <r>
    <x v="159"/>
    <n v="13"/>
    <n v="0"/>
    <n v="0"/>
    <n v="2800"/>
    <b v="0"/>
    <n v="0"/>
    <n v="0"/>
    <n v="2800"/>
    <n v="39.372619928066769"/>
    <n v="0"/>
  </r>
  <r>
    <x v="160"/>
    <n v="11"/>
    <n v="4"/>
    <n v="2800"/>
    <n v="5560.6273800719337"/>
    <b v="0"/>
    <n v="0"/>
    <n v="0"/>
    <n v="5560.6273800719337"/>
    <n v="0"/>
    <n v="0"/>
  </r>
  <r>
    <x v="161"/>
    <n v="11"/>
    <n v="0"/>
    <n v="0"/>
    <n v="5560.6273800719337"/>
    <b v="0"/>
    <n v="0"/>
    <n v="0"/>
    <n v="5560.6273800719337"/>
    <n v="60.860298241629394"/>
    <n v="0"/>
  </r>
  <r>
    <x v="162"/>
    <n v="12"/>
    <n v="0"/>
    <n v="0"/>
    <n v="5499.7670818303041"/>
    <b v="0"/>
    <n v="0"/>
    <n v="0"/>
    <n v="5499.7670818303041"/>
    <n v="68.586307311779336"/>
    <n v="0"/>
  </r>
  <r>
    <x v="163"/>
    <n v="16"/>
    <n v="0.1"/>
    <n v="70"/>
    <n v="5501.1807745185251"/>
    <b v="1"/>
    <n v="12000"/>
    <n v="6498.8192254814749"/>
    <n v="0"/>
    <n v="0"/>
    <n v="82.18"/>
  </r>
  <r>
    <x v="164"/>
    <n v="18"/>
    <n v="0"/>
    <n v="0"/>
    <n v="0"/>
    <b v="1"/>
    <n v="12000"/>
    <n v="12000"/>
    <n v="0"/>
    <n v="0"/>
    <n v="140.88"/>
  </r>
  <r>
    <x v="165"/>
    <n v="18"/>
    <n v="0"/>
    <n v="0"/>
    <n v="0"/>
    <b v="1"/>
    <n v="12000"/>
    <n v="12000"/>
    <n v="0"/>
    <n v="0"/>
    <n v="140.88"/>
  </r>
  <r>
    <x v="166"/>
    <n v="19"/>
    <n v="3"/>
    <n v="2100"/>
    <n v="2100"/>
    <b v="0"/>
    <n v="0"/>
    <n v="0"/>
    <n v="2100"/>
    <n v="0"/>
    <n v="0"/>
  </r>
  <r>
    <x v="167"/>
    <n v="16"/>
    <n v="0.1"/>
    <n v="70"/>
    <n v="2170"/>
    <b v="1"/>
    <n v="12000"/>
    <n v="9830"/>
    <n v="0"/>
    <n v="0"/>
    <n v="117.4"/>
  </r>
  <r>
    <x v="168"/>
    <n v="18"/>
    <n v="0"/>
    <n v="0"/>
    <n v="0"/>
    <b v="1"/>
    <n v="12000"/>
    <n v="12000"/>
    <n v="0"/>
    <n v="0"/>
    <n v="140.88"/>
  </r>
  <r>
    <x v="169"/>
    <n v="22"/>
    <n v="0.5"/>
    <n v="350"/>
    <n v="350"/>
    <b v="1"/>
    <n v="12000"/>
    <n v="11650"/>
    <n v="0"/>
    <n v="0"/>
    <n v="140.88"/>
  </r>
  <r>
    <x v="170"/>
    <n v="16"/>
    <n v="0"/>
    <n v="0"/>
    <n v="0"/>
    <b v="1"/>
    <n v="12000"/>
    <n v="12000"/>
    <n v="0"/>
    <n v="0"/>
    <n v="140.88"/>
  </r>
  <r>
    <x v="171"/>
    <n v="15"/>
    <n v="0"/>
    <n v="0"/>
    <n v="0"/>
    <b v="0"/>
    <n v="0"/>
    <n v="0"/>
    <n v="0"/>
    <n v="0"/>
    <n v="0"/>
  </r>
  <r>
    <x v="172"/>
    <n v="14"/>
    <n v="2"/>
    <n v="1400"/>
    <n v="1400"/>
    <b v="0"/>
    <n v="0"/>
    <n v="0"/>
    <n v="1400"/>
    <n v="0"/>
    <n v="0"/>
  </r>
  <r>
    <x v="173"/>
    <n v="12"/>
    <n v="0"/>
    <n v="0"/>
    <n v="1400"/>
    <b v="0"/>
    <n v="0"/>
    <n v="0"/>
    <n v="1400"/>
    <n v="17.459072140294289"/>
    <n v="0"/>
  </r>
  <r>
    <x v="174"/>
    <n v="13"/>
    <n v="0"/>
    <n v="0"/>
    <n v="1382.5409278597058"/>
    <b v="0"/>
    <n v="0"/>
    <n v="0"/>
    <n v="1382.5409278597058"/>
    <n v="19.440806602720347"/>
    <n v="0"/>
  </r>
  <r>
    <x v="175"/>
    <n v="15"/>
    <n v="0"/>
    <n v="0"/>
    <n v="1363.1001212569854"/>
    <b v="0"/>
    <n v="0"/>
    <n v="0"/>
    <n v="1363.1001212569854"/>
    <n v="23.756688309787261"/>
    <n v="0"/>
  </r>
  <r>
    <x v="176"/>
    <n v="15"/>
    <n v="0"/>
    <n v="0"/>
    <n v="1339.3434329471982"/>
    <b v="0"/>
    <n v="0"/>
    <n v="0"/>
    <n v="1339.3434329471982"/>
    <n v="23.342646647955451"/>
    <n v="0"/>
  </r>
  <r>
    <x v="177"/>
    <n v="14"/>
    <n v="0"/>
    <n v="0"/>
    <n v="1316.0007862992427"/>
    <b v="0"/>
    <n v="0"/>
    <n v="0"/>
    <n v="1316.0007862992427"/>
    <n v="20.680901064838871"/>
    <n v="0"/>
  </r>
  <r>
    <x v="178"/>
    <n v="12"/>
    <n v="0"/>
    <n v="0"/>
    <n v="1295.3198852344037"/>
    <b v="0"/>
    <n v="0"/>
    <n v="0"/>
    <n v="1295.3198852344037"/>
    <n v="16.15363094361798"/>
    <n v="0"/>
  </r>
  <r>
    <x v="179"/>
    <n v="11"/>
    <n v="0"/>
    <n v="0"/>
    <n v="1279.1662542907857"/>
    <b v="0"/>
    <n v="0"/>
    <n v="0"/>
    <n v="1279.1662542907857"/>
    <n v="14.000297882890703"/>
    <n v="0"/>
  </r>
  <r>
    <x v="180"/>
    <n v="10"/>
    <n v="0"/>
    <n v="0"/>
    <n v="1265.165956407895"/>
    <b v="0"/>
    <n v="0"/>
    <n v="0"/>
    <n v="1265.165956407895"/>
    <n v="12.002418121062746"/>
    <n v="0"/>
  </r>
  <r>
    <x v="181"/>
    <n v="10"/>
    <n v="0"/>
    <n v="0"/>
    <n v="1253.1635382868324"/>
    <b v="0"/>
    <n v="0"/>
    <n v="0"/>
    <n v="1253.1635382868324"/>
    <n v="11.888553184986037"/>
    <n v="0"/>
  </r>
  <r>
    <x v="182"/>
    <n v="10"/>
    <n v="0"/>
    <n v="0"/>
    <n v="1241.2749851018464"/>
    <b v="0"/>
    <n v="0"/>
    <n v="0"/>
    <n v="1241.2749851018464"/>
    <n v="11.77576846654022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x v="0"/>
    <m/>
    <m/>
    <m/>
    <m/>
    <n v="25000"/>
    <m/>
    <m/>
    <m/>
    <m/>
    <m/>
    <m/>
    <m/>
    <m/>
  </r>
  <r>
    <x v="1"/>
    <n v="4"/>
    <n v="2"/>
    <n v="25000"/>
    <n v="25000"/>
    <n v="25000"/>
    <s v="NIE"/>
    <n v="1400"/>
    <n v="0"/>
    <n v="0"/>
    <n v="0"/>
    <b v="0"/>
    <n v="0"/>
    <n v="0"/>
  </r>
  <r>
    <x v="2"/>
    <n v="2"/>
    <n v="6"/>
    <n v="25000"/>
    <n v="25000"/>
    <n v="25000"/>
    <s v="NIE"/>
    <n v="4200"/>
    <n v="0"/>
    <n v="0"/>
    <n v="0"/>
    <b v="0"/>
    <n v="0"/>
    <n v="0"/>
  </r>
  <r>
    <x v="3"/>
    <n v="4"/>
    <n v="1"/>
    <n v="25000"/>
    <n v="25000"/>
    <n v="25000"/>
    <s v="NIE"/>
    <n v="700"/>
    <n v="0"/>
    <n v="0"/>
    <n v="0"/>
    <b v="0"/>
    <n v="0"/>
    <n v="0"/>
  </r>
  <r>
    <x v="4"/>
    <n v="4"/>
    <n v="0.8"/>
    <n v="25000"/>
    <n v="25000"/>
    <n v="25000"/>
    <s v="NIE"/>
    <n v="560"/>
    <n v="0"/>
    <n v="0"/>
    <n v="0"/>
    <b v="0"/>
    <n v="0"/>
    <n v="0"/>
  </r>
  <r>
    <x v="5"/>
    <n v="3"/>
    <n v="0"/>
    <n v="24961"/>
    <n v="24961"/>
    <n v="24961"/>
    <s v="TAK"/>
    <n v="0"/>
    <n v="-39"/>
    <n v="0"/>
    <n v="0"/>
    <b v="0"/>
    <n v="0"/>
    <n v="0"/>
  </r>
  <r>
    <x v="6"/>
    <n v="4"/>
    <n v="0"/>
    <n v="24901"/>
    <n v="24901"/>
    <n v="24901"/>
    <s v="TAK"/>
    <n v="0"/>
    <n v="-60"/>
    <n v="0"/>
    <n v="0"/>
    <b v="0"/>
    <n v="0"/>
    <n v="0"/>
  </r>
  <r>
    <x v="7"/>
    <n v="4"/>
    <n v="1"/>
    <n v="25000"/>
    <n v="25000"/>
    <n v="25000"/>
    <s v="NIE"/>
    <n v="700"/>
    <n v="0"/>
    <n v="0"/>
    <n v="0"/>
    <b v="0"/>
    <n v="0"/>
    <n v="0"/>
  </r>
  <r>
    <x v="8"/>
    <n v="8"/>
    <n v="1"/>
    <n v="25000"/>
    <n v="25000"/>
    <n v="25000"/>
    <s v="NIE"/>
    <n v="700"/>
    <n v="0"/>
    <n v="0"/>
    <n v="0"/>
    <b v="0"/>
    <n v="0"/>
    <n v="0"/>
  </r>
  <r>
    <x v="9"/>
    <n v="6"/>
    <n v="2"/>
    <n v="25000"/>
    <n v="25000"/>
    <n v="25000"/>
    <s v="NIE"/>
    <n v="1400"/>
    <n v="0"/>
    <n v="0"/>
    <n v="0"/>
    <b v="0"/>
    <n v="0"/>
    <n v="0"/>
  </r>
  <r>
    <x v="10"/>
    <n v="9"/>
    <n v="2"/>
    <n v="25000"/>
    <n v="25000"/>
    <n v="25000"/>
    <s v="NIE"/>
    <n v="1400"/>
    <n v="0"/>
    <n v="0"/>
    <n v="0"/>
    <b v="0"/>
    <n v="0"/>
    <n v="0"/>
  </r>
  <r>
    <x v="11"/>
    <n v="12"/>
    <n v="3"/>
    <n v="25000"/>
    <n v="25000"/>
    <n v="25000"/>
    <s v="NIE"/>
    <n v="2100"/>
    <n v="0"/>
    <n v="0"/>
    <n v="0"/>
    <b v="0"/>
    <n v="0"/>
    <n v="0"/>
  </r>
  <r>
    <x v="12"/>
    <n v="10"/>
    <n v="2"/>
    <n v="25000"/>
    <n v="25000"/>
    <n v="25000"/>
    <s v="NIE"/>
    <n v="1400"/>
    <n v="0"/>
    <n v="0"/>
    <n v="0"/>
    <b v="0"/>
    <n v="0"/>
    <n v="0"/>
  </r>
  <r>
    <x v="13"/>
    <n v="8"/>
    <n v="1"/>
    <n v="25000"/>
    <n v="25000"/>
    <n v="25000"/>
    <s v="NIE"/>
    <n v="700"/>
    <n v="0"/>
    <n v="0"/>
    <n v="0"/>
    <b v="0"/>
    <n v="0"/>
    <n v="0"/>
  </r>
  <r>
    <x v="14"/>
    <n v="6"/>
    <n v="0"/>
    <n v="24889"/>
    <n v="24889"/>
    <n v="24889"/>
    <s v="TAK"/>
    <n v="0"/>
    <n v="-111"/>
    <n v="0"/>
    <n v="0"/>
    <b v="0"/>
    <n v="0"/>
    <n v="0"/>
  </r>
  <r>
    <x v="15"/>
    <n v="14"/>
    <n v="0"/>
    <n v="24497"/>
    <n v="24497"/>
    <n v="24497"/>
    <s v="TAK"/>
    <n v="0"/>
    <n v="-392"/>
    <n v="0"/>
    <n v="0"/>
    <b v="0"/>
    <n v="0"/>
    <n v="0"/>
  </r>
  <r>
    <x v="16"/>
    <n v="10"/>
    <n v="0"/>
    <n v="24264"/>
    <n v="24264"/>
    <n v="24264"/>
    <s v="TAK"/>
    <n v="0"/>
    <n v="-233"/>
    <n v="0"/>
    <n v="0"/>
    <b v="0"/>
    <n v="0"/>
    <n v="0"/>
  </r>
  <r>
    <x v="17"/>
    <n v="6"/>
    <n v="0"/>
    <n v="24157"/>
    <n v="24157"/>
    <n v="24157"/>
    <s v="TAK"/>
    <n v="0"/>
    <n v="-107"/>
    <n v="0"/>
    <n v="0"/>
    <b v="0"/>
    <n v="0"/>
    <n v="0"/>
  </r>
  <r>
    <x v="18"/>
    <n v="4"/>
    <n v="0"/>
    <n v="24099"/>
    <n v="24099"/>
    <n v="24099"/>
    <s v="TAK"/>
    <n v="0"/>
    <n v="-58"/>
    <n v="0"/>
    <n v="0"/>
    <b v="0"/>
    <n v="0"/>
    <n v="0"/>
  </r>
  <r>
    <x v="19"/>
    <n v="7"/>
    <n v="0"/>
    <n v="23965"/>
    <n v="23965"/>
    <n v="23965"/>
    <s v="TAK"/>
    <n v="0"/>
    <n v="-134"/>
    <n v="0"/>
    <n v="0"/>
    <b v="0"/>
    <n v="0"/>
    <n v="0"/>
  </r>
  <r>
    <x v="20"/>
    <n v="10"/>
    <n v="1"/>
    <n v="24665"/>
    <n v="24665"/>
    <n v="24665"/>
    <s v="NIE"/>
    <n v="700"/>
    <n v="0"/>
    <n v="0"/>
    <n v="0"/>
    <b v="0"/>
    <n v="0"/>
    <n v="0"/>
  </r>
  <r>
    <x v="21"/>
    <n v="11"/>
    <n v="3.2"/>
    <n v="25000"/>
    <n v="25000"/>
    <n v="25000"/>
    <s v="NIE"/>
    <n v="2240"/>
    <n v="0"/>
    <n v="0"/>
    <n v="0"/>
    <b v="0"/>
    <n v="0"/>
    <n v="0"/>
  </r>
  <r>
    <x v="22"/>
    <n v="8"/>
    <n v="2.2000000000000002"/>
    <n v="25000"/>
    <n v="25000"/>
    <n v="25000"/>
    <s v="NIE"/>
    <n v="1540.0000000000002"/>
    <n v="0"/>
    <n v="0"/>
    <n v="0"/>
    <b v="0"/>
    <n v="0"/>
    <n v="0"/>
  </r>
  <r>
    <x v="23"/>
    <n v="11"/>
    <n v="1"/>
    <n v="25000"/>
    <n v="25000"/>
    <n v="25000"/>
    <s v="NIE"/>
    <n v="700"/>
    <n v="0"/>
    <n v="0"/>
    <n v="0"/>
    <b v="0"/>
    <n v="0"/>
    <n v="0"/>
  </r>
  <r>
    <x v="24"/>
    <n v="12"/>
    <n v="1"/>
    <n v="25000"/>
    <n v="25000"/>
    <n v="25000"/>
    <s v="NIE"/>
    <n v="700"/>
    <n v="0"/>
    <n v="0"/>
    <n v="0"/>
    <b v="0"/>
    <n v="0"/>
    <n v="0"/>
  </r>
  <r>
    <x v="25"/>
    <n v="14"/>
    <n v="1"/>
    <n v="25000"/>
    <n v="25000"/>
    <n v="25000"/>
    <s v="NIE"/>
    <n v="700"/>
    <n v="0"/>
    <n v="0"/>
    <n v="0"/>
    <b v="0"/>
    <n v="0"/>
    <n v="0"/>
  </r>
  <r>
    <x v="26"/>
    <n v="16"/>
    <n v="0"/>
    <n v="24520"/>
    <n v="24520"/>
    <n v="12520"/>
    <s v="TAK"/>
    <n v="0"/>
    <n v="-480"/>
    <n v="1"/>
    <n v="-12000"/>
    <b v="0"/>
    <n v="0"/>
    <n v="0"/>
  </r>
  <r>
    <x v="27"/>
    <n v="16"/>
    <n v="1"/>
    <n v="13220"/>
    <n v="13220"/>
    <n v="13220"/>
    <s v="NIE"/>
    <n v="700"/>
    <n v="0"/>
    <n v="0"/>
    <n v="0"/>
    <b v="0"/>
    <n v="0"/>
    <n v="0"/>
  </r>
  <r>
    <x v="28"/>
    <n v="6"/>
    <n v="2"/>
    <n v="14620"/>
    <n v="14620"/>
    <n v="14620"/>
    <s v="NIE"/>
    <n v="1400"/>
    <n v="0"/>
    <n v="0"/>
    <n v="0"/>
    <b v="0"/>
    <n v="0"/>
    <n v="0"/>
  </r>
  <r>
    <x v="29"/>
    <n v="7"/>
    <n v="0"/>
    <n v="14538"/>
    <n v="14538"/>
    <n v="14538"/>
    <s v="TAK"/>
    <n v="0"/>
    <n v="-82"/>
    <n v="0"/>
    <n v="0"/>
    <b v="0"/>
    <n v="0"/>
    <n v="0"/>
  </r>
  <r>
    <x v="30"/>
    <n v="10"/>
    <n v="0"/>
    <n v="14400"/>
    <n v="14400"/>
    <n v="14400"/>
    <s v="TAK"/>
    <n v="0"/>
    <n v="-138"/>
    <n v="0"/>
    <n v="0"/>
    <b v="0"/>
    <n v="0"/>
    <n v="0"/>
  </r>
  <r>
    <x v="31"/>
    <n v="10"/>
    <n v="4"/>
    <n v="17200"/>
    <n v="17200"/>
    <n v="17200"/>
    <s v="NIE"/>
    <n v="2800"/>
    <n v="0"/>
    <n v="0"/>
    <n v="0"/>
    <b v="0"/>
    <n v="0"/>
    <n v="0"/>
  </r>
  <r>
    <x v="32"/>
    <n v="7"/>
    <n v="5"/>
    <n v="20700"/>
    <n v="20700"/>
    <n v="20700"/>
    <s v="NIE"/>
    <n v="3500"/>
    <n v="0"/>
    <n v="0"/>
    <n v="0"/>
    <b v="0"/>
    <n v="0"/>
    <n v="0"/>
  </r>
  <r>
    <x v="33"/>
    <n v="9"/>
    <n v="4"/>
    <n v="23500"/>
    <n v="23500"/>
    <n v="23500"/>
    <s v="NIE"/>
    <n v="2800"/>
    <n v="0"/>
    <n v="0"/>
    <n v="0"/>
    <b v="0"/>
    <n v="0"/>
    <n v="0"/>
  </r>
  <r>
    <x v="34"/>
    <n v="15"/>
    <n v="0.4"/>
    <n v="23780"/>
    <n v="23780"/>
    <n v="23780"/>
    <s v="NIE"/>
    <n v="280"/>
    <n v="0"/>
    <n v="0"/>
    <n v="0"/>
    <b v="0"/>
    <n v="0"/>
    <n v="0"/>
  </r>
  <r>
    <x v="35"/>
    <n v="18"/>
    <n v="0.4"/>
    <n v="24060"/>
    <n v="24060"/>
    <n v="12060"/>
    <s v="NIE"/>
    <n v="280"/>
    <n v="0"/>
    <n v="1"/>
    <n v="-12000"/>
    <b v="0"/>
    <n v="0"/>
    <n v="0"/>
  </r>
  <r>
    <x v="36"/>
    <n v="16"/>
    <n v="0"/>
    <n v="11828"/>
    <n v="25000"/>
    <n v="13000"/>
    <s v="TAK"/>
    <n v="0"/>
    <n v="-232"/>
    <n v="1"/>
    <n v="-12000"/>
    <b v="1"/>
    <n v="13172"/>
    <n v="164.36"/>
  </r>
  <r>
    <x v="37"/>
    <n v="14"/>
    <n v="0"/>
    <n v="12795"/>
    <n v="12795"/>
    <n v="12795"/>
    <s v="TAK"/>
    <n v="0"/>
    <n v="-205"/>
    <n v="0"/>
    <n v="0"/>
    <b v="0"/>
    <n v="0"/>
    <n v="0"/>
  </r>
  <r>
    <x v="38"/>
    <n v="10"/>
    <n v="0"/>
    <n v="12673"/>
    <n v="12673"/>
    <n v="12673"/>
    <s v="TAK"/>
    <n v="0"/>
    <n v="-122"/>
    <n v="0"/>
    <n v="0"/>
    <b v="0"/>
    <n v="0"/>
    <n v="0"/>
  </r>
  <r>
    <x v="39"/>
    <n v="14"/>
    <n v="0.3"/>
    <n v="12883"/>
    <n v="12883"/>
    <n v="12883"/>
    <s v="NIE"/>
    <n v="210"/>
    <n v="0"/>
    <n v="0"/>
    <n v="0"/>
    <b v="0"/>
    <n v="0"/>
    <n v="0"/>
  </r>
  <r>
    <x v="40"/>
    <n v="12"/>
    <n v="0.1"/>
    <n v="12953"/>
    <n v="12953"/>
    <n v="12953"/>
    <s v="NIE"/>
    <n v="70"/>
    <n v="0"/>
    <n v="0"/>
    <n v="0"/>
    <b v="0"/>
    <n v="0"/>
    <n v="0"/>
  </r>
  <r>
    <x v="41"/>
    <n v="11"/>
    <n v="0"/>
    <n v="12811"/>
    <n v="12811"/>
    <n v="12811"/>
    <s v="TAK"/>
    <n v="0"/>
    <n v="-142"/>
    <n v="0"/>
    <n v="0"/>
    <b v="0"/>
    <n v="0"/>
    <n v="0"/>
  </r>
  <r>
    <x v="42"/>
    <n v="16"/>
    <n v="3"/>
    <n v="14911"/>
    <n v="14911"/>
    <n v="14911"/>
    <s v="NIE"/>
    <n v="2100"/>
    <n v="0"/>
    <n v="0"/>
    <n v="0"/>
    <b v="0"/>
    <n v="0"/>
    <n v="0"/>
  </r>
  <r>
    <x v="43"/>
    <n v="12"/>
    <n v="0"/>
    <n v="14725"/>
    <n v="14725"/>
    <n v="14725"/>
    <s v="TAK"/>
    <n v="0"/>
    <n v="-186"/>
    <n v="0"/>
    <n v="0"/>
    <b v="0"/>
    <n v="0"/>
    <n v="0"/>
  </r>
  <r>
    <x v="44"/>
    <n v="10"/>
    <n v="0"/>
    <n v="14585"/>
    <n v="14585"/>
    <n v="14585"/>
    <s v="TAK"/>
    <n v="0"/>
    <n v="-140"/>
    <n v="0"/>
    <n v="0"/>
    <b v="0"/>
    <n v="0"/>
    <n v="0"/>
  </r>
  <r>
    <x v="45"/>
    <n v="12"/>
    <n v="0"/>
    <n v="14403"/>
    <n v="14403"/>
    <n v="14403"/>
    <s v="TAK"/>
    <n v="0"/>
    <n v="-182"/>
    <n v="0"/>
    <n v="0"/>
    <b v="0"/>
    <n v="0"/>
    <n v="0"/>
  </r>
  <r>
    <x v="46"/>
    <n v="10"/>
    <n v="1.8"/>
    <n v="15663"/>
    <n v="15663"/>
    <n v="15663"/>
    <s v="NIE"/>
    <n v="1260"/>
    <n v="0"/>
    <n v="0"/>
    <n v="0"/>
    <b v="0"/>
    <n v="0"/>
    <n v="0"/>
  </r>
  <r>
    <x v="47"/>
    <n v="11"/>
    <n v="2.8"/>
    <n v="17623"/>
    <n v="17623"/>
    <n v="17623"/>
    <s v="NIE"/>
    <n v="1959.9999999999998"/>
    <n v="0"/>
    <n v="0"/>
    <n v="0"/>
    <b v="0"/>
    <n v="0"/>
    <n v="0"/>
  </r>
  <r>
    <x v="48"/>
    <n v="12"/>
    <n v="1.9"/>
    <n v="18953"/>
    <n v="18953"/>
    <n v="18953"/>
    <s v="NIE"/>
    <n v="1330"/>
    <n v="0"/>
    <n v="0"/>
    <n v="0"/>
    <b v="0"/>
    <n v="0"/>
    <n v="0"/>
  </r>
  <r>
    <x v="49"/>
    <n v="16"/>
    <n v="2.2000000000000002"/>
    <n v="20493"/>
    <n v="20493"/>
    <n v="20493"/>
    <s v="NIE"/>
    <n v="1540.0000000000002"/>
    <n v="0"/>
    <n v="0"/>
    <n v="0"/>
    <b v="0"/>
    <n v="0"/>
    <n v="0"/>
  </r>
  <r>
    <x v="50"/>
    <n v="13"/>
    <n v="2.2999999999999998"/>
    <n v="22103"/>
    <n v="22103"/>
    <n v="22103"/>
    <s v="NIE"/>
    <n v="1609.9999999999998"/>
    <n v="0"/>
    <n v="0"/>
    <n v="0"/>
    <b v="0"/>
    <n v="0"/>
    <n v="0"/>
  </r>
  <r>
    <x v="51"/>
    <n v="11"/>
    <n v="5.4"/>
    <n v="25000"/>
    <n v="25000"/>
    <n v="25000"/>
    <s v="NIE"/>
    <n v="3780.0000000000005"/>
    <n v="0"/>
    <n v="0"/>
    <n v="0"/>
    <b v="0"/>
    <n v="0"/>
    <n v="0"/>
  </r>
  <r>
    <x v="52"/>
    <n v="12"/>
    <n v="5.5"/>
    <n v="25000"/>
    <n v="25000"/>
    <n v="25000"/>
    <s v="NIE"/>
    <n v="3850"/>
    <n v="0"/>
    <n v="0"/>
    <n v="0"/>
    <b v="0"/>
    <n v="0"/>
    <n v="0"/>
  </r>
  <r>
    <x v="53"/>
    <n v="12"/>
    <n v="5.2"/>
    <n v="25000"/>
    <n v="25000"/>
    <n v="25000"/>
    <s v="NIE"/>
    <n v="3640"/>
    <n v="0"/>
    <n v="0"/>
    <n v="0"/>
    <b v="0"/>
    <n v="0"/>
    <n v="0"/>
  </r>
  <r>
    <x v="54"/>
    <n v="14"/>
    <n v="3"/>
    <n v="25000"/>
    <n v="25000"/>
    <n v="25000"/>
    <s v="NIE"/>
    <n v="2100"/>
    <n v="0"/>
    <n v="0"/>
    <n v="0"/>
    <b v="0"/>
    <n v="0"/>
    <n v="0"/>
  </r>
  <r>
    <x v="55"/>
    <n v="15"/>
    <n v="0"/>
    <n v="24564"/>
    <n v="24564"/>
    <n v="24564"/>
    <s v="TAK"/>
    <n v="0"/>
    <n v="-436"/>
    <n v="0"/>
    <n v="0"/>
    <b v="0"/>
    <n v="0"/>
    <n v="0"/>
  </r>
  <r>
    <x v="56"/>
    <n v="14"/>
    <n v="0"/>
    <n v="24177"/>
    <n v="24177"/>
    <n v="24177"/>
    <s v="TAK"/>
    <n v="0"/>
    <n v="-387"/>
    <n v="0"/>
    <n v="0"/>
    <b v="0"/>
    <n v="0"/>
    <n v="0"/>
  </r>
  <r>
    <x v="57"/>
    <n v="10"/>
    <n v="0"/>
    <n v="23947"/>
    <n v="23947"/>
    <n v="23947"/>
    <s v="TAK"/>
    <n v="0"/>
    <n v="-230"/>
    <n v="0"/>
    <n v="0"/>
    <b v="0"/>
    <n v="0"/>
    <n v="0"/>
  </r>
  <r>
    <x v="58"/>
    <n v="12"/>
    <n v="0.1"/>
    <n v="24017"/>
    <n v="24017"/>
    <n v="24017"/>
    <s v="NIE"/>
    <n v="70"/>
    <n v="0"/>
    <n v="0"/>
    <n v="0"/>
    <b v="0"/>
    <n v="0"/>
    <n v="0"/>
  </r>
  <r>
    <x v="59"/>
    <n v="14"/>
    <n v="0"/>
    <n v="23639"/>
    <n v="23639"/>
    <n v="23639"/>
    <s v="TAK"/>
    <n v="0"/>
    <n v="-378"/>
    <n v="0"/>
    <n v="0"/>
    <b v="0"/>
    <n v="0"/>
    <n v="0"/>
  </r>
  <r>
    <x v="60"/>
    <n v="13"/>
    <n v="0"/>
    <n v="23306"/>
    <n v="23306"/>
    <n v="23306"/>
    <s v="TAK"/>
    <n v="0"/>
    <n v="-333"/>
    <n v="0"/>
    <n v="0"/>
    <b v="0"/>
    <n v="0"/>
    <n v="0"/>
  </r>
  <r>
    <x v="61"/>
    <n v="12"/>
    <n v="0"/>
    <n v="23015"/>
    <n v="23015"/>
    <n v="23015"/>
    <s v="TAK"/>
    <n v="0"/>
    <n v="-291"/>
    <n v="0"/>
    <n v="0"/>
    <b v="0"/>
    <n v="0"/>
    <n v="0"/>
  </r>
  <r>
    <x v="62"/>
    <n v="18"/>
    <n v="4"/>
    <n v="25000"/>
    <n v="25000"/>
    <n v="25000"/>
    <s v="NIE"/>
    <n v="2800"/>
    <n v="0"/>
    <n v="0"/>
    <n v="0"/>
    <b v="0"/>
    <n v="0"/>
    <n v="0"/>
  </r>
  <r>
    <x v="63"/>
    <n v="18"/>
    <n v="3"/>
    <n v="25000"/>
    <n v="25000"/>
    <n v="25000"/>
    <s v="NIE"/>
    <n v="2100"/>
    <n v="0"/>
    <n v="0"/>
    <n v="0"/>
    <b v="0"/>
    <n v="0"/>
    <n v="0"/>
  </r>
  <r>
    <x v="64"/>
    <n v="22"/>
    <n v="0"/>
    <n v="24226"/>
    <n v="24226"/>
    <n v="12226"/>
    <s v="TAK"/>
    <n v="0"/>
    <n v="-774"/>
    <n v="1"/>
    <n v="-12000"/>
    <b v="0"/>
    <n v="0"/>
    <n v="0"/>
  </r>
  <r>
    <x v="65"/>
    <n v="15"/>
    <n v="0"/>
    <n v="12012"/>
    <n v="12012"/>
    <n v="12012"/>
    <s v="TAK"/>
    <n v="0"/>
    <n v="-214"/>
    <n v="0"/>
    <n v="0"/>
    <b v="0"/>
    <n v="0"/>
    <n v="0"/>
  </r>
  <r>
    <x v="66"/>
    <n v="18"/>
    <n v="0"/>
    <n v="11736"/>
    <n v="25000"/>
    <n v="13000"/>
    <s v="TAK"/>
    <n v="0"/>
    <n v="-276"/>
    <n v="1"/>
    <n v="-12000"/>
    <b v="1"/>
    <n v="13264"/>
    <n v="164.36"/>
  </r>
  <r>
    <x v="67"/>
    <n v="22"/>
    <n v="0"/>
    <n v="12597"/>
    <n v="12597"/>
    <n v="597"/>
    <s v="TAK"/>
    <n v="0"/>
    <n v="-403"/>
    <n v="1"/>
    <n v="-12000"/>
    <b v="0"/>
    <n v="0"/>
    <n v="0"/>
  </r>
  <r>
    <x v="68"/>
    <n v="14"/>
    <n v="8"/>
    <n v="6197"/>
    <n v="6197"/>
    <n v="6197"/>
    <s v="NIE"/>
    <n v="5600"/>
    <n v="0"/>
    <n v="0"/>
    <n v="0"/>
    <b v="0"/>
    <n v="0"/>
    <n v="0"/>
  </r>
  <r>
    <x v="69"/>
    <n v="14"/>
    <n v="5.9"/>
    <n v="10327"/>
    <n v="10327"/>
    <n v="10327"/>
    <s v="NIE"/>
    <n v="4130"/>
    <n v="0"/>
    <n v="0"/>
    <n v="0"/>
    <b v="0"/>
    <n v="0"/>
    <n v="0"/>
  </r>
  <r>
    <x v="70"/>
    <n v="12"/>
    <n v="5"/>
    <n v="13827"/>
    <n v="13827"/>
    <n v="13827"/>
    <s v="NIE"/>
    <n v="3500"/>
    <n v="0"/>
    <n v="0"/>
    <n v="0"/>
    <b v="0"/>
    <n v="0"/>
    <n v="0"/>
  </r>
  <r>
    <x v="71"/>
    <n v="16"/>
    <n v="0"/>
    <n v="13561"/>
    <n v="13561"/>
    <n v="1561"/>
    <s v="TAK"/>
    <n v="0"/>
    <n v="-266"/>
    <n v="1"/>
    <n v="-12000"/>
    <b v="0"/>
    <n v="0"/>
    <n v="0"/>
  </r>
  <r>
    <x v="72"/>
    <n v="16"/>
    <n v="0"/>
    <n v="1531"/>
    <n v="25000"/>
    <n v="13000"/>
    <s v="TAK"/>
    <n v="0"/>
    <n v="-30"/>
    <n v="1"/>
    <n v="-12000"/>
    <b v="1"/>
    <n v="23469"/>
    <n v="281.76"/>
  </r>
  <r>
    <x v="73"/>
    <n v="18"/>
    <n v="5"/>
    <n v="16500"/>
    <n v="16500"/>
    <n v="16500"/>
    <s v="NIE"/>
    <n v="3500"/>
    <n v="0"/>
    <n v="0"/>
    <n v="0"/>
    <b v="0"/>
    <n v="0"/>
    <n v="0"/>
  </r>
  <r>
    <x v="74"/>
    <n v="19"/>
    <n v="1"/>
    <n v="17200"/>
    <n v="17200"/>
    <n v="17200"/>
    <s v="NIE"/>
    <n v="700"/>
    <n v="0"/>
    <n v="0"/>
    <n v="0"/>
    <b v="0"/>
    <n v="0"/>
    <n v="0"/>
  </r>
  <r>
    <x v="75"/>
    <n v="22"/>
    <n v="0"/>
    <n v="16667"/>
    <n v="16667"/>
    <n v="4667"/>
    <s v="TAK"/>
    <n v="0"/>
    <n v="-533"/>
    <n v="1"/>
    <n v="-12000"/>
    <b v="0"/>
    <n v="0"/>
    <n v="0"/>
  </r>
  <r>
    <x v="76"/>
    <n v="16"/>
    <n v="0"/>
    <n v="4577"/>
    <n v="25000"/>
    <n v="13000"/>
    <s v="TAK"/>
    <n v="0"/>
    <n v="-90"/>
    <n v="1"/>
    <n v="-12000"/>
    <b v="1"/>
    <n v="20423"/>
    <n v="246.54"/>
  </r>
  <r>
    <x v="77"/>
    <n v="12"/>
    <n v="0"/>
    <n v="12837"/>
    <n v="12837"/>
    <n v="12837"/>
    <s v="TAK"/>
    <n v="0"/>
    <n v="-163"/>
    <n v="0"/>
    <n v="0"/>
    <b v="0"/>
    <n v="0"/>
    <n v="0"/>
  </r>
  <r>
    <x v="78"/>
    <n v="14"/>
    <n v="0"/>
    <n v="12635"/>
    <n v="12635"/>
    <n v="12635"/>
    <s v="TAK"/>
    <n v="0"/>
    <n v="-202"/>
    <n v="0"/>
    <n v="0"/>
    <b v="0"/>
    <n v="0"/>
    <n v="0"/>
  </r>
  <r>
    <x v="79"/>
    <n v="16"/>
    <n v="0.3"/>
    <n v="12845"/>
    <n v="12845"/>
    <n v="845"/>
    <s v="NIE"/>
    <n v="210"/>
    <n v="0"/>
    <n v="1"/>
    <n v="-12000"/>
    <b v="0"/>
    <n v="0"/>
    <n v="0"/>
  </r>
  <r>
    <x v="80"/>
    <n v="12"/>
    <n v="3"/>
    <n v="2945"/>
    <n v="2945"/>
    <n v="2945"/>
    <s v="NIE"/>
    <n v="2100"/>
    <n v="0"/>
    <n v="0"/>
    <n v="0"/>
    <b v="0"/>
    <n v="0"/>
    <n v="0"/>
  </r>
  <r>
    <x v="81"/>
    <n v="13"/>
    <n v="2"/>
    <n v="4345"/>
    <n v="4345"/>
    <n v="4345"/>
    <s v="NIE"/>
    <n v="1400"/>
    <n v="0"/>
    <n v="0"/>
    <n v="0"/>
    <b v="0"/>
    <n v="0"/>
    <n v="0"/>
  </r>
  <r>
    <x v="82"/>
    <n v="12"/>
    <n v="0"/>
    <n v="4290"/>
    <n v="4290"/>
    <n v="4290"/>
    <s v="TAK"/>
    <n v="0"/>
    <n v="-55"/>
    <n v="0"/>
    <n v="0"/>
    <b v="0"/>
    <n v="0"/>
    <n v="0"/>
  </r>
  <r>
    <x v="83"/>
    <n v="12"/>
    <n v="3"/>
    <n v="6390"/>
    <n v="6390"/>
    <n v="6390"/>
    <s v="NIE"/>
    <n v="2100"/>
    <n v="0"/>
    <n v="0"/>
    <n v="0"/>
    <b v="0"/>
    <n v="0"/>
    <n v="0"/>
  </r>
  <r>
    <x v="84"/>
    <n v="13"/>
    <n v="3"/>
    <n v="8490"/>
    <n v="8490"/>
    <n v="8490"/>
    <s v="NIE"/>
    <n v="2100"/>
    <n v="0"/>
    <n v="0"/>
    <n v="0"/>
    <b v="0"/>
    <n v="0"/>
    <n v="0"/>
  </r>
  <r>
    <x v="85"/>
    <n v="12"/>
    <n v="0"/>
    <n v="8384"/>
    <n v="8384"/>
    <n v="8384"/>
    <s v="TAK"/>
    <n v="0"/>
    <n v="-106"/>
    <n v="0"/>
    <n v="0"/>
    <b v="0"/>
    <n v="0"/>
    <n v="0"/>
  </r>
  <r>
    <x v="86"/>
    <n v="16"/>
    <n v="0"/>
    <n v="8223"/>
    <n v="25000"/>
    <n v="13000"/>
    <s v="TAK"/>
    <n v="0"/>
    <n v="-161"/>
    <n v="1"/>
    <n v="-12000"/>
    <b v="1"/>
    <n v="16777"/>
    <n v="199.58"/>
  </r>
  <r>
    <x v="87"/>
    <n v="16"/>
    <n v="7"/>
    <n v="17900"/>
    <n v="17900"/>
    <n v="17900"/>
    <s v="NIE"/>
    <n v="4900"/>
    <n v="0"/>
    <n v="0"/>
    <n v="0"/>
    <b v="0"/>
    <n v="0"/>
    <n v="0"/>
  </r>
  <r>
    <x v="88"/>
    <n v="18"/>
    <n v="6"/>
    <n v="22100"/>
    <n v="22100"/>
    <n v="22100"/>
    <s v="NIE"/>
    <n v="4200"/>
    <n v="0"/>
    <n v="0"/>
    <n v="0"/>
    <b v="0"/>
    <n v="0"/>
    <n v="0"/>
  </r>
  <r>
    <x v="89"/>
    <n v="16"/>
    <n v="0"/>
    <n v="21675"/>
    <n v="21675"/>
    <n v="9675"/>
    <s v="TAK"/>
    <n v="0"/>
    <n v="-425"/>
    <n v="1"/>
    <n v="-12000"/>
    <b v="0"/>
    <n v="0"/>
    <n v="0"/>
  </r>
  <r>
    <x v="90"/>
    <n v="16"/>
    <n v="0"/>
    <n v="9489"/>
    <n v="25000"/>
    <n v="13000"/>
    <s v="TAK"/>
    <n v="0"/>
    <n v="-186"/>
    <n v="1"/>
    <n v="-12000"/>
    <b v="1"/>
    <n v="15511"/>
    <n v="187.84"/>
  </r>
  <r>
    <x v="91"/>
    <n v="19"/>
    <n v="0"/>
    <n v="12677"/>
    <n v="12677"/>
    <n v="677"/>
    <s v="TAK"/>
    <n v="0"/>
    <n v="-323"/>
    <n v="1"/>
    <n v="-12000"/>
    <b v="0"/>
    <n v="0"/>
    <n v="0"/>
  </r>
  <r>
    <x v="92"/>
    <n v="18"/>
    <n v="0"/>
    <n v="661"/>
    <n v="25000"/>
    <n v="13000"/>
    <s v="TAK"/>
    <n v="0"/>
    <n v="-16"/>
    <n v="1"/>
    <n v="-12000"/>
    <b v="1"/>
    <n v="24339"/>
    <n v="293.5"/>
  </r>
  <r>
    <x v="93"/>
    <n v="20"/>
    <n v="0"/>
    <n v="12651"/>
    <n v="12651"/>
    <n v="651"/>
    <s v="TAK"/>
    <n v="0"/>
    <n v="-349"/>
    <n v="1"/>
    <n v="-12000"/>
    <b v="0"/>
    <n v="0"/>
    <n v="0"/>
  </r>
  <r>
    <x v="94"/>
    <n v="22"/>
    <n v="0"/>
    <n v="630"/>
    <n v="25000"/>
    <n v="13000"/>
    <s v="TAK"/>
    <n v="0"/>
    <n v="-21"/>
    <n v="1"/>
    <n v="-12000"/>
    <b v="1"/>
    <n v="24370"/>
    <n v="293.5"/>
  </r>
  <r>
    <x v="95"/>
    <n v="25"/>
    <n v="0"/>
    <n v="12512"/>
    <n v="12512"/>
    <n v="512"/>
    <s v="TAK"/>
    <n v="0"/>
    <n v="-488"/>
    <n v="1"/>
    <n v="-12000"/>
    <b v="0"/>
    <n v="0"/>
    <n v="0"/>
  </r>
  <r>
    <x v="96"/>
    <n v="26"/>
    <n v="0"/>
    <n v="491"/>
    <n v="25000"/>
    <n v="13000"/>
    <s v="TAK"/>
    <n v="0"/>
    <n v="-21"/>
    <n v="1"/>
    <n v="-12000"/>
    <b v="1"/>
    <n v="24509"/>
    <n v="293.5"/>
  </r>
  <r>
    <x v="97"/>
    <n v="22"/>
    <n v="0"/>
    <n v="12597"/>
    <n v="12597"/>
    <n v="597"/>
    <s v="TAK"/>
    <n v="0"/>
    <n v="-403"/>
    <n v="1"/>
    <n v="-12000"/>
    <b v="0"/>
    <n v="0"/>
    <n v="0"/>
  </r>
  <r>
    <x v="98"/>
    <n v="22"/>
    <n v="18"/>
    <n v="13197"/>
    <n v="13197"/>
    <n v="13197"/>
    <s v="NIE"/>
    <n v="12600"/>
    <n v="0"/>
    <n v="0"/>
    <n v="0"/>
    <b v="0"/>
    <n v="0"/>
    <n v="0"/>
  </r>
  <r>
    <x v="99"/>
    <n v="20"/>
    <n v="3"/>
    <n v="15297"/>
    <n v="15297"/>
    <n v="15297"/>
    <s v="NIE"/>
    <n v="2100"/>
    <n v="0"/>
    <n v="0"/>
    <n v="0"/>
    <b v="0"/>
    <n v="0"/>
    <n v="0"/>
  </r>
  <r>
    <x v="100"/>
    <n v="16"/>
    <n v="0.2"/>
    <n v="15437"/>
    <n v="15437"/>
    <n v="3437"/>
    <s v="NIE"/>
    <n v="140"/>
    <n v="0"/>
    <n v="1"/>
    <n v="-12000"/>
    <b v="0"/>
    <n v="0"/>
    <n v="0"/>
  </r>
  <r>
    <x v="101"/>
    <n v="13"/>
    <n v="12.2"/>
    <n v="11977"/>
    <n v="11977"/>
    <n v="11977"/>
    <s v="NIE"/>
    <n v="8540"/>
    <n v="0"/>
    <n v="0"/>
    <n v="0"/>
    <b v="0"/>
    <n v="0"/>
    <n v="0"/>
  </r>
  <r>
    <x v="102"/>
    <n v="16"/>
    <n v="0"/>
    <n v="11747"/>
    <n v="25000"/>
    <n v="13000"/>
    <s v="TAK"/>
    <n v="0"/>
    <n v="-230"/>
    <n v="1"/>
    <n v="-12000"/>
    <b v="1"/>
    <n v="13253"/>
    <n v="164.36"/>
  </r>
  <r>
    <x v="103"/>
    <n v="18"/>
    <n v="2"/>
    <n v="14400"/>
    <n v="14400"/>
    <n v="14400"/>
    <s v="NIE"/>
    <n v="1400"/>
    <n v="0"/>
    <n v="0"/>
    <n v="0"/>
    <b v="0"/>
    <n v="0"/>
    <n v="0"/>
  </r>
  <r>
    <x v="104"/>
    <n v="18"/>
    <n v="12"/>
    <n v="22800"/>
    <n v="22800"/>
    <n v="22800"/>
    <s v="NIE"/>
    <n v="8400"/>
    <n v="0"/>
    <n v="0"/>
    <n v="0"/>
    <b v="0"/>
    <n v="0"/>
    <n v="0"/>
  </r>
  <r>
    <x v="105"/>
    <n v="18"/>
    <n v="0"/>
    <n v="22277"/>
    <n v="22277"/>
    <n v="10277"/>
    <s v="TAK"/>
    <n v="0"/>
    <n v="-523"/>
    <n v="1"/>
    <n v="-12000"/>
    <b v="0"/>
    <n v="0"/>
    <n v="0"/>
  </r>
  <r>
    <x v="106"/>
    <n v="18"/>
    <n v="0"/>
    <n v="10041"/>
    <n v="25000"/>
    <n v="13000"/>
    <s v="TAK"/>
    <n v="0"/>
    <n v="-236"/>
    <n v="1"/>
    <n v="-12000"/>
    <b v="1"/>
    <n v="14959"/>
    <n v="176.1"/>
  </r>
  <r>
    <x v="107"/>
    <n v="16"/>
    <n v="0"/>
    <n v="12750"/>
    <n v="12750"/>
    <n v="750"/>
    <s v="TAK"/>
    <n v="0"/>
    <n v="-250"/>
    <n v="1"/>
    <n v="-12000"/>
    <b v="0"/>
    <n v="0"/>
    <n v="0"/>
  </r>
  <r>
    <x v="108"/>
    <n v="21"/>
    <n v="0"/>
    <n v="728"/>
    <n v="25000"/>
    <n v="13000"/>
    <s v="TAK"/>
    <n v="0"/>
    <n v="-22"/>
    <n v="1"/>
    <n v="-12000"/>
    <b v="1"/>
    <n v="24272"/>
    <n v="293.5"/>
  </r>
  <r>
    <x v="109"/>
    <n v="26"/>
    <n v="0"/>
    <n v="12482"/>
    <n v="12482"/>
    <n v="482"/>
    <s v="TAK"/>
    <n v="0"/>
    <n v="-518"/>
    <n v="1"/>
    <n v="-12000"/>
    <b v="0"/>
    <n v="0"/>
    <n v="0"/>
  </r>
  <r>
    <x v="110"/>
    <n v="23"/>
    <n v="18"/>
    <n v="13082"/>
    <n v="13082"/>
    <n v="13082"/>
    <s v="NIE"/>
    <n v="12600"/>
    <n v="0"/>
    <n v="0"/>
    <n v="0"/>
    <b v="0"/>
    <n v="0"/>
    <n v="0"/>
  </r>
  <r>
    <x v="111"/>
    <n v="19"/>
    <n v="0"/>
    <n v="12756"/>
    <n v="12756"/>
    <n v="756"/>
    <s v="TAK"/>
    <n v="0"/>
    <n v="-326"/>
    <n v="1"/>
    <n v="-12000"/>
    <b v="0"/>
    <n v="0"/>
    <n v="0"/>
  </r>
  <r>
    <x v="112"/>
    <n v="20"/>
    <n v="6"/>
    <n v="4956"/>
    <n v="4956"/>
    <n v="4956"/>
    <s v="NIE"/>
    <n v="4200"/>
    <n v="0"/>
    <n v="0"/>
    <n v="0"/>
    <b v="0"/>
    <n v="0"/>
    <n v="0"/>
  </r>
  <r>
    <x v="113"/>
    <n v="22"/>
    <n v="0"/>
    <n v="4802"/>
    <n v="25000"/>
    <n v="13000"/>
    <s v="TAK"/>
    <n v="0"/>
    <n v="-154"/>
    <n v="1"/>
    <n v="-12000"/>
    <b v="1"/>
    <n v="20198"/>
    <n v="246.54"/>
  </r>
  <r>
    <x v="114"/>
    <n v="20"/>
    <n v="0"/>
    <n v="12651"/>
    <n v="12651"/>
    <n v="651"/>
    <s v="TAK"/>
    <n v="0"/>
    <n v="-349"/>
    <n v="1"/>
    <n v="-12000"/>
    <b v="0"/>
    <n v="0"/>
    <n v="0"/>
  </r>
  <r>
    <x v="115"/>
    <n v="20"/>
    <n v="0"/>
    <n v="633"/>
    <n v="25000"/>
    <n v="13000"/>
    <s v="TAK"/>
    <n v="0"/>
    <n v="-18"/>
    <n v="1"/>
    <n v="-12000"/>
    <b v="1"/>
    <n v="24367"/>
    <n v="293.5"/>
  </r>
  <r>
    <x v="116"/>
    <n v="23"/>
    <n v="0.1"/>
    <n v="13070"/>
    <n v="13070"/>
    <n v="1070"/>
    <s v="NIE"/>
    <n v="70"/>
    <n v="0"/>
    <n v="1"/>
    <n v="-12000"/>
    <b v="0"/>
    <n v="0"/>
    <n v="0"/>
  </r>
  <r>
    <x v="117"/>
    <n v="16"/>
    <n v="0"/>
    <n v="1049"/>
    <n v="25000"/>
    <n v="13000"/>
    <s v="TAK"/>
    <n v="0"/>
    <n v="-21"/>
    <n v="1"/>
    <n v="-12000"/>
    <b v="1"/>
    <n v="23951"/>
    <n v="281.76"/>
  </r>
  <r>
    <x v="118"/>
    <n v="16"/>
    <n v="0.1"/>
    <n v="13070"/>
    <n v="13070"/>
    <n v="1070"/>
    <s v="NIE"/>
    <n v="70"/>
    <n v="0"/>
    <n v="1"/>
    <n v="-12000"/>
    <b v="0"/>
    <n v="0"/>
    <n v="0"/>
  </r>
  <r>
    <x v="119"/>
    <n v="18"/>
    <n v="0.3"/>
    <n v="1280"/>
    <n v="25000"/>
    <n v="13000"/>
    <s v="NIE"/>
    <n v="210"/>
    <n v="0"/>
    <n v="1"/>
    <n v="-12000"/>
    <b v="1"/>
    <n v="23720"/>
    <n v="281.76"/>
  </r>
  <r>
    <x v="120"/>
    <n v="18"/>
    <n v="0"/>
    <n v="12702"/>
    <n v="12702"/>
    <n v="702"/>
    <s v="TAK"/>
    <n v="0"/>
    <n v="-298"/>
    <n v="1"/>
    <n v="-12000"/>
    <b v="0"/>
    <n v="0"/>
    <n v="0"/>
  </r>
  <r>
    <x v="121"/>
    <n v="14"/>
    <n v="0"/>
    <n v="690"/>
    <n v="690"/>
    <n v="690"/>
    <s v="TAK"/>
    <n v="0"/>
    <n v="-12"/>
    <n v="0"/>
    <n v="0"/>
    <b v="0"/>
    <n v="0"/>
    <n v="0"/>
  </r>
  <r>
    <x v="122"/>
    <n v="14"/>
    <n v="0"/>
    <n v="679"/>
    <n v="679"/>
    <n v="679"/>
    <s v="TAK"/>
    <n v="0"/>
    <n v="-11"/>
    <n v="0"/>
    <n v="0"/>
    <b v="0"/>
    <n v="0"/>
    <n v="0"/>
  </r>
  <r>
    <x v="123"/>
    <n v="16"/>
    <n v="0"/>
    <n v="665"/>
    <n v="25000"/>
    <n v="13000"/>
    <s v="TAK"/>
    <n v="0"/>
    <n v="-14"/>
    <n v="1"/>
    <n v="-12000"/>
    <b v="1"/>
    <n v="24335"/>
    <n v="293.5"/>
  </r>
  <r>
    <x v="124"/>
    <n v="22"/>
    <n v="0"/>
    <n v="12597"/>
    <n v="12597"/>
    <n v="597"/>
    <s v="TAK"/>
    <n v="0"/>
    <n v="-403"/>
    <n v="1"/>
    <n v="-12000"/>
    <b v="0"/>
    <n v="0"/>
    <n v="0"/>
  </r>
  <r>
    <x v="125"/>
    <n v="22"/>
    <n v="0"/>
    <n v="578"/>
    <n v="25000"/>
    <n v="13000"/>
    <s v="TAK"/>
    <n v="0"/>
    <n v="-19"/>
    <n v="1"/>
    <n v="-12000"/>
    <b v="1"/>
    <n v="24422"/>
    <n v="293.5"/>
  </r>
  <r>
    <x v="126"/>
    <n v="25"/>
    <n v="0"/>
    <n v="12512"/>
    <n v="12512"/>
    <n v="512"/>
    <s v="TAK"/>
    <n v="0"/>
    <n v="-488"/>
    <n v="1"/>
    <n v="-12000"/>
    <b v="0"/>
    <n v="0"/>
    <n v="0"/>
  </r>
  <r>
    <x v="127"/>
    <n v="24"/>
    <n v="0"/>
    <n v="493"/>
    <n v="25000"/>
    <n v="13000"/>
    <s v="TAK"/>
    <n v="0"/>
    <n v="-19"/>
    <n v="1"/>
    <n v="-12000"/>
    <b v="1"/>
    <n v="24507"/>
    <n v="293.5"/>
  </r>
  <r>
    <x v="128"/>
    <n v="24"/>
    <n v="0"/>
    <n v="12541"/>
    <n v="12541"/>
    <n v="541"/>
    <s v="TAK"/>
    <n v="0"/>
    <n v="-459"/>
    <n v="1"/>
    <n v="-12000"/>
    <b v="0"/>
    <n v="0"/>
    <n v="0"/>
  </r>
  <r>
    <x v="129"/>
    <n v="28"/>
    <n v="0"/>
    <n v="516"/>
    <n v="25000"/>
    <n v="13000"/>
    <s v="TAK"/>
    <n v="0"/>
    <n v="-25"/>
    <n v="1"/>
    <n v="-12000"/>
    <b v="1"/>
    <n v="24484"/>
    <n v="293.5"/>
  </r>
  <r>
    <x v="130"/>
    <n v="28"/>
    <n v="0"/>
    <n v="12422"/>
    <n v="12422"/>
    <n v="422"/>
    <s v="TAK"/>
    <n v="0"/>
    <n v="-578"/>
    <n v="1"/>
    <n v="-12000"/>
    <b v="0"/>
    <n v="0"/>
    <n v="0"/>
  </r>
  <r>
    <x v="131"/>
    <n v="24"/>
    <n v="0"/>
    <n v="407"/>
    <n v="25000"/>
    <n v="13000"/>
    <s v="TAK"/>
    <n v="0"/>
    <n v="-15"/>
    <n v="1"/>
    <n v="-12000"/>
    <b v="1"/>
    <n v="24593"/>
    <n v="293.5"/>
  </r>
  <r>
    <x v="132"/>
    <n v="24"/>
    <n v="0"/>
    <n v="12541"/>
    <n v="12541"/>
    <n v="541"/>
    <s v="TAK"/>
    <n v="0"/>
    <n v="-459"/>
    <n v="1"/>
    <n v="-12000"/>
    <b v="0"/>
    <n v="0"/>
    <n v="0"/>
  </r>
  <r>
    <x v="133"/>
    <n v="26"/>
    <n v="0"/>
    <n v="519"/>
    <n v="25000"/>
    <n v="13000"/>
    <s v="TAK"/>
    <n v="0"/>
    <n v="-22"/>
    <n v="1"/>
    <n v="-12000"/>
    <b v="1"/>
    <n v="24481"/>
    <n v="293.5"/>
  </r>
  <r>
    <x v="134"/>
    <n v="32"/>
    <n v="0.6"/>
    <n v="13420"/>
    <n v="25000"/>
    <n v="1000"/>
    <s v="NIE"/>
    <n v="420"/>
    <n v="0"/>
    <n v="1"/>
    <n v="-24000"/>
    <b v="1"/>
    <n v="11580"/>
    <n v="140.88"/>
  </r>
  <r>
    <x v="135"/>
    <n v="31"/>
    <n v="0.1"/>
    <n v="1070"/>
    <n v="25000"/>
    <n v="1000"/>
    <s v="NIE"/>
    <n v="70"/>
    <n v="0"/>
    <n v="1"/>
    <n v="-24000"/>
    <b v="1"/>
    <n v="23930"/>
    <n v="281.76"/>
  </r>
  <r>
    <x v="136"/>
    <n v="33"/>
    <n v="0"/>
    <n v="943"/>
    <n v="25000"/>
    <n v="1000"/>
    <s v="TAK"/>
    <n v="0"/>
    <n v="-57"/>
    <n v="1"/>
    <n v="-24000"/>
    <b v="1"/>
    <n v="24057"/>
    <n v="293.5"/>
  </r>
  <r>
    <x v="137"/>
    <n v="31"/>
    <n v="12"/>
    <n v="9400"/>
    <n v="9400"/>
    <n v="9400"/>
    <s v="NIE"/>
    <n v="8400"/>
    <n v="0"/>
    <n v="0"/>
    <n v="0"/>
    <b v="0"/>
    <n v="0"/>
    <n v="0"/>
  </r>
  <r>
    <x v="138"/>
    <n v="22"/>
    <n v="0"/>
    <n v="9109"/>
    <n v="25000"/>
    <n v="13000"/>
    <s v="TAK"/>
    <n v="0"/>
    <n v="-291"/>
    <n v="1"/>
    <n v="-12000"/>
    <b v="1"/>
    <n v="15891"/>
    <n v="187.84"/>
  </r>
  <r>
    <x v="139"/>
    <n v="24"/>
    <n v="0.2"/>
    <n v="13140"/>
    <n v="13140"/>
    <n v="1140"/>
    <s v="NIE"/>
    <n v="140"/>
    <n v="0"/>
    <n v="1"/>
    <n v="-12000"/>
    <b v="0"/>
    <n v="0"/>
    <n v="0"/>
  </r>
  <r>
    <x v="140"/>
    <n v="22"/>
    <n v="0"/>
    <n v="1104"/>
    <n v="25000"/>
    <n v="13000"/>
    <s v="TAK"/>
    <n v="0"/>
    <n v="-36"/>
    <n v="1"/>
    <n v="-12000"/>
    <b v="1"/>
    <n v="23896"/>
    <n v="281.76"/>
  </r>
  <r>
    <x v="141"/>
    <n v="19"/>
    <n v="0"/>
    <n v="12677"/>
    <n v="12677"/>
    <n v="677"/>
    <s v="TAK"/>
    <n v="0"/>
    <n v="-323"/>
    <n v="1"/>
    <n v="-12000"/>
    <b v="0"/>
    <n v="0"/>
    <n v="0"/>
  </r>
  <r>
    <x v="142"/>
    <n v="18"/>
    <n v="0"/>
    <n v="661"/>
    <n v="25000"/>
    <n v="13000"/>
    <s v="TAK"/>
    <n v="0"/>
    <n v="-16"/>
    <n v="1"/>
    <n v="-12000"/>
    <b v="1"/>
    <n v="24339"/>
    <n v="293.5"/>
  </r>
  <r>
    <x v="143"/>
    <n v="18"/>
    <n v="0"/>
    <n v="12702"/>
    <n v="12702"/>
    <n v="702"/>
    <s v="TAK"/>
    <n v="0"/>
    <n v="-298"/>
    <n v="1"/>
    <n v="-12000"/>
    <b v="0"/>
    <n v="0"/>
    <n v="0"/>
  </r>
  <r>
    <x v="144"/>
    <n v="18"/>
    <n v="0"/>
    <n v="685"/>
    <n v="25000"/>
    <n v="13000"/>
    <s v="TAK"/>
    <n v="0"/>
    <n v="-17"/>
    <n v="1"/>
    <n v="-12000"/>
    <b v="1"/>
    <n v="24315"/>
    <n v="293.5"/>
  </r>
  <r>
    <x v="145"/>
    <n v="19"/>
    <n v="0"/>
    <n v="12677"/>
    <n v="12677"/>
    <n v="677"/>
    <s v="TAK"/>
    <n v="0"/>
    <n v="-323"/>
    <n v="1"/>
    <n v="-12000"/>
    <b v="0"/>
    <n v="0"/>
    <n v="0"/>
  </r>
  <r>
    <x v="146"/>
    <n v="21"/>
    <n v="5.5"/>
    <n v="4527"/>
    <n v="4527"/>
    <n v="4527"/>
    <s v="NIE"/>
    <n v="3850"/>
    <n v="0"/>
    <n v="0"/>
    <n v="0"/>
    <b v="0"/>
    <n v="0"/>
    <n v="0"/>
  </r>
  <r>
    <x v="147"/>
    <n v="18"/>
    <n v="18"/>
    <n v="17127"/>
    <n v="17127"/>
    <n v="17127"/>
    <s v="NIE"/>
    <n v="12600"/>
    <n v="0"/>
    <n v="0"/>
    <n v="0"/>
    <b v="0"/>
    <n v="0"/>
    <n v="0"/>
  </r>
  <r>
    <x v="148"/>
    <n v="19"/>
    <n v="12"/>
    <n v="25000"/>
    <n v="25000"/>
    <n v="25000"/>
    <s v="NIE"/>
    <n v="8400"/>
    <n v="0"/>
    <n v="0"/>
    <n v="0"/>
    <b v="0"/>
    <n v="0"/>
    <n v="0"/>
  </r>
  <r>
    <x v="149"/>
    <n v="23"/>
    <n v="0"/>
    <n v="24172"/>
    <n v="24172"/>
    <n v="12172"/>
    <s v="TAK"/>
    <n v="0"/>
    <n v="-828"/>
    <n v="1"/>
    <n v="-12000"/>
    <b v="0"/>
    <n v="0"/>
    <n v="0"/>
  </r>
  <r>
    <x v="150"/>
    <n v="17"/>
    <n v="0.1"/>
    <n v="12242"/>
    <n v="12242"/>
    <n v="242"/>
    <s v="NIE"/>
    <n v="70"/>
    <n v="0"/>
    <n v="1"/>
    <n v="-12000"/>
    <b v="0"/>
    <n v="0"/>
    <n v="0"/>
  </r>
  <r>
    <x v="151"/>
    <n v="16"/>
    <n v="14"/>
    <n v="10042"/>
    <n v="10042"/>
    <n v="10042"/>
    <s v="NIE"/>
    <n v="9800"/>
    <n v="0"/>
    <n v="0"/>
    <n v="0"/>
    <b v="0"/>
    <n v="0"/>
    <n v="0"/>
  </r>
  <r>
    <x v="152"/>
    <n v="22"/>
    <n v="0"/>
    <n v="9731"/>
    <n v="25000"/>
    <n v="13000"/>
    <s v="TAK"/>
    <n v="0"/>
    <n v="-311"/>
    <n v="1"/>
    <n v="-12000"/>
    <b v="1"/>
    <n v="15269"/>
    <n v="187.84"/>
  </r>
  <r>
    <x v="153"/>
    <n v="26"/>
    <n v="0"/>
    <n v="12482"/>
    <n v="12482"/>
    <n v="482"/>
    <s v="TAK"/>
    <n v="0"/>
    <n v="-518"/>
    <n v="1"/>
    <n v="-12000"/>
    <b v="0"/>
    <n v="0"/>
    <n v="0"/>
  </r>
  <r>
    <x v="154"/>
    <n v="27"/>
    <n v="2"/>
    <n v="1882"/>
    <n v="1882"/>
    <n v="1882"/>
    <s v="NIE"/>
    <n v="1400"/>
    <n v="0"/>
    <n v="0"/>
    <n v="0"/>
    <b v="0"/>
    <n v="0"/>
    <n v="0"/>
  </r>
  <r>
    <x v="155"/>
    <n v="18"/>
    <n v="0"/>
    <n v="1838"/>
    <n v="25000"/>
    <n v="13000"/>
    <s v="TAK"/>
    <n v="0"/>
    <n v="-44"/>
    <n v="1"/>
    <n v="-12000"/>
    <b v="1"/>
    <n v="23162"/>
    <n v="281.76"/>
  </r>
  <r>
    <x v="156"/>
    <n v="17"/>
    <n v="0"/>
    <n v="12726"/>
    <n v="12726"/>
    <n v="726"/>
    <s v="TAK"/>
    <n v="0"/>
    <n v="-274"/>
    <n v="1"/>
    <n v="-12000"/>
    <b v="0"/>
    <n v="0"/>
    <n v="0"/>
  </r>
  <r>
    <x v="157"/>
    <n v="16"/>
    <n v="0.1"/>
    <n v="796"/>
    <n v="25000"/>
    <n v="13000"/>
    <s v="NIE"/>
    <n v="70"/>
    <n v="0"/>
    <n v="1"/>
    <n v="-12000"/>
    <b v="1"/>
    <n v="24204"/>
    <n v="293.5"/>
  </r>
  <r>
    <x v="158"/>
    <n v="15"/>
    <n v="0"/>
    <n v="12773"/>
    <n v="12773"/>
    <n v="12773"/>
    <s v="TAK"/>
    <n v="0"/>
    <n v="-227"/>
    <n v="0"/>
    <n v="0"/>
    <b v="0"/>
    <n v="0"/>
    <n v="0"/>
  </r>
  <r>
    <x v="159"/>
    <n v="12"/>
    <n v="4"/>
    <n v="15573"/>
    <n v="15573"/>
    <n v="15573"/>
    <s v="NIE"/>
    <n v="2800"/>
    <n v="0"/>
    <n v="0"/>
    <n v="0"/>
    <b v="0"/>
    <n v="0"/>
    <n v="0"/>
  </r>
  <r>
    <x v="160"/>
    <n v="13"/>
    <n v="0"/>
    <n v="15354"/>
    <n v="15354"/>
    <n v="15354"/>
    <s v="TAK"/>
    <n v="0"/>
    <n v="-219"/>
    <n v="0"/>
    <n v="0"/>
    <b v="0"/>
    <n v="0"/>
    <n v="0"/>
  </r>
  <r>
    <x v="161"/>
    <n v="11"/>
    <n v="4"/>
    <n v="18154"/>
    <n v="18154"/>
    <n v="18154"/>
    <s v="NIE"/>
    <n v="2800"/>
    <n v="0"/>
    <n v="0"/>
    <n v="0"/>
    <b v="0"/>
    <n v="0"/>
    <n v="0"/>
  </r>
  <r>
    <x v="162"/>
    <n v="11"/>
    <n v="0"/>
    <n v="17955"/>
    <n v="17955"/>
    <n v="17955"/>
    <s v="TAK"/>
    <n v="0"/>
    <n v="-199"/>
    <n v="0"/>
    <n v="0"/>
    <b v="0"/>
    <n v="0"/>
    <n v="0"/>
  </r>
  <r>
    <x v="163"/>
    <n v="12"/>
    <n v="0"/>
    <n v="17731"/>
    <n v="17731"/>
    <n v="17731"/>
    <s v="TAK"/>
    <n v="0"/>
    <n v="-224"/>
    <n v="0"/>
    <n v="0"/>
    <b v="0"/>
    <n v="0"/>
    <n v="0"/>
  </r>
  <r>
    <x v="164"/>
    <n v="16"/>
    <n v="0.1"/>
    <n v="17801"/>
    <n v="17801"/>
    <n v="5801"/>
    <s v="NIE"/>
    <n v="70"/>
    <n v="0"/>
    <n v="1"/>
    <n v="-12000"/>
    <b v="0"/>
    <n v="0"/>
    <n v="0"/>
  </r>
  <r>
    <x v="165"/>
    <n v="18"/>
    <n v="0"/>
    <n v="5668"/>
    <n v="25000"/>
    <n v="13000"/>
    <s v="TAK"/>
    <n v="0"/>
    <n v="-133"/>
    <n v="1"/>
    <n v="-12000"/>
    <b v="1"/>
    <n v="19332"/>
    <n v="234.8"/>
  </r>
  <r>
    <x v="166"/>
    <n v="18"/>
    <n v="0"/>
    <n v="12702"/>
    <n v="12702"/>
    <n v="702"/>
    <s v="TAK"/>
    <n v="0"/>
    <n v="-298"/>
    <n v="1"/>
    <n v="-12000"/>
    <b v="0"/>
    <n v="0"/>
    <n v="0"/>
  </r>
  <r>
    <x v="167"/>
    <n v="19"/>
    <n v="3"/>
    <n v="2802"/>
    <n v="2802"/>
    <n v="2802"/>
    <s v="NIE"/>
    <n v="2100"/>
    <n v="0"/>
    <n v="0"/>
    <n v="0"/>
    <b v="0"/>
    <n v="0"/>
    <n v="0"/>
  </r>
  <r>
    <x v="168"/>
    <n v="16"/>
    <n v="0.1"/>
    <n v="2872"/>
    <n v="25000"/>
    <n v="13000"/>
    <s v="NIE"/>
    <n v="70"/>
    <n v="0"/>
    <n v="1"/>
    <n v="-12000"/>
    <b v="1"/>
    <n v="22128"/>
    <n v="270.02"/>
  </r>
  <r>
    <x v="169"/>
    <n v="18"/>
    <n v="0"/>
    <n v="12702"/>
    <n v="12702"/>
    <n v="702"/>
    <s v="TAK"/>
    <n v="0"/>
    <n v="-298"/>
    <n v="1"/>
    <n v="-12000"/>
    <b v="0"/>
    <n v="0"/>
    <n v="0"/>
  </r>
  <r>
    <x v="170"/>
    <n v="22"/>
    <n v="0.5"/>
    <n v="1052"/>
    <n v="25000"/>
    <n v="13000"/>
    <s v="NIE"/>
    <n v="350"/>
    <n v="0"/>
    <n v="1"/>
    <n v="-12000"/>
    <b v="1"/>
    <n v="23948"/>
    <n v="281.76"/>
  </r>
  <r>
    <x v="171"/>
    <n v="16"/>
    <n v="0"/>
    <n v="12750"/>
    <n v="12750"/>
    <n v="750"/>
    <s v="TAK"/>
    <n v="0"/>
    <n v="-250"/>
    <n v="1"/>
    <n v="-12000"/>
    <b v="0"/>
    <n v="0"/>
    <n v="0"/>
  </r>
  <r>
    <x v="172"/>
    <n v="15"/>
    <n v="0"/>
    <n v="736"/>
    <n v="736"/>
    <n v="736"/>
    <s v="TAK"/>
    <n v="0"/>
    <n v="-14"/>
    <n v="0"/>
    <n v="0"/>
    <b v="0"/>
    <n v="0"/>
    <n v="0"/>
  </r>
  <r>
    <x v="173"/>
    <n v="14"/>
    <n v="2"/>
    <n v="2136"/>
    <n v="2136"/>
    <n v="2136"/>
    <s v="NIE"/>
    <n v="1400"/>
    <n v="0"/>
    <n v="0"/>
    <n v="0"/>
    <b v="0"/>
    <n v="0"/>
    <n v="0"/>
  </r>
  <r>
    <x v="174"/>
    <n v="12"/>
    <n v="0"/>
    <n v="2109"/>
    <n v="2109"/>
    <n v="2109"/>
    <s v="TAK"/>
    <n v="0"/>
    <n v="-27"/>
    <n v="0"/>
    <n v="0"/>
    <b v="0"/>
    <n v="0"/>
    <n v="0"/>
  </r>
  <r>
    <x v="175"/>
    <n v="13"/>
    <n v="0"/>
    <n v="2079"/>
    <n v="2079"/>
    <n v="2079"/>
    <s v="TAK"/>
    <n v="0"/>
    <n v="-30"/>
    <n v="0"/>
    <n v="0"/>
    <b v="0"/>
    <n v="0"/>
    <n v="0"/>
  </r>
  <r>
    <x v="176"/>
    <n v="15"/>
    <n v="0"/>
    <n v="2042"/>
    <n v="2042"/>
    <n v="2042"/>
    <s v="TAK"/>
    <n v="0"/>
    <n v="-37"/>
    <n v="0"/>
    <n v="0"/>
    <b v="0"/>
    <n v="0"/>
    <n v="0"/>
  </r>
  <r>
    <x v="177"/>
    <n v="15"/>
    <n v="0"/>
    <n v="2006"/>
    <n v="2006"/>
    <n v="2006"/>
    <s v="TAK"/>
    <n v="0"/>
    <n v="-36"/>
    <n v="0"/>
    <n v="0"/>
    <b v="0"/>
    <n v="0"/>
    <n v="0"/>
  </r>
  <r>
    <x v="178"/>
    <n v="14"/>
    <n v="0"/>
    <n v="1974"/>
    <n v="1974"/>
    <n v="1974"/>
    <s v="TAK"/>
    <n v="0"/>
    <n v="-32"/>
    <n v="0"/>
    <n v="0"/>
    <b v="0"/>
    <n v="0"/>
    <n v="0"/>
  </r>
  <r>
    <x v="179"/>
    <n v="12"/>
    <n v="0"/>
    <n v="1949"/>
    <n v="1949"/>
    <n v="1949"/>
    <s v="TAK"/>
    <n v="0"/>
    <n v="-25"/>
    <n v="0"/>
    <n v="0"/>
    <b v="0"/>
    <n v="0"/>
    <n v="0"/>
  </r>
  <r>
    <x v="180"/>
    <n v="11"/>
    <n v="0"/>
    <n v="1927"/>
    <n v="1927"/>
    <n v="1927"/>
    <s v="TAK"/>
    <n v="0"/>
    <n v="-22"/>
    <n v="0"/>
    <n v="0"/>
    <b v="0"/>
    <n v="0"/>
    <n v="0"/>
  </r>
  <r>
    <x v="181"/>
    <n v="10"/>
    <n v="0"/>
    <n v="1908"/>
    <n v="1908"/>
    <n v="1908"/>
    <s v="TAK"/>
    <n v="0"/>
    <n v="-19"/>
    <n v="0"/>
    <n v="0"/>
    <b v="0"/>
    <n v="0"/>
    <n v="0"/>
  </r>
  <r>
    <x v="182"/>
    <n v="10"/>
    <n v="0"/>
    <n v="1889"/>
    <n v="1889"/>
    <n v="1889"/>
    <s v="TAK"/>
    <n v="0"/>
    <n v="-19"/>
    <n v="0"/>
    <n v="0"/>
    <b v="0"/>
    <n v="0"/>
    <n v="0"/>
  </r>
  <r>
    <x v="183"/>
    <n v="10"/>
    <n v="0"/>
    <n v="1871"/>
    <n v="1871"/>
    <n v="1871"/>
    <s v="TAK"/>
    <n v="0"/>
    <n v="-18"/>
    <n v="0"/>
    <n v="0"/>
    <b v="0"/>
    <n v="0"/>
    <n v="0"/>
  </r>
  <r>
    <x v="18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E7F5F-E845-446F-88EA-5969963B42D2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6">
    <pivotField axis="axisRow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5"/>
    <field x="14"/>
    <field x="0"/>
  </rowFields>
  <rowItems count="9">
    <i>
      <x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Koszty z dopełniania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4F219-B92B-4D5C-89E7-40EF5CEEAB1E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0" firstHeaderRow="1" firstDataRow="1" firstDataCol="1"/>
  <pivotFields count="13">
    <pivotField axis="axisRow" numFmtId="16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umFmtId="3" showAll="0"/>
    <pivotField numFmtId="165" showAll="0"/>
    <pivotField numFmtId="4" showAll="0"/>
    <pivotField numFmtId="4" showAll="0"/>
    <pivotField showAll="0"/>
    <pivotField numFmtId="4" showAll="0"/>
    <pivotField numFmtId="4" showAll="0"/>
    <pivotField numFmtId="4" showAll="0"/>
    <pivotField numFmtId="4" showAll="0"/>
    <pivotField dataField="1" numFmtId="4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2"/>
    <field x="11"/>
    <field x="0"/>
  </rowFields>
  <rowItems count="7"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Koszty wody z SIECI" fld="10" baseField="12" baseItem="4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F3CE4D-3BD6-4EDC-9E56-FEA165BAB7F8}" autoFormatId="16" applyNumberFormats="0" applyBorderFormats="0" applyFontFormats="0" applyPatternFormats="0" applyAlignmentFormats="0" applyWidthHeightFormats="0">
  <queryTableRefresh nextId="3">
    <queryTableFields count="2">
      <queryTableField id="1" name="temperatura_srednia" tableColumnId="1"/>
      <queryTableField id="2" name="opad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5F55EE-F5EB-44CD-B6F7-574F44ACA1EB}" name="Tab_Dane_RAW_POGODA" displayName="Tab_Dane_RAW_POGODA" ref="A1:B184" tableType="queryTable" totalsRowShown="0">
  <autoFilter ref="A1:B184" xr:uid="{AB5F55EE-F5EB-44CD-B6F7-574F44ACA1EB}"/>
  <tableColumns count="2">
    <tableColumn id="1" xr3:uid="{4FBAF897-2F21-4577-BBFE-65BF783DB69F}" uniqueName="1" name="temperatura_srednia" queryTableFieldId="1"/>
    <tableColumn id="2" xr3:uid="{B470ECE5-5DA8-4FB6-90A4-BC3913E58D8B}" uniqueName="2" name="opad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55F0DE-BE43-4B1D-B49B-893573311F26}" name="Tab_Dane_POGODA" displayName="Tab_Dane_POGODA" ref="F1:H184" totalsRowShown="0" headerRowDxfId="19">
  <autoFilter ref="F1:H184" xr:uid="{EE55F0DE-BE43-4B1D-B49B-893573311F26}"/>
  <tableColumns count="3">
    <tableColumn id="1" xr3:uid="{53662F05-0E39-46C2-A708-E59E710AA2A9}" name="DATA" dataDxfId="18">
      <calculatedColumnFormula>F1+1</calculatedColumnFormula>
    </tableColumn>
    <tableColumn id="2" xr3:uid="{386D2AB8-11BD-4F0A-8BCD-5B9E848ADA7E}" name="Temperatura_Średnio">
      <calculatedColumnFormula>Tab_Dane_RAW_POGODA[[#This Row],[temperatura_srednia]]</calculatedColumnFormula>
    </tableColumn>
    <tableColumn id="3" xr3:uid="{9D1A4B8D-1F13-4717-8733-A43B7F2C06A1}" name="Opady_Średnio">
      <calculatedColumnFormula>Tab_Dane_RAW_POGODA[[#This Row],[opady]]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459032-15B2-499C-A36B-8D779CF81118}" name="Tab_ZADANIE_1" displayName="Tab_ZADANIE_1" ref="B2:C5" totalsRowShown="0">
  <autoFilter ref="B2:C5" xr:uid="{EC459032-15B2-499C-A36B-8D779CF81118}"/>
  <tableColumns count="2">
    <tableColumn id="1" xr3:uid="{07C130C1-7DA3-4D61-9C22-968A66730B06}" name="WARUNEK" dataDxfId="17"/>
    <tableColumn id="2" xr3:uid="{101B1DD3-7528-4568-A99D-1B10B3AC5B8E}" name="ILE DNI z WARUNKIE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83520C-C4C7-484F-B124-2BC8084D4147}" name="Tab_ZADANIE_2" displayName="Tab_ZADANIE_2" ref="B1:L184" totalsRowShown="0" headerRowDxfId="16">
  <autoFilter ref="B1:L184" xr:uid="{DB83520C-C4C7-484F-B124-2BC8084D4147}"/>
  <tableColumns count="11">
    <tableColumn id="1" xr3:uid="{325E93FD-6C05-413E-8729-43D7F31537E6}" name="DATA" dataDxfId="15">
      <calculatedColumnFormula>Tab_Dane_POGODA[[#This Row],[DATA]]</calculatedColumnFormula>
    </tableColumn>
    <tableColumn id="5" xr3:uid="{4753DE9F-D9E6-40CD-AAD9-C799E2969ACD}" name="Temperatura 20:00 - 19:59" dataDxfId="14">
      <calculatedColumnFormula>VLOOKUP(Tab_ZADANIE_2[[#This Row],[DATA]],Tab_Dane_POGODA[],2,FALSE)</calculatedColumnFormula>
    </tableColumn>
    <tableColumn id="4" xr3:uid="{ACF17921-1D35-468F-9863-347F2EE4AF39}" name="OPAD 20:00-19:59" dataDxfId="13">
      <calculatedColumnFormula>VLOOKUP(Tab_ZADANIE_2[[#This Row],[DATA]],Tab_Dane_POGODA[],3,FALSE)</calculatedColumnFormula>
    </tableColumn>
    <tableColumn id="7" xr3:uid="{6B2B9304-88B1-4032-BC67-270E90A87848}" name="Uzupełnienie wody z OPAD 20:00 - 19:59" dataDxfId="12">
      <calculatedColumnFormula>IF(Tab_ZADANIE_2[[#This Row],[OPAD 20:00-19:59]]&gt;0,700*Tab_ZADANIE_2[[#This Row],[OPAD 20:00-19:59]],)</calculatedColumnFormula>
    </tableColumn>
    <tableColumn id="15" xr3:uid="{5B97C6F4-14F1-4458-A8C2-A20D8EFF6346}" name="Stan ZBIORNIKA 20:00" dataDxfId="11">
      <calculatedColumnFormula>IF(Poj_Zbior_ALL+(Tab_ZADANIE_2[[#This Row],[Uzupełnienie wody z OPAD 20:00 - 19:59]]+Tab_ZADANIE_2[[#This Row],[Ubytek PAROWANIE 21:00 - 19:59]])&gt;=25000,25000,(25000+Tab_ZADANIE_2[[#This Row],[Uzupełnienie wody z OPAD 20:00 - 19:59]]+Tab_ZADANIE_2[[#This Row],[Ubytek PAROWANIE 21:00 - 19:59]]))</calculatedColumnFormula>
    </tableColumn>
    <tableColumn id="2" xr3:uid="{F073C747-256D-4662-AC76-3DB55FDCD3A2}" name="Czy PODLEWANIE 20:00 - 21:00" dataDxfId="10">
      <calculatedColumnFormula>AND(Tab_ZADANIE_2[[#This Row],[Temperatura 20:00 - 19:59]]&gt;15,Tab_ZADANIE_2[[#This Row],[OPAD 20:00-19:59]]&lt;0.6)</calculatedColumnFormula>
    </tableColumn>
    <tableColumn id="3" xr3:uid="{83CB2484-2960-4B93-872F-3EE4775110F5}" name="Porcja PODLEWANIA 20:00 - 21:00" dataDxfId="9">
      <calculatedColumnFormula>IF((Tab_ZADANIE_2[[#This Row],[Czy PODLEWANIE 20:00 - 21:00]]=TRUE),IF(Tab_ZADANIE_2[[#This Row],[Temperatura 20:00 - 19:59]]&lt;=30,12000,24000),)</calculatedColumnFormula>
    </tableColumn>
    <tableColumn id="16" xr3:uid="{7F6D807D-2E6E-4287-BDC1-E7E16BAB5446}" name="Uzupełnienie wody z SIECI 20:00-20:01" dataDxfId="8">
      <calculatedColumnFormula>IF(Tab_ZADANIE_2[[#This Row],[Stan ZBIORNIKA 20:00]]&lt;Tab_ZADANIE_2[[#This Row],[Porcja PODLEWANIA 20:00 - 21:00]], Tab_ZADANIE_2[[#This Row],[Porcja PODLEWANIA 20:00 - 21:00]]-Tab_ZADANIE_2[[#This Row],[Stan ZBIORNIKA 20:00]],)</calculatedColumnFormula>
    </tableColumn>
    <tableColumn id="11" xr3:uid="{8C17AC26-8E60-4235-8E4C-EDCECE4033F2}" name="Stan ZBIORNIKA 21:00" dataDxfId="7">
      <calculatedColumnFormula>IF((Tab_ZADANIE_2[[#This Row],[Porcja PODLEWANIA 20:00 - 21:00]]+Tab_ZADANIE_2[[#This Row],[Uzupełnienie wody z OPAD 20:00 - 19:59]])&gt;=0,25000,25000+(Tab_ZADANIE_2[[#This Row],[Porcja PODLEWANIA 20:00 - 21:00]]+Tab_ZADANIE_2[[#This Row],[Uzupełnienie wody z OPAD 20:00 - 19:59]]))</calculatedColumnFormula>
    </tableColumn>
    <tableColumn id="6" xr3:uid="{3CF83C95-60B7-4DAA-8969-3C4279231BCC}" name="Ubytek PAROWANIE 21:00 - 19:59" dataDxfId="6">
      <calculatedColumnFormula>IF(Tab_ZADANIE_2[[#This Row],[OPAD 20:00-19:59]]&lt;=0,(0.0003*Tab_ZADANIE_2[[#This Row],[Temperatura 20:00 - 19:59]]^1.5*Tab_ZADANIE_2[[#This Row],[Stan ZBIORNIKA 21:00]]),)</calculatedColumnFormula>
    </tableColumn>
    <tableColumn id="18" xr3:uid="{0BBD5BA5-081F-4DD1-A48A-E7F05754A1F4}" name="Koszty wody z SIECI" dataDxfId="5">
      <calculatedColumnFormula>ROUNDUP(Tab_ZADANIE_2[[#This Row],[Uzupełnienie wody z SIECI 20:00-20:01]]/1000,0)*Woda_z_SIECI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A077F-4255-412B-8099-70E9BF4AF16E}">
  <dimension ref="A1:H184"/>
  <sheetViews>
    <sheetView workbookViewId="0">
      <selection activeCell="B35" sqref="B35"/>
    </sheetView>
  </sheetViews>
  <sheetFormatPr defaultRowHeight="15" x14ac:dyDescent="0.25"/>
  <cols>
    <col min="1" max="1" width="24.85546875" customWidth="1"/>
    <col min="2" max="2" width="15.140625" customWidth="1"/>
    <col min="3" max="3" width="11.5703125" customWidth="1"/>
    <col min="4" max="4" width="20.7109375" customWidth="1"/>
    <col min="6" max="7" width="12.42578125" customWidth="1"/>
    <col min="8" max="8" width="15.140625" customWidth="1"/>
  </cols>
  <sheetData>
    <row r="1" spans="1:8" ht="30" x14ac:dyDescent="0.25">
      <c r="A1" t="s">
        <v>0</v>
      </c>
      <c r="B1" t="s">
        <v>1</v>
      </c>
      <c r="D1" s="11" t="s">
        <v>6</v>
      </c>
      <c r="F1" s="3" t="s">
        <v>3</v>
      </c>
      <c r="G1" s="3" t="s">
        <v>4</v>
      </c>
      <c r="H1" s="3" t="s">
        <v>5</v>
      </c>
    </row>
    <row r="2" spans="1:8" x14ac:dyDescent="0.25">
      <c r="A2">
        <v>4</v>
      </c>
      <c r="B2">
        <v>2</v>
      </c>
      <c r="D2" s="12">
        <v>42095</v>
      </c>
      <c r="F2" s="2">
        <f>VAR_METEO_START</f>
        <v>42095</v>
      </c>
      <c r="G2">
        <f>Tab_Dane_RAW_POGODA[[#This Row],[temperatura_srednia]]</f>
        <v>4</v>
      </c>
      <c r="H2">
        <f>Tab_Dane_RAW_POGODA[[#This Row],[opady]]</f>
        <v>2</v>
      </c>
    </row>
    <row r="3" spans="1:8" x14ac:dyDescent="0.25">
      <c r="A3">
        <v>2</v>
      </c>
      <c r="B3">
        <v>6</v>
      </c>
      <c r="F3" s="2">
        <f t="shared" ref="F3:F33" si="0">F2+1</f>
        <v>42096</v>
      </c>
      <c r="G3">
        <f>Tab_Dane_RAW_POGODA[[#This Row],[temperatura_srednia]]</f>
        <v>2</v>
      </c>
      <c r="H3">
        <f>Tab_Dane_RAW_POGODA[[#This Row],[opady]]</f>
        <v>6</v>
      </c>
    </row>
    <row r="4" spans="1:8" x14ac:dyDescent="0.25">
      <c r="A4">
        <v>4</v>
      </c>
      <c r="B4">
        <v>1</v>
      </c>
      <c r="D4" s="9" t="s">
        <v>23</v>
      </c>
      <c r="F4" s="2">
        <f t="shared" si="0"/>
        <v>42097</v>
      </c>
      <c r="G4">
        <f>Tab_Dane_RAW_POGODA[[#This Row],[temperatura_srednia]]</f>
        <v>4</v>
      </c>
      <c r="H4">
        <f>Tab_Dane_RAW_POGODA[[#This Row],[opady]]</f>
        <v>1</v>
      </c>
    </row>
    <row r="5" spans="1:8" x14ac:dyDescent="0.25">
      <c r="A5">
        <v>4</v>
      </c>
      <c r="B5">
        <v>0.8</v>
      </c>
      <c r="D5" s="13">
        <v>25000</v>
      </c>
      <c r="F5" s="2">
        <f t="shared" si="0"/>
        <v>42098</v>
      </c>
      <c r="G5">
        <f>Tab_Dane_RAW_POGODA[[#This Row],[temperatura_srednia]]</f>
        <v>4</v>
      </c>
      <c r="H5">
        <f>Tab_Dane_RAW_POGODA[[#This Row],[opady]]</f>
        <v>0.8</v>
      </c>
    </row>
    <row r="6" spans="1:8" x14ac:dyDescent="0.25">
      <c r="A6">
        <v>3</v>
      </c>
      <c r="B6">
        <v>0</v>
      </c>
      <c r="F6" s="2">
        <f t="shared" si="0"/>
        <v>42099</v>
      </c>
      <c r="G6">
        <f>Tab_Dane_RAW_POGODA[[#This Row],[temperatura_srednia]]</f>
        <v>3</v>
      </c>
      <c r="H6">
        <f>Tab_Dane_RAW_POGODA[[#This Row],[opady]]</f>
        <v>0</v>
      </c>
    </row>
    <row r="7" spans="1:8" x14ac:dyDescent="0.25">
      <c r="A7">
        <v>4</v>
      </c>
      <c r="B7">
        <v>0</v>
      </c>
      <c r="D7" s="9" t="s">
        <v>22</v>
      </c>
      <c r="F7" s="2">
        <f t="shared" si="0"/>
        <v>42100</v>
      </c>
      <c r="G7">
        <f>Tab_Dane_RAW_POGODA[[#This Row],[temperatura_srednia]]</f>
        <v>4</v>
      </c>
      <c r="H7">
        <f>Tab_Dane_RAW_POGODA[[#This Row],[opady]]</f>
        <v>0</v>
      </c>
    </row>
    <row r="8" spans="1:8" x14ac:dyDescent="0.25">
      <c r="A8">
        <v>4</v>
      </c>
      <c r="B8">
        <v>1</v>
      </c>
      <c r="D8" s="10">
        <v>11.74</v>
      </c>
      <c r="F8" s="2">
        <f t="shared" si="0"/>
        <v>42101</v>
      </c>
      <c r="G8">
        <f>Tab_Dane_RAW_POGODA[[#This Row],[temperatura_srednia]]</f>
        <v>4</v>
      </c>
      <c r="H8">
        <f>Tab_Dane_RAW_POGODA[[#This Row],[opady]]</f>
        <v>1</v>
      </c>
    </row>
    <row r="9" spans="1:8" x14ac:dyDescent="0.25">
      <c r="A9">
        <v>8</v>
      </c>
      <c r="B9">
        <v>1</v>
      </c>
      <c r="F9" s="2">
        <f t="shared" si="0"/>
        <v>42102</v>
      </c>
      <c r="G9">
        <f>Tab_Dane_RAW_POGODA[[#This Row],[temperatura_srednia]]</f>
        <v>8</v>
      </c>
      <c r="H9">
        <f>Tab_Dane_RAW_POGODA[[#This Row],[opady]]</f>
        <v>1</v>
      </c>
    </row>
    <row r="10" spans="1:8" x14ac:dyDescent="0.25">
      <c r="A10">
        <v>6</v>
      </c>
      <c r="B10">
        <v>2</v>
      </c>
      <c r="F10" s="2">
        <f t="shared" si="0"/>
        <v>42103</v>
      </c>
      <c r="G10">
        <f>Tab_Dane_RAW_POGODA[[#This Row],[temperatura_srednia]]</f>
        <v>6</v>
      </c>
      <c r="H10">
        <f>Tab_Dane_RAW_POGODA[[#This Row],[opady]]</f>
        <v>2</v>
      </c>
    </row>
    <row r="11" spans="1:8" x14ac:dyDescent="0.25">
      <c r="A11">
        <v>9</v>
      </c>
      <c r="B11">
        <v>2</v>
      </c>
      <c r="F11" s="2">
        <f t="shared" si="0"/>
        <v>42104</v>
      </c>
      <c r="G11">
        <f>Tab_Dane_RAW_POGODA[[#This Row],[temperatura_srednia]]</f>
        <v>9</v>
      </c>
      <c r="H11">
        <f>Tab_Dane_RAW_POGODA[[#This Row],[opady]]</f>
        <v>2</v>
      </c>
    </row>
    <row r="12" spans="1:8" x14ac:dyDescent="0.25">
      <c r="A12">
        <v>12</v>
      </c>
      <c r="B12">
        <v>3</v>
      </c>
      <c r="F12" s="2">
        <f t="shared" si="0"/>
        <v>42105</v>
      </c>
      <c r="G12">
        <f>Tab_Dane_RAW_POGODA[[#This Row],[temperatura_srednia]]</f>
        <v>12</v>
      </c>
      <c r="H12">
        <f>Tab_Dane_RAW_POGODA[[#This Row],[opady]]</f>
        <v>3</v>
      </c>
    </row>
    <row r="13" spans="1:8" x14ac:dyDescent="0.25">
      <c r="A13">
        <v>10</v>
      </c>
      <c r="B13">
        <v>2</v>
      </c>
      <c r="F13" s="2">
        <f t="shared" si="0"/>
        <v>42106</v>
      </c>
      <c r="G13">
        <f>Tab_Dane_RAW_POGODA[[#This Row],[temperatura_srednia]]</f>
        <v>10</v>
      </c>
      <c r="H13">
        <f>Tab_Dane_RAW_POGODA[[#This Row],[opady]]</f>
        <v>2</v>
      </c>
    </row>
    <row r="14" spans="1:8" x14ac:dyDescent="0.25">
      <c r="A14">
        <v>8</v>
      </c>
      <c r="B14">
        <v>1</v>
      </c>
      <c r="F14" s="2">
        <f t="shared" si="0"/>
        <v>42107</v>
      </c>
      <c r="G14">
        <f>Tab_Dane_RAW_POGODA[[#This Row],[temperatura_srednia]]</f>
        <v>8</v>
      </c>
      <c r="H14">
        <f>Tab_Dane_RAW_POGODA[[#This Row],[opady]]</f>
        <v>1</v>
      </c>
    </row>
    <row r="15" spans="1:8" x14ac:dyDescent="0.25">
      <c r="A15">
        <v>6</v>
      </c>
      <c r="B15">
        <v>0</v>
      </c>
      <c r="F15" s="2">
        <f t="shared" si="0"/>
        <v>42108</v>
      </c>
      <c r="G15">
        <f>Tab_Dane_RAW_POGODA[[#This Row],[temperatura_srednia]]</f>
        <v>6</v>
      </c>
      <c r="H15">
        <f>Tab_Dane_RAW_POGODA[[#This Row],[opady]]</f>
        <v>0</v>
      </c>
    </row>
    <row r="16" spans="1:8" x14ac:dyDescent="0.25">
      <c r="A16">
        <v>14</v>
      </c>
      <c r="B16">
        <v>0</v>
      </c>
      <c r="F16" s="2">
        <f t="shared" si="0"/>
        <v>42109</v>
      </c>
      <c r="G16">
        <f>Tab_Dane_RAW_POGODA[[#This Row],[temperatura_srednia]]</f>
        <v>14</v>
      </c>
      <c r="H16">
        <f>Tab_Dane_RAW_POGODA[[#This Row],[opady]]</f>
        <v>0</v>
      </c>
    </row>
    <row r="17" spans="1:8" x14ac:dyDescent="0.25">
      <c r="A17">
        <v>10</v>
      </c>
      <c r="B17">
        <v>0</v>
      </c>
      <c r="F17" s="2">
        <f t="shared" si="0"/>
        <v>42110</v>
      </c>
      <c r="G17">
        <f>Tab_Dane_RAW_POGODA[[#This Row],[temperatura_srednia]]</f>
        <v>10</v>
      </c>
      <c r="H17">
        <f>Tab_Dane_RAW_POGODA[[#This Row],[opady]]</f>
        <v>0</v>
      </c>
    </row>
    <row r="18" spans="1:8" x14ac:dyDescent="0.25">
      <c r="A18">
        <v>6</v>
      </c>
      <c r="B18">
        <v>0</v>
      </c>
      <c r="F18" s="2">
        <f t="shared" si="0"/>
        <v>42111</v>
      </c>
      <c r="G18">
        <f>Tab_Dane_RAW_POGODA[[#This Row],[temperatura_srednia]]</f>
        <v>6</v>
      </c>
      <c r="H18">
        <f>Tab_Dane_RAW_POGODA[[#This Row],[opady]]</f>
        <v>0</v>
      </c>
    </row>
    <row r="19" spans="1:8" x14ac:dyDescent="0.25">
      <c r="A19">
        <v>4</v>
      </c>
      <c r="B19">
        <v>0</v>
      </c>
      <c r="F19" s="2">
        <f t="shared" si="0"/>
        <v>42112</v>
      </c>
      <c r="G19">
        <f>Tab_Dane_RAW_POGODA[[#This Row],[temperatura_srednia]]</f>
        <v>4</v>
      </c>
      <c r="H19">
        <f>Tab_Dane_RAW_POGODA[[#This Row],[opady]]</f>
        <v>0</v>
      </c>
    </row>
    <row r="20" spans="1:8" x14ac:dyDescent="0.25">
      <c r="A20">
        <v>7</v>
      </c>
      <c r="B20">
        <v>0</v>
      </c>
      <c r="F20" s="2">
        <f t="shared" si="0"/>
        <v>42113</v>
      </c>
      <c r="G20">
        <f>Tab_Dane_RAW_POGODA[[#This Row],[temperatura_srednia]]</f>
        <v>7</v>
      </c>
      <c r="H20">
        <f>Tab_Dane_RAW_POGODA[[#This Row],[opady]]</f>
        <v>0</v>
      </c>
    </row>
    <row r="21" spans="1:8" x14ac:dyDescent="0.25">
      <c r="A21">
        <v>10</v>
      </c>
      <c r="B21">
        <v>1</v>
      </c>
      <c r="F21" s="2">
        <f t="shared" si="0"/>
        <v>42114</v>
      </c>
      <c r="G21">
        <f>Tab_Dane_RAW_POGODA[[#This Row],[temperatura_srednia]]</f>
        <v>10</v>
      </c>
      <c r="H21">
        <f>Tab_Dane_RAW_POGODA[[#This Row],[opady]]</f>
        <v>1</v>
      </c>
    </row>
    <row r="22" spans="1:8" x14ac:dyDescent="0.25">
      <c r="A22">
        <v>11</v>
      </c>
      <c r="B22">
        <v>3.2</v>
      </c>
      <c r="F22" s="2">
        <f t="shared" si="0"/>
        <v>42115</v>
      </c>
      <c r="G22">
        <f>Tab_Dane_RAW_POGODA[[#This Row],[temperatura_srednia]]</f>
        <v>11</v>
      </c>
      <c r="H22">
        <f>Tab_Dane_RAW_POGODA[[#This Row],[opady]]</f>
        <v>3.2</v>
      </c>
    </row>
    <row r="23" spans="1:8" x14ac:dyDescent="0.25">
      <c r="A23">
        <v>8</v>
      </c>
      <c r="B23">
        <v>2.2000000000000002</v>
      </c>
      <c r="F23" s="2">
        <f t="shared" si="0"/>
        <v>42116</v>
      </c>
      <c r="G23">
        <f>Tab_Dane_RAW_POGODA[[#This Row],[temperatura_srednia]]</f>
        <v>8</v>
      </c>
      <c r="H23">
        <f>Tab_Dane_RAW_POGODA[[#This Row],[opady]]</f>
        <v>2.2000000000000002</v>
      </c>
    </row>
    <row r="24" spans="1:8" x14ac:dyDescent="0.25">
      <c r="A24">
        <v>11</v>
      </c>
      <c r="B24">
        <v>1</v>
      </c>
      <c r="F24" s="2">
        <f t="shared" si="0"/>
        <v>42117</v>
      </c>
      <c r="G24">
        <f>Tab_Dane_RAW_POGODA[[#This Row],[temperatura_srednia]]</f>
        <v>11</v>
      </c>
      <c r="H24">
        <f>Tab_Dane_RAW_POGODA[[#This Row],[opady]]</f>
        <v>1</v>
      </c>
    </row>
    <row r="25" spans="1:8" x14ac:dyDescent="0.25">
      <c r="A25">
        <v>12</v>
      </c>
      <c r="B25">
        <v>1</v>
      </c>
      <c r="F25" s="2">
        <f t="shared" si="0"/>
        <v>42118</v>
      </c>
      <c r="G25">
        <f>Tab_Dane_RAW_POGODA[[#This Row],[temperatura_srednia]]</f>
        <v>12</v>
      </c>
      <c r="H25">
        <f>Tab_Dane_RAW_POGODA[[#This Row],[opady]]</f>
        <v>1</v>
      </c>
    </row>
    <row r="26" spans="1:8" x14ac:dyDescent="0.25">
      <c r="A26">
        <v>14</v>
      </c>
      <c r="B26">
        <v>1</v>
      </c>
      <c r="F26" s="2">
        <f t="shared" si="0"/>
        <v>42119</v>
      </c>
      <c r="G26">
        <f>Tab_Dane_RAW_POGODA[[#This Row],[temperatura_srednia]]</f>
        <v>14</v>
      </c>
      <c r="H26">
        <f>Tab_Dane_RAW_POGODA[[#This Row],[opady]]</f>
        <v>1</v>
      </c>
    </row>
    <row r="27" spans="1:8" x14ac:dyDescent="0.25">
      <c r="A27">
        <v>16</v>
      </c>
      <c r="B27">
        <v>0</v>
      </c>
      <c r="F27" s="2">
        <f t="shared" si="0"/>
        <v>42120</v>
      </c>
      <c r="G27">
        <f>Tab_Dane_RAW_POGODA[[#This Row],[temperatura_srednia]]</f>
        <v>16</v>
      </c>
      <c r="H27">
        <f>Tab_Dane_RAW_POGODA[[#This Row],[opady]]</f>
        <v>0</v>
      </c>
    </row>
    <row r="28" spans="1:8" x14ac:dyDescent="0.25">
      <c r="A28">
        <v>16</v>
      </c>
      <c r="B28">
        <v>1</v>
      </c>
      <c r="F28" s="2">
        <f t="shared" si="0"/>
        <v>42121</v>
      </c>
      <c r="G28">
        <f>Tab_Dane_RAW_POGODA[[#This Row],[temperatura_srednia]]</f>
        <v>16</v>
      </c>
      <c r="H28">
        <f>Tab_Dane_RAW_POGODA[[#This Row],[opady]]</f>
        <v>1</v>
      </c>
    </row>
    <row r="29" spans="1:8" x14ac:dyDescent="0.25">
      <c r="A29">
        <v>6</v>
      </c>
      <c r="B29">
        <v>2</v>
      </c>
      <c r="F29" s="2">
        <f t="shared" si="0"/>
        <v>42122</v>
      </c>
      <c r="G29">
        <f>Tab_Dane_RAW_POGODA[[#This Row],[temperatura_srednia]]</f>
        <v>6</v>
      </c>
      <c r="H29">
        <f>Tab_Dane_RAW_POGODA[[#This Row],[opady]]</f>
        <v>2</v>
      </c>
    </row>
    <row r="30" spans="1:8" x14ac:dyDescent="0.25">
      <c r="A30">
        <v>7</v>
      </c>
      <c r="B30">
        <v>0</v>
      </c>
      <c r="F30" s="2">
        <f t="shared" si="0"/>
        <v>42123</v>
      </c>
      <c r="G30">
        <f>Tab_Dane_RAW_POGODA[[#This Row],[temperatura_srednia]]</f>
        <v>7</v>
      </c>
      <c r="H30">
        <f>Tab_Dane_RAW_POGODA[[#This Row],[opady]]</f>
        <v>0</v>
      </c>
    </row>
    <row r="31" spans="1:8" x14ac:dyDescent="0.25">
      <c r="A31">
        <v>10</v>
      </c>
      <c r="B31">
        <v>0</v>
      </c>
      <c r="F31" s="2">
        <f t="shared" si="0"/>
        <v>42124</v>
      </c>
      <c r="G31">
        <f>Tab_Dane_RAW_POGODA[[#This Row],[temperatura_srednia]]</f>
        <v>10</v>
      </c>
      <c r="H31">
        <f>Tab_Dane_RAW_POGODA[[#This Row],[opady]]</f>
        <v>0</v>
      </c>
    </row>
    <row r="32" spans="1:8" x14ac:dyDescent="0.25">
      <c r="A32">
        <v>10</v>
      </c>
      <c r="B32">
        <v>4</v>
      </c>
      <c r="F32" s="2">
        <f t="shared" si="0"/>
        <v>42125</v>
      </c>
      <c r="G32">
        <f>Tab_Dane_RAW_POGODA[[#This Row],[temperatura_srednia]]</f>
        <v>10</v>
      </c>
      <c r="H32">
        <f>Tab_Dane_RAW_POGODA[[#This Row],[opady]]</f>
        <v>4</v>
      </c>
    </row>
    <row r="33" spans="1:8" x14ac:dyDescent="0.25">
      <c r="A33">
        <v>7</v>
      </c>
      <c r="B33">
        <v>5</v>
      </c>
      <c r="F33" s="2">
        <f t="shared" si="0"/>
        <v>42126</v>
      </c>
      <c r="G33">
        <f>Tab_Dane_RAW_POGODA[[#This Row],[temperatura_srednia]]</f>
        <v>7</v>
      </c>
      <c r="H33">
        <f>Tab_Dane_RAW_POGODA[[#This Row],[opady]]</f>
        <v>5</v>
      </c>
    </row>
    <row r="34" spans="1:8" x14ac:dyDescent="0.25">
      <c r="A34">
        <v>9</v>
      </c>
      <c r="B34">
        <v>4</v>
      </c>
      <c r="F34" s="2">
        <f t="shared" ref="F34:F65" si="1">F33+1</f>
        <v>42127</v>
      </c>
      <c r="G34">
        <f>Tab_Dane_RAW_POGODA[[#This Row],[temperatura_srednia]]</f>
        <v>9</v>
      </c>
      <c r="H34">
        <f>Tab_Dane_RAW_POGODA[[#This Row],[opady]]</f>
        <v>4</v>
      </c>
    </row>
    <row r="35" spans="1:8" x14ac:dyDescent="0.25">
      <c r="A35">
        <v>15</v>
      </c>
      <c r="B35">
        <v>0.4</v>
      </c>
      <c r="F35" s="2">
        <f t="shared" si="1"/>
        <v>42128</v>
      </c>
      <c r="G35">
        <f>Tab_Dane_RAW_POGODA[[#This Row],[temperatura_srednia]]</f>
        <v>15</v>
      </c>
      <c r="H35">
        <f>Tab_Dane_RAW_POGODA[[#This Row],[opady]]</f>
        <v>0.4</v>
      </c>
    </row>
    <row r="36" spans="1:8" x14ac:dyDescent="0.25">
      <c r="A36">
        <v>18</v>
      </c>
      <c r="B36">
        <v>0.4</v>
      </c>
      <c r="F36" s="2">
        <f t="shared" si="1"/>
        <v>42129</v>
      </c>
      <c r="G36">
        <f>Tab_Dane_RAW_POGODA[[#This Row],[temperatura_srednia]]</f>
        <v>18</v>
      </c>
      <c r="H36">
        <f>Tab_Dane_RAW_POGODA[[#This Row],[opady]]</f>
        <v>0.4</v>
      </c>
    </row>
    <row r="37" spans="1:8" x14ac:dyDescent="0.25">
      <c r="A37">
        <v>16</v>
      </c>
      <c r="B37">
        <v>0</v>
      </c>
      <c r="F37" s="2">
        <f t="shared" si="1"/>
        <v>42130</v>
      </c>
      <c r="G37">
        <f>Tab_Dane_RAW_POGODA[[#This Row],[temperatura_srednia]]</f>
        <v>16</v>
      </c>
      <c r="H37">
        <f>Tab_Dane_RAW_POGODA[[#This Row],[opady]]</f>
        <v>0</v>
      </c>
    </row>
    <row r="38" spans="1:8" x14ac:dyDescent="0.25">
      <c r="A38">
        <v>14</v>
      </c>
      <c r="B38">
        <v>0</v>
      </c>
      <c r="F38" s="2">
        <f t="shared" si="1"/>
        <v>42131</v>
      </c>
      <c r="G38">
        <f>Tab_Dane_RAW_POGODA[[#This Row],[temperatura_srednia]]</f>
        <v>14</v>
      </c>
      <c r="H38">
        <f>Tab_Dane_RAW_POGODA[[#This Row],[opady]]</f>
        <v>0</v>
      </c>
    </row>
    <row r="39" spans="1:8" x14ac:dyDescent="0.25">
      <c r="A39">
        <v>10</v>
      </c>
      <c r="B39">
        <v>0</v>
      </c>
      <c r="F39" s="2">
        <f t="shared" si="1"/>
        <v>42132</v>
      </c>
      <c r="G39">
        <f>Tab_Dane_RAW_POGODA[[#This Row],[temperatura_srednia]]</f>
        <v>10</v>
      </c>
      <c r="H39">
        <f>Tab_Dane_RAW_POGODA[[#This Row],[opady]]</f>
        <v>0</v>
      </c>
    </row>
    <row r="40" spans="1:8" x14ac:dyDescent="0.25">
      <c r="A40">
        <v>14</v>
      </c>
      <c r="B40">
        <v>0.3</v>
      </c>
      <c r="F40" s="2">
        <f t="shared" si="1"/>
        <v>42133</v>
      </c>
      <c r="G40">
        <f>Tab_Dane_RAW_POGODA[[#This Row],[temperatura_srednia]]</f>
        <v>14</v>
      </c>
      <c r="H40">
        <f>Tab_Dane_RAW_POGODA[[#This Row],[opady]]</f>
        <v>0.3</v>
      </c>
    </row>
    <row r="41" spans="1:8" x14ac:dyDescent="0.25">
      <c r="A41">
        <v>12</v>
      </c>
      <c r="B41">
        <v>0.1</v>
      </c>
      <c r="F41" s="2">
        <f t="shared" si="1"/>
        <v>42134</v>
      </c>
      <c r="G41">
        <f>Tab_Dane_RAW_POGODA[[#This Row],[temperatura_srednia]]</f>
        <v>12</v>
      </c>
      <c r="H41">
        <f>Tab_Dane_RAW_POGODA[[#This Row],[opady]]</f>
        <v>0.1</v>
      </c>
    </row>
    <row r="42" spans="1:8" x14ac:dyDescent="0.25">
      <c r="A42">
        <v>11</v>
      </c>
      <c r="B42">
        <v>0</v>
      </c>
      <c r="F42" s="2">
        <f t="shared" si="1"/>
        <v>42135</v>
      </c>
      <c r="G42">
        <f>Tab_Dane_RAW_POGODA[[#This Row],[temperatura_srednia]]</f>
        <v>11</v>
      </c>
      <c r="H42">
        <f>Tab_Dane_RAW_POGODA[[#This Row],[opady]]</f>
        <v>0</v>
      </c>
    </row>
    <row r="43" spans="1:8" x14ac:dyDescent="0.25">
      <c r="A43">
        <v>16</v>
      </c>
      <c r="B43">
        <v>3</v>
      </c>
      <c r="F43" s="2">
        <f t="shared" si="1"/>
        <v>42136</v>
      </c>
      <c r="G43">
        <f>Tab_Dane_RAW_POGODA[[#This Row],[temperatura_srednia]]</f>
        <v>16</v>
      </c>
      <c r="H43">
        <f>Tab_Dane_RAW_POGODA[[#This Row],[opady]]</f>
        <v>3</v>
      </c>
    </row>
    <row r="44" spans="1:8" x14ac:dyDescent="0.25">
      <c r="A44">
        <v>12</v>
      </c>
      <c r="B44">
        <v>0</v>
      </c>
      <c r="F44" s="2">
        <f t="shared" si="1"/>
        <v>42137</v>
      </c>
      <c r="G44">
        <f>Tab_Dane_RAW_POGODA[[#This Row],[temperatura_srednia]]</f>
        <v>12</v>
      </c>
      <c r="H44">
        <f>Tab_Dane_RAW_POGODA[[#This Row],[opady]]</f>
        <v>0</v>
      </c>
    </row>
    <row r="45" spans="1:8" x14ac:dyDescent="0.25">
      <c r="A45">
        <v>10</v>
      </c>
      <c r="B45">
        <v>0</v>
      </c>
      <c r="F45" s="2">
        <f t="shared" si="1"/>
        <v>42138</v>
      </c>
      <c r="G45">
        <f>Tab_Dane_RAW_POGODA[[#This Row],[temperatura_srednia]]</f>
        <v>10</v>
      </c>
      <c r="H45">
        <f>Tab_Dane_RAW_POGODA[[#This Row],[opady]]</f>
        <v>0</v>
      </c>
    </row>
    <row r="46" spans="1:8" x14ac:dyDescent="0.25">
      <c r="A46">
        <v>12</v>
      </c>
      <c r="B46">
        <v>0</v>
      </c>
      <c r="F46" s="2">
        <f t="shared" si="1"/>
        <v>42139</v>
      </c>
      <c r="G46">
        <f>Tab_Dane_RAW_POGODA[[#This Row],[temperatura_srednia]]</f>
        <v>12</v>
      </c>
      <c r="H46">
        <f>Tab_Dane_RAW_POGODA[[#This Row],[opady]]</f>
        <v>0</v>
      </c>
    </row>
    <row r="47" spans="1:8" x14ac:dyDescent="0.25">
      <c r="A47">
        <v>10</v>
      </c>
      <c r="B47">
        <v>1.8</v>
      </c>
      <c r="F47" s="2">
        <f t="shared" si="1"/>
        <v>42140</v>
      </c>
      <c r="G47">
        <f>Tab_Dane_RAW_POGODA[[#This Row],[temperatura_srednia]]</f>
        <v>10</v>
      </c>
      <c r="H47">
        <f>Tab_Dane_RAW_POGODA[[#This Row],[opady]]</f>
        <v>1.8</v>
      </c>
    </row>
    <row r="48" spans="1:8" x14ac:dyDescent="0.25">
      <c r="A48">
        <v>11</v>
      </c>
      <c r="B48">
        <v>2.8</v>
      </c>
      <c r="F48" s="2">
        <f t="shared" si="1"/>
        <v>42141</v>
      </c>
      <c r="G48">
        <f>Tab_Dane_RAW_POGODA[[#This Row],[temperatura_srednia]]</f>
        <v>11</v>
      </c>
      <c r="H48">
        <f>Tab_Dane_RAW_POGODA[[#This Row],[opady]]</f>
        <v>2.8</v>
      </c>
    </row>
    <row r="49" spans="1:8" x14ac:dyDescent="0.25">
      <c r="A49">
        <v>12</v>
      </c>
      <c r="B49">
        <v>1.9</v>
      </c>
      <c r="F49" s="2">
        <f t="shared" si="1"/>
        <v>42142</v>
      </c>
      <c r="G49">
        <f>Tab_Dane_RAW_POGODA[[#This Row],[temperatura_srednia]]</f>
        <v>12</v>
      </c>
      <c r="H49">
        <f>Tab_Dane_RAW_POGODA[[#This Row],[opady]]</f>
        <v>1.9</v>
      </c>
    </row>
    <row r="50" spans="1:8" x14ac:dyDescent="0.25">
      <c r="A50">
        <v>16</v>
      </c>
      <c r="B50">
        <v>2.2000000000000002</v>
      </c>
      <c r="F50" s="2">
        <f t="shared" si="1"/>
        <v>42143</v>
      </c>
      <c r="G50">
        <f>Tab_Dane_RAW_POGODA[[#This Row],[temperatura_srednia]]</f>
        <v>16</v>
      </c>
      <c r="H50">
        <f>Tab_Dane_RAW_POGODA[[#This Row],[opady]]</f>
        <v>2.2000000000000002</v>
      </c>
    </row>
    <row r="51" spans="1:8" x14ac:dyDescent="0.25">
      <c r="A51">
        <v>13</v>
      </c>
      <c r="B51">
        <v>2.2999999999999998</v>
      </c>
      <c r="F51" s="2">
        <f t="shared" si="1"/>
        <v>42144</v>
      </c>
      <c r="G51">
        <f>Tab_Dane_RAW_POGODA[[#This Row],[temperatura_srednia]]</f>
        <v>13</v>
      </c>
      <c r="H51">
        <f>Tab_Dane_RAW_POGODA[[#This Row],[opady]]</f>
        <v>2.2999999999999998</v>
      </c>
    </row>
    <row r="52" spans="1:8" x14ac:dyDescent="0.25">
      <c r="A52">
        <v>11</v>
      </c>
      <c r="B52">
        <v>5.4</v>
      </c>
      <c r="F52" s="2">
        <f t="shared" si="1"/>
        <v>42145</v>
      </c>
      <c r="G52">
        <f>Tab_Dane_RAW_POGODA[[#This Row],[temperatura_srednia]]</f>
        <v>11</v>
      </c>
      <c r="H52">
        <f>Tab_Dane_RAW_POGODA[[#This Row],[opady]]</f>
        <v>5.4</v>
      </c>
    </row>
    <row r="53" spans="1:8" x14ac:dyDescent="0.25">
      <c r="A53">
        <v>12</v>
      </c>
      <c r="B53">
        <v>5.5</v>
      </c>
      <c r="F53" s="2">
        <f t="shared" si="1"/>
        <v>42146</v>
      </c>
      <c r="G53">
        <f>Tab_Dane_RAW_POGODA[[#This Row],[temperatura_srednia]]</f>
        <v>12</v>
      </c>
      <c r="H53">
        <f>Tab_Dane_RAW_POGODA[[#This Row],[opady]]</f>
        <v>5.5</v>
      </c>
    </row>
    <row r="54" spans="1:8" x14ac:dyDescent="0.25">
      <c r="A54">
        <v>12</v>
      </c>
      <c r="B54">
        <v>5.2</v>
      </c>
      <c r="F54" s="2">
        <f t="shared" si="1"/>
        <v>42147</v>
      </c>
      <c r="G54">
        <f>Tab_Dane_RAW_POGODA[[#This Row],[temperatura_srednia]]</f>
        <v>12</v>
      </c>
      <c r="H54">
        <f>Tab_Dane_RAW_POGODA[[#This Row],[opady]]</f>
        <v>5.2</v>
      </c>
    </row>
    <row r="55" spans="1:8" x14ac:dyDescent="0.25">
      <c r="A55">
        <v>14</v>
      </c>
      <c r="B55">
        <v>3</v>
      </c>
      <c r="F55" s="2">
        <f t="shared" si="1"/>
        <v>42148</v>
      </c>
      <c r="G55">
        <f>Tab_Dane_RAW_POGODA[[#This Row],[temperatura_srednia]]</f>
        <v>14</v>
      </c>
      <c r="H55">
        <f>Tab_Dane_RAW_POGODA[[#This Row],[opady]]</f>
        <v>3</v>
      </c>
    </row>
    <row r="56" spans="1:8" x14ac:dyDescent="0.25">
      <c r="A56">
        <v>15</v>
      </c>
      <c r="B56">
        <v>0</v>
      </c>
      <c r="F56" s="2">
        <f t="shared" si="1"/>
        <v>42149</v>
      </c>
      <c r="G56">
        <f>Tab_Dane_RAW_POGODA[[#This Row],[temperatura_srednia]]</f>
        <v>15</v>
      </c>
      <c r="H56">
        <f>Tab_Dane_RAW_POGODA[[#This Row],[opady]]</f>
        <v>0</v>
      </c>
    </row>
    <row r="57" spans="1:8" x14ac:dyDescent="0.25">
      <c r="A57">
        <v>14</v>
      </c>
      <c r="B57">
        <v>0</v>
      </c>
      <c r="F57" s="2">
        <f t="shared" si="1"/>
        <v>42150</v>
      </c>
      <c r="G57">
        <f>Tab_Dane_RAW_POGODA[[#This Row],[temperatura_srednia]]</f>
        <v>14</v>
      </c>
      <c r="H57">
        <f>Tab_Dane_RAW_POGODA[[#This Row],[opady]]</f>
        <v>0</v>
      </c>
    </row>
    <row r="58" spans="1:8" x14ac:dyDescent="0.25">
      <c r="A58">
        <v>10</v>
      </c>
      <c r="B58">
        <v>0</v>
      </c>
      <c r="F58" s="2">
        <f t="shared" si="1"/>
        <v>42151</v>
      </c>
      <c r="G58">
        <f>Tab_Dane_RAW_POGODA[[#This Row],[temperatura_srednia]]</f>
        <v>10</v>
      </c>
      <c r="H58">
        <f>Tab_Dane_RAW_POGODA[[#This Row],[opady]]</f>
        <v>0</v>
      </c>
    </row>
    <row r="59" spans="1:8" x14ac:dyDescent="0.25">
      <c r="A59">
        <v>12</v>
      </c>
      <c r="B59">
        <v>0.1</v>
      </c>
      <c r="F59" s="2">
        <f t="shared" si="1"/>
        <v>42152</v>
      </c>
      <c r="G59">
        <f>Tab_Dane_RAW_POGODA[[#This Row],[temperatura_srednia]]</f>
        <v>12</v>
      </c>
      <c r="H59">
        <f>Tab_Dane_RAW_POGODA[[#This Row],[opady]]</f>
        <v>0.1</v>
      </c>
    </row>
    <row r="60" spans="1:8" x14ac:dyDescent="0.25">
      <c r="A60">
        <v>14</v>
      </c>
      <c r="B60">
        <v>0</v>
      </c>
      <c r="F60" s="2">
        <f t="shared" si="1"/>
        <v>42153</v>
      </c>
      <c r="G60">
        <f>Tab_Dane_RAW_POGODA[[#This Row],[temperatura_srednia]]</f>
        <v>14</v>
      </c>
      <c r="H60">
        <f>Tab_Dane_RAW_POGODA[[#This Row],[opady]]</f>
        <v>0</v>
      </c>
    </row>
    <row r="61" spans="1:8" x14ac:dyDescent="0.25">
      <c r="A61">
        <v>13</v>
      </c>
      <c r="B61">
        <v>0</v>
      </c>
      <c r="F61" s="2">
        <f t="shared" si="1"/>
        <v>42154</v>
      </c>
      <c r="G61">
        <f>Tab_Dane_RAW_POGODA[[#This Row],[temperatura_srednia]]</f>
        <v>13</v>
      </c>
      <c r="H61">
        <f>Tab_Dane_RAW_POGODA[[#This Row],[opady]]</f>
        <v>0</v>
      </c>
    </row>
    <row r="62" spans="1:8" x14ac:dyDescent="0.25">
      <c r="A62">
        <v>12</v>
      </c>
      <c r="B62">
        <v>0</v>
      </c>
      <c r="F62" s="2">
        <f t="shared" si="1"/>
        <v>42155</v>
      </c>
      <c r="G62">
        <f>Tab_Dane_RAW_POGODA[[#This Row],[temperatura_srednia]]</f>
        <v>12</v>
      </c>
      <c r="H62">
        <f>Tab_Dane_RAW_POGODA[[#This Row],[opady]]</f>
        <v>0</v>
      </c>
    </row>
    <row r="63" spans="1:8" x14ac:dyDescent="0.25">
      <c r="A63">
        <v>18</v>
      </c>
      <c r="B63">
        <v>4</v>
      </c>
      <c r="F63" s="2">
        <f t="shared" si="1"/>
        <v>42156</v>
      </c>
      <c r="G63">
        <f>Tab_Dane_RAW_POGODA[[#This Row],[temperatura_srednia]]</f>
        <v>18</v>
      </c>
      <c r="H63">
        <f>Tab_Dane_RAW_POGODA[[#This Row],[opady]]</f>
        <v>4</v>
      </c>
    </row>
    <row r="64" spans="1:8" x14ac:dyDescent="0.25">
      <c r="A64">
        <v>18</v>
      </c>
      <c r="B64">
        <v>3</v>
      </c>
      <c r="F64" s="2">
        <f t="shared" si="1"/>
        <v>42157</v>
      </c>
      <c r="G64">
        <f>Tab_Dane_RAW_POGODA[[#This Row],[temperatura_srednia]]</f>
        <v>18</v>
      </c>
      <c r="H64">
        <f>Tab_Dane_RAW_POGODA[[#This Row],[opady]]</f>
        <v>3</v>
      </c>
    </row>
    <row r="65" spans="1:8" x14ac:dyDescent="0.25">
      <c r="A65">
        <v>22</v>
      </c>
      <c r="B65">
        <v>0</v>
      </c>
      <c r="F65" s="2">
        <f t="shared" si="1"/>
        <v>42158</v>
      </c>
      <c r="G65">
        <f>Tab_Dane_RAW_POGODA[[#This Row],[temperatura_srednia]]</f>
        <v>22</v>
      </c>
      <c r="H65">
        <f>Tab_Dane_RAW_POGODA[[#This Row],[opady]]</f>
        <v>0</v>
      </c>
    </row>
    <row r="66" spans="1:8" x14ac:dyDescent="0.25">
      <c r="A66">
        <v>15</v>
      </c>
      <c r="B66">
        <v>0</v>
      </c>
      <c r="F66" s="2">
        <f t="shared" ref="F66:F97" si="2">F65+1</f>
        <v>42159</v>
      </c>
      <c r="G66">
        <f>Tab_Dane_RAW_POGODA[[#This Row],[temperatura_srednia]]</f>
        <v>15</v>
      </c>
      <c r="H66">
        <f>Tab_Dane_RAW_POGODA[[#This Row],[opady]]</f>
        <v>0</v>
      </c>
    </row>
    <row r="67" spans="1:8" x14ac:dyDescent="0.25">
      <c r="A67">
        <v>18</v>
      </c>
      <c r="B67">
        <v>0</v>
      </c>
      <c r="F67" s="2">
        <f t="shared" si="2"/>
        <v>42160</v>
      </c>
      <c r="G67">
        <f>Tab_Dane_RAW_POGODA[[#This Row],[temperatura_srednia]]</f>
        <v>18</v>
      </c>
      <c r="H67">
        <f>Tab_Dane_RAW_POGODA[[#This Row],[opady]]</f>
        <v>0</v>
      </c>
    </row>
    <row r="68" spans="1:8" x14ac:dyDescent="0.25">
      <c r="A68">
        <v>22</v>
      </c>
      <c r="B68">
        <v>0</v>
      </c>
      <c r="F68" s="2">
        <f t="shared" si="2"/>
        <v>42161</v>
      </c>
      <c r="G68">
        <f>Tab_Dane_RAW_POGODA[[#This Row],[temperatura_srednia]]</f>
        <v>22</v>
      </c>
      <c r="H68">
        <f>Tab_Dane_RAW_POGODA[[#This Row],[opady]]</f>
        <v>0</v>
      </c>
    </row>
    <row r="69" spans="1:8" x14ac:dyDescent="0.25">
      <c r="A69">
        <v>14</v>
      </c>
      <c r="B69">
        <v>8</v>
      </c>
      <c r="F69" s="2">
        <f t="shared" si="2"/>
        <v>42162</v>
      </c>
      <c r="G69">
        <f>Tab_Dane_RAW_POGODA[[#This Row],[temperatura_srednia]]</f>
        <v>14</v>
      </c>
      <c r="H69">
        <f>Tab_Dane_RAW_POGODA[[#This Row],[opady]]</f>
        <v>8</v>
      </c>
    </row>
    <row r="70" spans="1:8" x14ac:dyDescent="0.25">
      <c r="A70">
        <v>14</v>
      </c>
      <c r="B70">
        <v>5.9</v>
      </c>
      <c r="F70" s="2">
        <f t="shared" si="2"/>
        <v>42163</v>
      </c>
      <c r="G70">
        <f>Tab_Dane_RAW_POGODA[[#This Row],[temperatura_srednia]]</f>
        <v>14</v>
      </c>
      <c r="H70">
        <f>Tab_Dane_RAW_POGODA[[#This Row],[opady]]</f>
        <v>5.9</v>
      </c>
    </row>
    <row r="71" spans="1:8" x14ac:dyDescent="0.25">
      <c r="A71">
        <v>12</v>
      </c>
      <c r="B71">
        <v>5</v>
      </c>
      <c r="F71" s="2">
        <f t="shared" si="2"/>
        <v>42164</v>
      </c>
      <c r="G71">
        <f>Tab_Dane_RAW_POGODA[[#This Row],[temperatura_srednia]]</f>
        <v>12</v>
      </c>
      <c r="H71">
        <f>Tab_Dane_RAW_POGODA[[#This Row],[opady]]</f>
        <v>5</v>
      </c>
    </row>
    <row r="72" spans="1:8" x14ac:dyDescent="0.25">
      <c r="A72">
        <v>16</v>
      </c>
      <c r="B72">
        <v>0</v>
      </c>
      <c r="F72" s="2">
        <f t="shared" si="2"/>
        <v>42165</v>
      </c>
      <c r="G72">
        <f>Tab_Dane_RAW_POGODA[[#This Row],[temperatura_srednia]]</f>
        <v>16</v>
      </c>
      <c r="H72">
        <f>Tab_Dane_RAW_POGODA[[#This Row],[opady]]</f>
        <v>0</v>
      </c>
    </row>
    <row r="73" spans="1:8" x14ac:dyDescent="0.25">
      <c r="A73">
        <v>16</v>
      </c>
      <c r="B73">
        <v>0</v>
      </c>
      <c r="F73" s="2">
        <f t="shared" si="2"/>
        <v>42166</v>
      </c>
      <c r="G73">
        <f>Tab_Dane_RAW_POGODA[[#This Row],[temperatura_srednia]]</f>
        <v>16</v>
      </c>
      <c r="H73">
        <f>Tab_Dane_RAW_POGODA[[#This Row],[opady]]</f>
        <v>0</v>
      </c>
    </row>
    <row r="74" spans="1:8" x14ac:dyDescent="0.25">
      <c r="A74">
        <v>18</v>
      </c>
      <c r="B74">
        <v>5</v>
      </c>
      <c r="F74" s="2">
        <f t="shared" si="2"/>
        <v>42167</v>
      </c>
      <c r="G74">
        <f>Tab_Dane_RAW_POGODA[[#This Row],[temperatura_srednia]]</f>
        <v>18</v>
      </c>
      <c r="H74">
        <f>Tab_Dane_RAW_POGODA[[#This Row],[opady]]</f>
        <v>5</v>
      </c>
    </row>
    <row r="75" spans="1:8" x14ac:dyDescent="0.25">
      <c r="A75">
        <v>19</v>
      </c>
      <c r="B75">
        <v>1</v>
      </c>
      <c r="F75" s="2">
        <f t="shared" si="2"/>
        <v>42168</v>
      </c>
      <c r="G75">
        <f>Tab_Dane_RAW_POGODA[[#This Row],[temperatura_srednia]]</f>
        <v>19</v>
      </c>
      <c r="H75">
        <f>Tab_Dane_RAW_POGODA[[#This Row],[opady]]</f>
        <v>1</v>
      </c>
    </row>
    <row r="76" spans="1:8" x14ac:dyDescent="0.25">
      <c r="A76">
        <v>22</v>
      </c>
      <c r="B76">
        <v>0</v>
      </c>
      <c r="F76" s="2">
        <f t="shared" si="2"/>
        <v>42169</v>
      </c>
      <c r="G76">
        <f>Tab_Dane_RAW_POGODA[[#This Row],[temperatura_srednia]]</f>
        <v>22</v>
      </c>
      <c r="H76">
        <f>Tab_Dane_RAW_POGODA[[#This Row],[opady]]</f>
        <v>0</v>
      </c>
    </row>
    <row r="77" spans="1:8" x14ac:dyDescent="0.25">
      <c r="A77">
        <v>16</v>
      </c>
      <c r="B77">
        <v>0</v>
      </c>
      <c r="F77" s="2">
        <f t="shared" si="2"/>
        <v>42170</v>
      </c>
      <c r="G77">
        <f>Tab_Dane_RAW_POGODA[[#This Row],[temperatura_srednia]]</f>
        <v>16</v>
      </c>
      <c r="H77">
        <f>Tab_Dane_RAW_POGODA[[#This Row],[opady]]</f>
        <v>0</v>
      </c>
    </row>
    <row r="78" spans="1:8" x14ac:dyDescent="0.25">
      <c r="A78">
        <v>12</v>
      </c>
      <c r="B78">
        <v>0</v>
      </c>
      <c r="F78" s="2">
        <f t="shared" si="2"/>
        <v>42171</v>
      </c>
      <c r="G78">
        <f>Tab_Dane_RAW_POGODA[[#This Row],[temperatura_srednia]]</f>
        <v>12</v>
      </c>
      <c r="H78">
        <f>Tab_Dane_RAW_POGODA[[#This Row],[opady]]</f>
        <v>0</v>
      </c>
    </row>
    <row r="79" spans="1:8" x14ac:dyDescent="0.25">
      <c r="A79">
        <v>14</v>
      </c>
      <c r="B79">
        <v>0</v>
      </c>
      <c r="F79" s="2">
        <f t="shared" si="2"/>
        <v>42172</v>
      </c>
      <c r="G79">
        <f>Tab_Dane_RAW_POGODA[[#This Row],[temperatura_srednia]]</f>
        <v>14</v>
      </c>
      <c r="H79">
        <f>Tab_Dane_RAW_POGODA[[#This Row],[opady]]</f>
        <v>0</v>
      </c>
    </row>
    <row r="80" spans="1:8" x14ac:dyDescent="0.25">
      <c r="A80">
        <v>16</v>
      </c>
      <c r="B80">
        <v>0.3</v>
      </c>
      <c r="F80" s="2">
        <f t="shared" si="2"/>
        <v>42173</v>
      </c>
      <c r="G80">
        <f>Tab_Dane_RAW_POGODA[[#This Row],[temperatura_srednia]]</f>
        <v>16</v>
      </c>
      <c r="H80">
        <f>Tab_Dane_RAW_POGODA[[#This Row],[opady]]</f>
        <v>0.3</v>
      </c>
    </row>
    <row r="81" spans="1:8" x14ac:dyDescent="0.25">
      <c r="A81">
        <v>12</v>
      </c>
      <c r="B81">
        <v>3</v>
      </c>
      <c r="F81" s="2">
        <f t="shared" si="2"/>
        <v>42174</v>
      </c>
      <c r="G81">
        <f>Tab_Dane_RAW_POGODA[[#This Row],[temperatura_srednia]]</f>
        <v>12</v>
      </c>
      <c r="H81">
        <f>Tab_Dane_RAW_POGODA[[#This Row],[opady]]</f>
        <v>3</v>
      </c>
    </row>
    <row r="82" spans="1:8" x14ac:dyDescent="0.25">
      <c r="A82">
        <v>13</v>
      </c>
      <c r="B82">
        <v>2</v>
      </c>
      <c r="F82" s="2">
        <f t="shared" si="2"/>
        <v>42175</v>
      </c>
      <c r="G82">
        <f>Tab_Dane_RAW_POGODA[[#This Row],[temperatura_srednia]]</f>
        <v>13</v>
      </c>
      <c r="H82">
        <f>Tab_Dane_RAW_POGODA[[#This Row],[opady]]</f>
        <v>2</v>
      </c>
    </row>
    <row r="83" spans="1:8" x14ac:dyDescent="0.25">
      <c r="A83">
        <v>12</v>
      </c>
      <c r="B83">
        <v>0</v>
      </c>
      <c r="F83" s="2">
        <f t="shared" si="2"/>
        <v>42176</v>
      </c>
      <c r="G83">
        <f>Tab_Dane_RAW_POGODA[[#This Row],[temperatura_srednia]]</f>
        <v>12</v>
      </c>
      <c r="H83">
        <f>Tab_Dane_RAW_POGODA[[#This Row],[opady]]</f>
        <v>0</v>
      </c>
    </row>
    <row r="84" spans="1:8" x14ac:dyDescent="0.25">
      <c r="A84">
        <v>12</v>
      </c>
      <c r="B84">
        <v>3</v>
      </c>
      <c r="F84" s="2">
        <f t="shared" si="2"/>
        <v>42177</v>
      </c>
      <c r="G84">
        <f>Tab_Dane_RAW_POGODA[[#This Row],[temperatura_srednia]]</f>
        <v>12</v>
      </c>
      <c r="H84">
        <f>Tab_Dane_RAW_POGODA[[#This Row],[opady]]</f>
        <v>3</v>
      </c>
    </row>
    <row r="85" spans="1:8" x14ac:dyDescent="0.25">
      <c r="A85">
        <v>13</v>
      </c>
      <c r="B85">
        <v>3</v>
      </c>
      <c r="F85" s="2">
        <f t="shared" si="2"/>
        <v>42178</v>
      </c>
      <c r="G85">
        <f>Tab_Dane_RAW_POGODA[[#This Row],[temperatura_srednia]]</f>
        <v>13</v>
      </c>
      <c r="H85">
        <f>Tab_Dane_RAW_POGODA[[#This Row],[opady]]</f>
        <v>3</v>
      </c>
    </row>
    <row r="86" spans="1:8" x14ac:dyDescent="0.25">
      <c r="A86">
        <v>12</v>
      </c>
      <c r="B86">
        <v>0</v>
      </c>
      <c r="F86" s="2">
        <f t="shared" si="2"/>
        <v>42179</v>
      </c>
      <c r="G86">
        <f>Tab_Dane_RAW_POGODA[[#This Row],[temperatura_srednia]]</f>
        <v>12</v>
      </c>
      <c r="H86">
        <f>Tab_Dane_RAW_POGODA[[#This Row],[opady]]</f>
        <v>0</v>
      </c>
    </row>
    <row r="87" spans="1:8" x14ac:dyDescent="0.25">
      <c r="A87">
        <v>16</v>
      </c>
      <c r="B87">
        <v>0</v>
      </c>
      <c r="F87" s="2">
        <f t="shared" si="2"/>
        <v>42180</v>
      </c>
      <c r="G87">
        <f>Tab_Dane_RAW_POGODA[[#This Row],[temperatura_srednia]]</f>
        <v>16</v>
      </c>
      <c r="H87">
        <f>Tab_Dane_RAW_POGODA[[#This Row],[opady]]</f>
        <v>0</v>
      </c>
    </row>
    <row r="88" spans="1:8" x14ac:dyDescent="0.25">
      <c r="A88">
        <v>16</v>
      </c>
      <c r="B88">
        <v>7</v>
      </c>
      <c r="F88" s="2">
        <f t="shared" si="2"/>
        <v>42181</v>
      </c>
      <c r="G88">
        <f>Tab_Dane_RAW_POGODA[[#This Row],[temperatura_srednia]]</f>
        <v>16</v>
      </c>
      <c r="H88">
        <f>Tab_Dane_RAW_POGODA[[#This Row],[opady]]</f>
        <v>7</v>
      </c>
    </row>
    <row r="89" spans="1:8" x14ac:dyDescent="0.25">
      <c r="A89">
        <v>18</v>
      </c>
      <c r="B89">
        <v>6</v>
      </c>
      <c r="F89" s="2">
        <f t="shared" si="2"/>
        <v>42182</v>
      </c>
      <c r="G89">
        <f>Tab_Dane_RAW_POGODA[[#This Row],[temperatura_srednia]]</f>
        <v>18</v>
      </c>
      <c r="H89">
        <f>Tab_Dane_RAW_POGODA[[#This Row],[opady]]</f>
        <v>6</v>
      </c>
    </row>
    <row r="90" spans="1:8" x14ac:dyDescent="0.25">
      <c r="A90">
        <v>16</v>
      </c>
      <c r="B90">
        <v>0</v>
      </c>
      <c r="F90" s="2">
        <f t="shared" si="2"/>
        <v>42183</v>
      </c>
      <c r="G90">
        <f>Tab_Dane_RAW_POGODA[[#This Row],[temperatura_srednia]]</f>
        <v>16</v>
      </c>
      <c r="H90">
        <f>Tab_Dane_RAW_POGODA[[#This Row],[opady]]</f>
        <v>0</v>
      </c>
    </row>
    <row r="91" spans="1:8" x14ac:dyDescent="0.25">
      <c r="A91">
        <v>16</v>
      </c>
      <c r="B91">
        <v>0</v>
      </c>
      <c r="F91" s="2">
        <f t="shared" si="2"/>
        <v>42184</v>
      </c>
      <c r="G91">
        <f>Tab_Dane_RAW_POGODA[[#This Row],[temperatura_srednia]]</f>
        <v>16</v>
      </c>
      <c r="H91">
        <f>Tab_Dane_RAW_POGODA[[#This Row],[opady]]</f>
        <v>0</v>
      </c>
    </row>
    <row r="92" spans="1:8" x14ac:dyDescent="0.25">
      <c r="A92">
        <v>19</v>
      </c>
      <c r="B92">
        <v>0</v>
      </c>
      <c r="F92" s="2">
        <f t="shared" si="2"/>
        <v>42185</v>
      </c>
      <c r="G92">
        <f>Tab_Dane_RAW_POGODA[[#This Row],[temperatura_srednia]]</f>
        <v>19</v>
      </c>
      <c r="H92">
        <f>Tab_Dane_RAW_POGODA[[#This Row],[opady]]</f>
        <v>0</v>
      </c>
    </row>
    <row r="93" spans="1:8" x14ac:dyDescent="0.25">
      <c r="A93">
        <v>18</v>
      </c>
      <c r="B93">
        <v>0</v>
      </c>
      <c r="F93" s="2">
        <f t="shared" si="2"/>
        <v>42186</v>
      </c>
      <c r="G93">
        <f>Tab_Dane_RAW_POGODA[[#This Row],[temperatura_srednia]]</f>
        <v>18</v>
      </c>
      <c r="H93">
        <f>Tab_Dane_RAW_POGODA[[#This Row],[opady]]</f>
        <v>0</v>
      </c>
    </row>
    <row r="94" spans="1:8" x14ac:dyDescent="0.25">
      <c r="A94">
        <v>20</v>
      </c>
      <c r="B94">
        <v>0</v>
      </c>
      <c r="F94" s="2">
        <f t="shared" si="2"/>
        <v>42187</v>
      </c>
      <c r="G94">
        <f>Tab_Dane_RAW_POGODA[[#This Row],[temperatura_srednia]]</f>
        <v>20</v>
      </c>
      <c r="H94">
        <f>Tab_Dane_RAW_POGODA[[#This Row],[opady]]</f>
        <v>0</v>
      </c>
    </row>
    <row r="95" spans="1:8" x14ac:dyDescent="0.25">
      <c r="A95">
        <v>22</v>
      </c>
      <c r="B95">
        <v>0</v>
      </c>
      <c r="F95" s="2">
        <f t="shared" si="2"/>
        <v>42188</v>
      </c>
      <c r="G95">
        <f>Tab_Dane_RAW_POGODA[[#This Row],[temperatura_srednia]]</f>
        <v>22</v>
      </c>
      <c r="H95">
        <f>Tab_Dane_RAW_POGODA[[#This Row],[opady]]</f>
        <v>0</v>
      </c>
    </row>
    <row r="96" spans="1:8" x14ac:dyDescent="0.25">
      <c r="A96">
        <v>25</v>
      </c>
      <c r="B96">
        <v>0</v>
      </c>
      <c r="F96" s="2">
        <f t="shared" si="2"/>
        <v>42189</v>
      </c>
      <c r="G96">
        <f>Tab_Dane_RAW_POGODA[[#This Row],[temperatura_srednia]]</f>
        <v>25</v>
      </c>
      <c r="H96">
        <f>Tab_Dane_RAW_POGODA[[#This Row],[opady]]</f>
        <v>0</v>
      </c>
    </row>
    <row r="97" spans="1:8" x14ac:dyDescent="0.25">
      <c r="A97">
        <v>26</v>
      </c>
      <c r="B97">
        <v>0</v>
      </c>
      <c r="F97" s="2">
        <f t="shared" si="2"/>
        <v>42190</v>
      </c>
      <c r="G97">
        <f>Tab_Dane_RAW_POGODA[[#This Row],[temperatura_srednia]]</f>
        <v>26</v>
      </c>
      <c r="H97">
        <f>Tab_Dane_RAW_POGODA[[#This Row],[opady]]</f>
        <v>0</v>
      </c>
    </row>
    <row r="98" spans="1:8" x14ac:dyDescent="0.25">
      <c r="A98">
        <v>22</v>
      </c>
      <c r="B98">
        <v>0</v>
      </c>
      <c r="F98" s="2">
        <f t="shared" ref="F98:F129" si="3">F97+1</f>
        <v>42191</v>
      </c>
      <c r="G98">
        <f>Tab_Dane_RAW_POGODA[[#This Row],[temperatura_srednia]]</f>
        <v>22</v>
      </c>
      <c r="H98">
        <f>Tab_Dane_RAW_POGODA[[#This Row],[opady]]</f>
        <v>0</v>
      </c>
    </row>
    <row r="99" spans="1:8" x14ac:dyDescent="0.25">
      <c r="A99">
        <v>22</v>
      </c>
      <c r="B99">
        <v>18</v>
      </c>
      <c r="F99" s="2">
        <f t="shared" si="3"/>
        <v>42192</v>
      </c>
      <c r="G99">
        <f>Tab_Dane_RAW_POGODA[[#This Row],[temperatura_srednia]]</f>
        <v>22</v>
      </c>
      <c r="H99">
        <f>Tab_Dane_RAW_POGODA[[#This Row],[opady]]</f>
        <v>18</v>
      </c>
    </row>
    <row r="100" spans="1:8" x14ac:dyDescent="0.25">
      <c r="A100">
        <v>20</v>
      </c>
      <c r="B100">
        <v>3</v>
      </c>
      <c r="F100" s="2">
        <f t="shared" si="3"/>
        <v>42193</v>
      </c>
      <c r="G100">
        <f>Tab_Dane_RAW_POGODA[[#This Row],[temperatura_srednia]]</f>
        <v>20</v>
      </c>
      <c r="H100">
        <f>Tab_Dane_RAW_POGODA[[#This Row],[opady]]</f>
        <v>3</v>
      </c>
    </row>
    <row r="101" spans="1:8" x14ac:dyDescent="0.25">
      <c r="A101">
        <v>16</v>
      </c>
      <c r="B101">
        <v>0.2</v>
      </c>
      <c r="F101" s="2">
        <f t="shared" si="3"/>
        <v>42194</v>
      </c>
      <c r="G101">
        <f>Tab_Dane_RAW_POGODA[[#This Row],[temperatura_srednia]]</f>
        <v>16</v>
      </c>
      <c r="H101">
        <f>Tab_Dane_RAW_POGODA[[#This Row],[opady]]</f>
        <v>0.2</v>
      </c>
    </row>
    <row r="102" spans="1:8" x14ac:dyDescent="0.25">
      <c r="A102">
        <v>13</v>
      </c>
      <c r="B102">
        <v>12.2</v>
      </c>
      <c r="F102" s="2">
        <f t="shared" si="3"/>
        <v>42195</v>
      </c>
      <c r="G102">
        <f>Tab_Dane_RAW_POGODA[[#This Row],[temperatura_srednia]]</f>
        <v>13</v>
      </c>
      <c r="H102">
        <f>Tab_Dane_RAW_POGODA[[#This Row],[opady]]</f>
        <v>12.2</v>
      </c>
    </row>
    <row r="103" spans="1:8" x14ac:dyDescent="0.25">
      <c r="A103">
        <v>16</v>
      </c>
      <c r="B103">
        <v>0</v>
      </c>
      <c r="F103" s="2">
        <f t="shared" si="3"/>
        <v>42196</v>
      </c>
      <c r="G103">
        <f>Tab_Dane_RAW_POGODA[[#This Row],[temperatura_srednia]]</f>
        <v>16</v>
      </c>
      <c r="H103">
        <f>Tab_Dane_RAW_POGODA[[#This Row],[opady]]</f>
        <v>0</v>
      </c>
    </row>
    <row r="104" spans="1:8" x14ac:dyDescent="0.25">
      <c r="A104">
        <v>18</v>
      </c>
      <c r="B104">
        <v>2</v>
      </c>
      <c r="F104" s="2">
        <f t="shared" si="3"/>
        <v>42197</v>
      </c>
      <c r="G104">
        <f>Tab_Dane_RAW_POGODA[[#This Row],[temperatura_srednia]]</f>
        <v>18</v>
      </c>
      <c r="H104">
        <f>Tab_Dane_RAW_POGODA[[#This Row],[opady]]</f>
        <v>2</v>
      </c>
    </row>
    <row r="105" spans="1:8" x14ac:dyDescent="0.25">
      <c r="A105">
        <v>18</v>
      </c>
      <c r="B105">
        <v>12</v>
      </c>
      <c r="F105" s="2">
        <f t="shared" si="3"/>
        <v>42198</v>
      </c>
      <c r="G105">
        <f>Tab_Dane_RAW_POGODA[[#This Row],[temperatura_srednia]]</f>
        <v>18</v>
      </c>
      <c r="H105">
        <f>Tab_Dane_RAW_POGODA[[#This Row],[opady]]</f>
        <v>12</v>
      </c>
    </row>
    <row r="106" spans="1:8" x14ac:dyDescent="0.25">
      <c r="A106">
        <v>18</v>
      </c>
      <c r="B106">
        <v>0</v>
      </c>
      <c r="F106" s="2">
        <f t="shared" si="3"/>
        <v>42199</v>
      </c>
      <c r="G106">
        <f>Tab_Dane_RAW_POGODA[[#This Row],[temperatura_srednia]]</f>
        <v>18</v>
      </c>
      <c r="H106">
        <f>Tab_Dane_RAW_POGODA[[#This Row],[opady]]</f>
        <v>0</v>
      </c>
    </row>
    <row r="107" spans="1:8" x14ac:dyDescent="0.25">
      <c r="A107">
        <v>18</v>
      </c>
      <c r="B107">
        <v>0</v>
      </c>
      <c r="F107" s="2">
        <f t="shared" si="3"/>
        <v>42200</v>
      </c>
      <c r="G107">
        <f>Tab_Dane_RAW_POGODA[[#This Row],[temperatura_srednia]]</f>
        <v>18</v>
      </c>
      <c r="H107">
        <f>Tab_Dane_RAW_POGODA[[#This Row],[opady]]</f>
        <v>0</v>
      </c>
    </row>
    <row r="108" spans="1:8" x14ac:dyDescent="0.25">
      <c r="A108">
        <v>16</v>
      </c>
      <c r="B108">
        <v>0</v>
      </c>
      <c r="F108" s="2">
        <f t="shared" si="3"/>
        <v>42201</v>
      </c>
      <c r="G108">
        <f>Tab_Dane_RAW_POGODA[[#This Row],[temperatura_srednia]]</f>
        <v>16</v>
      </c>
      <c r="H108">
        <f>Tab_Dane_RAW_POGODA[[#This Row],[opady]]</f>
        <v>0</v>
      </c>
    </row>
    <row r="109" spans="1:8" x14ac:dyDescent="0.25">
      <c r="A109">
        <v>21</v>
      </c>
      <c r="B109">
        <v>0</v>
      </c>
      <c r="F109" s="2">
        <f t="shared" si="3"/>
        <v>42202</v>
      </c>
      <c r="G109">
        <f>Tab_Dane_RAW_POGODA[[#This Row],[temperatura_srednia]]</f>
        <v>21</v>
      </c>
      <c r="H109">
        <f>Tab_Dane_RAW_POGODA[[#This Row],[opady]]</f>
        <v>0</v>
      </c>
    </row>
    <row r="110" spans="1:8" x14ac:dyDescent="0.25">
      <c r="A110">
        <v>26</v>
      </c>
      <c r="B110">
        <v>0</v>
      </c>
      <c r="F110" s="2">
        <f t="shared" si="3"/>
        <v>42203</v>
      </c>
      <c r="G110">
        <f>Tab_Dane_RAW_POGODA[[#This Row],[temperatura_srednia]]</f>
        <v>26</v>
      </c>
      <c r="H110">
        <f>Tab_Dane_RAW_POGODA[[#This Row],[opady]]</f>
        <v>0</v>
      </c>
    </row>
    <row r="111" spans="1:8" x14ac:dyDescent="0.25">
      <c r="A111">
        <v>23</v>
      </c>
      <c r="B111">
        <v>18</v>
      </c>
      <c r="F111" s="2">
        <f t="shared" si="3"/>
        <v>42204</v>
      </c>
      <c r="G111">
        <f>Tab_Dane_RAW_POGODA[[#This Row],[temperatura_srednia]]</f>
        <v>23</v>
      </c>
      <c r="H111">
        <f>Tab_Dane_RAW_POGODA[[#This Row],[opady]]</f>
        <v>18</v>
      </c>
    </row>
    <row r="112" spans="1:8" x14ac:dyDescent="0.25">
      <c r="A112">
        <v>19</v>
      </c>
      <c r="B112">
        <v>0</v>
      </c>
      <c r="F112" s="2">
        <f t="shared" si="3"/>
        <v>42205</v>
      </c>
      <c r="G112">
        <f>Tab_Dane_RAW_POGODA[[#This Row],[temperatura_srednia]]</f>
        <v>19</v>
      </c>
      <c r="H112">
        <f>Tab_Dane_RAW_POGODA[[#This Row],[opady]]</f>
        <v>0</v>
      </c>
    </row>
    <row r="113" spans="1:8" x14ac:dyDescent="0.25">
      <c r="A113">
        <v>20</v>
      </c>
      <c r="B113">
        <v>6</v>
      </c>
      <c r="F113" s="2">
        <f t="shared" si="3"/>
        <v>42206</v>
      </c>
      <c r="G113">
        <f>Tab_Dane_RAW_POGODA[[#This Row],[temperatura_srednia]]</f>
        <v>20</v>
      </c>
      <c r="H113">
        <f>Tab_Dane_RAW_POGODA[[#This Row],[opady]]</f>
        <v>6</v>
      </c>
    </row>
    <row r="114" spans="1:8" x14ac:dyDescent="0.25">
      <c r="A114">
        <v>22</v>
      </c>
      <c r="B114">
        <v>0</v>
      </c>
      <c r="F114" s="2">
        <f t="shared" si="3"/>
        <v>42207</v>
      </c>
      <c r="G114">
        <f>Tab_Dane_RAW_POGODA[[#This Row],[temperatura_srednia]]</f>
        <v>22</v>
      </c>
      <c r="H114">
        <f>Tab_Dane_RAW_POGODA[[#This Row],[opady]]</f>
        <v>0</v>
      </c>
    </row>
    <row r="115" spans="1:8" x14ac:dyDescent="0.25">
      <c r="A115">
        <v>20</v>
      </c>
      <c r="B115">
        <v>0</v>
      </c>
      <c r="F115" s="2">
        <f t="shared" si="3"/>
        <v>42208</v>
      </c>
      <c r="G115">
        <f>Tab_Dane_RAW_POGODA[[#This Row],[temperatura_srednia]]</f>
        <v>20</v>
      </c>
      <c r="H115">
        <f>Tab_Dane_RAW_POGODA[[#This Row],[opady]]</f>
        <v>0</v>
      </c>
    </row>
    <row r="116" spans="1:8" x14ac:dyDescent="0.25">
      <c r="A116">
        <v>20</v>
      </c>
      <c r="B116">
        <v>0</v>
      </c>
      <c r="F116" s="2">
        <f t="shared" si="3"/>
        <v>42209</v>
      </c>
      <c r="G116">
        <f>Tab_Dane_RAW_POGODA[[#This Row],[temperatura_srednia]]</f>
        <v>20</v>
      </c>
      <c r="H116">
        <f>Tab_Dane_RAW_POGODA[[#This Row],[opady]]</f>
        <v>0</v>
      </c>
    </row>
    <row r="117" spans="1:8" x14ac:dyDescent="0.25">
      <c r="A117">
        <v>23</v>
      </c>
      <c r="B117">
        <v>0.1</v>
      </c>
      <c r="F117" s="2">
        <f t="shared" si="3"/>
        <v>42210</v>
      </c>
      <c r="G117">
        <f>Tab_Dane_RAW_POGODA[[#This Row],[temperatura_srednia]]</f>
        <v>23</v>
      </c>
      <c r="H117">
        <f>Tab_Dane_RAW_POGODA[[#This Row],[opady]]</f>
        <v>0.1</v>
      </c>
    </row>
    <row r="118" spans="1:8" x14ac:dyDescent="0.25">
      <c r="A118">
        <v>16</v>
      </c>
      <c r="B118">
        <v>0</v>
      </c>
      <c r="F118" s="2">
        <f t="shared" si="3"/>
        <v>42211</v>
      </c>
      <c r="G118">
        <f>Tab_Dane_RAW_POGODA[[#This Row],[temperatura_srednia]]</f>
        <v>16</v>
      </c>
      <c r="H118">
        <f>Tab_Dane_RAW_POGODA[[#This Row],[opady]]</f>
        <v>0</v>
      </c>
    </row>
    <row r="119" spans="1:8" x14ac:dyDescent="0.25">
      <c r="A119">
        <v>16</v>
      </c>
      <c r="B119">
        <v>0.1</v>
      </c>
      <c r="F119" s="2">
        <f t="shared" si="3"/>
        <v>42212</v>
      </c>
      <c r="G119">
        <f>Tab_Dane_RAW_POGODA[[#This Row],[temperatura_srednia]]</f>
        <v>16</v>
      </c>
      <c r="H119">
        <f>Tab_Dane_RAW_POGODA[[#This Row],[opady]]</f>
        <v>0.1</v>
      </c>
    </row>
    <row r="120" spans="1:8" x14ac:dyDescent="0.25">
      <c r="A120">
        <v>18</v>
      </c>
      <c r="B120">
        <v>0.3</v>
      </c>
      <c r="F120" s="2">
        <f t="shared" si="3"/>
        <v>42213</v>
      </c>
      <c r="G120">
        <f>Tab_Dane_RAW_POGODA[[#This Row],[temperatura_srednia]]</f>
        <v>18</v>
      </c>
      <c r="H120">
        <f>Tab_Dane_RAW_POGODA[[#This Row],[opady]]</f>
        <v>0.3</v>
      </c>
    </row>
    <row r="121" spans="1:8" x14ac:dyDescent="0.25">
      <c r="A121">
        <v>18</v>
      </c>
      <c r="B121">
        <v>0</v>
      </c>
      <c r="F121" s="2">
        <f t="shared" si="3"/>
        <v>42214</v>
      </c>
      <c r="G121">
        <f>Tab_Dane_RAW_POGODA[[#This Row],[temperatura_srednia]]</f>
        <v>18</v>
      </c>
      <c r="H121">
        <f>Tab_Dane_RAW_POGODA[[#This Row],[opady]]</f>
        <v>0</v>
      </c>
    </row>
    <row r="122" spans="1:8" x14ac:dyDescent="0.25">
      <c r="A122">
        <v>14</v>
      </c>
      <c r="B122">
        <v>0</v>
      </c>
      <c r="F122" s="2">
        <f t="shared" si="3"/>
        <v>42215</v>
      </c>
      <c r="G122">
        <f>Tab_Dane_RAW_POGODA[[#This Row],[temperatura_srednia]]</f>
        <v>14</v>
      </c>
      <c r="H122">
        <f>Tab_Dane_RAW_POGODA[[#This Row],[opady]]</f>
        <v>0</v>
      </c>
    </row>
    <row r="123" spans="1:8" x14ac:dyDescent="0.25">
      <c r="A123">
        <v>14</v>
      </c>
      <c r="B123">
        <v>0</v>
      </c>
      <c r="F123" s="2">
        <f t="shared" si="3"/>
        <v>42216</v>
      </c>
      <c r="G123">
        <f>Tab_Dane_RAW_POGODA[[#This Row],[temperatura_srednia]]</f>
        <v>14</v>
      </c>
      <c r="H123">
        <f>Tab_Dane_RAW_POGODA[[#This Row],[opady]]</f>
        <v>0</v>
      </c>
    </row>
    <row r="124" spans="1:8" x14ac:dyDescent="0.25">
      <c r="A124">
        <v>16</v>
      </c>
      <c r="B124">
        <v>0</v>
      </c>
      <c r="F124" s="2">
        <f t="shared" si="3"/>
        <v>42217</v>
      </c>
      <c r="G124">
        <f>Tab_Dane_RAW_POGODA[[#This Row],[temperatura_srednia]]</f>
        <v>16</v>
      </c>
      <c r="H124">
        <f>Tab_Dane_RAW_POGODA[[#This Row],[opady]]</f>
        <v>0</v>
      </c>
    </row>
    <row r="125" spans="1:8" x14ac:dyDescent="0.25">
      <c r="A125">
        <v>22</v>
      </c>
      <c r="B125">
        <v>0</v>
      </c>
      <c r="F125" s="2">
        <f t="shared" si="3"/>
        <v>42218</v>
      </c>
      <c r="G125">
        <f>Tab_Dane_RAW_POGODA[[#This Row],[temperatura_srednia]]</f>
        <v>22</v>
      </c>
      <c r="H125">
        <f>Tab_Dane_RAW_POGODA[[#This Row],[opady]]</f>
        <v>0</v>
      </c>
    </row>
    <row r="126" spans="1:8" x14ac:dyDescent="0.25">
      <c r="A126">
        <v>22</v>
      </c>
      <c r="B126">
        <v>0</v>
      </c>
      <c r="F126" s="2">
        <f t="shared" si="3"/>
        <v>42219</v>
      </c>
      <c r="G126">
        <f>Tab_Dane_RAW_POGODA[[#This Row],[temperatura_srednia]]</f>
        <v>22</v>
      </c>
      <c r="H126">
        <f>Tab_Dane_RAW_POGODA[[#This Row],[opady]]</f>
        <v>0</v>
      </c>
    </row>
    <row r="127" spans="1:8" x14ac:dyDescent="0.25">
      <c r="A127">
        <v>25</v>
      </c>
      <c r="B127">
        <v>0</v>
      </c>
      <c r="F127" s="2">
        <f t="shared" si="3"/>
        <v>42220</v>
      </c>
      <c r="G127">
        <f>Tab_Dane_RAW_POGODA[[#This Row],[temperatura_srednia]]</f>
        <v>25</v>
      </c>
      <c r="H127">
        <f>Tab_Dane_RAW_POGODA[[#This Row],[opady]]</f>
        <v>0</v>
      </c>
    </row>
    <row r="128" spans="1:8" x14ac:dyDescent="0.25">
      <c r="A128">
        <v>24</v>
      </c>
      <c r="B128">
        <v>0</v>
      </c>
      <c r="F128" s="2">
        <f t="shared" si="3"/>
        <v>42221</v>
      </c>
      <c r="G128">
        <f>Tab_Dane_RAW_POGODA[[#This Row],[temperatura_srednia]]</f>
        <v>24</v>
      </c>
      <c r="H128">
        <f>Tab_Dane_RAW_POGODA[[#This Row],[opady]]</f>
        <v>0</v>
      </c>
    </row>
    <row r="129" spans="1:8" x14ac:dyDescent="0.25">
      <c r="A129">
        <v>24</v>
      </c>
      <c r="B129">
        <v>0</v>
      </c>
      <c r="F129" s="2">
        <f t="shared" si="3"/>
        <v>42222</v>
      </c>
      <c r="G129">
        <f>Tab_Dane_RAW_POGODA[[#This Row],[temperatura_srednia]]</f>
        <v>24</v>
      </c>
      <c r="H129">
        <f>Tab_Dane_RAW_POGODA[[#This Row],[opady]]</f>
        <v>0</v>
      </c>
    </row>
    <row r="130" spans="1:8" x14ac:dyDescent="0.25">
      <c r="A130">
        <v>28</v>
      </c>
      <c r="B130">
        <v>0</v>
      </c>
      <c r="F130" s="2">
        <f t="shared" ref="F130:F161" si="4">F129+1</f>
        <v>42223</v>
      </c>
      <c r="G130">
        <f>Tab_Dane_RAW_POGODA[[#This Row],[temperatura_srednia]]</f>
        <v>28</v>
      </c>
      <c r="H130">
        <f>Tab_Dane_RAW_POGODA[[#This Row],[opady]]</f>
        <v>0</v>
      </c>
    </row>
    <row r="131" spans="1:8" x14ac:dyDescent="0.25">
      <c r="A131">
        <v>28</v>
      </c>
      <c r="B131">
        <v>0</v>
      </c>
      <c r="F131" s="2">
        <f t="shared" si="4"/>
        <v>42224</v>
      </c>
      <c r="G131">
        <f>Tab_Dane_RAW_POGODA[[#This Row],[temperatura_srednia]]</f>
        <v>28</v>
      </c>
      <c r="H131">
        <f>Tab_Dane_RAW_POGODA[[#This Row],[opady]]</f>
        <v>0</v>
      </c>
    </row>
    <row r="132" spans="1:8" x14ac:dyDescent="0.25">
      <c r="A132">
        <v>24</v>
      </c>
      <c r="B132">
        <v>0</v>
      </c>
      <c r="F132" s="2">
        <f t="shared" si="4"/>
        <v>42225</v>
      </c>
      <c r="G132">
        <f>Tab_Dane_RAW_POGODA[[#This Row],[temperatura_srednia]]</f>
        <v>24</v>
      </c>
      <c r="H132">
        <f>Tab_Dane_RAW_POGODA[[#This Row],[opady]]</f>
        <v>0</v>
      </c>
    </row>
    <row r="133" spans="1:8" x14ac:dyDescent="0.25">
      <c r="A133">
        <v>24</v>
      </c>
      <c r="B133">
        <v>0</v>
      </c>
      <c r="F133" s="2">
        <f t="shared" si="4"/>
        <v>42226</v>
      </c>
      <c r="G133">
        <f>Tab_Dane_RAW_POGODA[[#This Row],[temperatura_srednia]]</f>
        <v>24</v>
      </c>
      <c r="H133">
        <f>Tab_Dane_RAW_POGODA[[#This Row],[opady]]</f>
        <v>0</v>
      </c>
    </row>
    <row r="134" spans="1:8" x14ac:dyDescent="0.25">
      <c r="A134">
        <v>26</v>
      </c>
      <c r="B134">
        <v>0</v>
      </c>
      <c r="F134" s="2">
        <f t="shared" si="4"/>
        <v>42227</v>
      </c>
      <c r="G134">
        <f>Tab_Dane_RAW_POGODA[[#This Row],[temperatura_srednia]]</f>
        <v>26</v>
      </c>
      <c r="H134">
        <f>Tab_Dane_RAW_POGODA[[#This Row],[opady]]</f>
        <v>0</v>
      </c>
    </row>
    <row r="135" spans="1:8" x14ac:dyDescent="0.25">
      <c r="A135">
        <v>32</v>
      </c>
      <c r="B135">
        <v>0.6</v>
      </c>
      <c r="F135" s="2">
        <f t="shared" si="4"/>
        <v>42228</v>
      </c>
      <c r="G135">
        <f>Tab_Dane_RAW_POGODA[[#This Row],[temperatura_srednia]]</f>
        <v>32</v>
      </c>
      <c r="H135">
        <f>Tab_Dane_RAW_POGODA[[#This Row],[opady]]</f>
        <v>0.6</v>
      </c>
    </row>
    <row r="136" spans="1:8" x14ac:dyDescent="0.25">
      <c r="A136">
        <v>31</v>
      </c>
      <c r="B136">
        <v>0.1</v>
      </c>
      <c r="F136" s="2">
        <f t="shared" si="4"/>
        <v>42229</v>
      </c>
      <c r="G136">
        <f>Tab_Dane_RAW_POGODA[[#This Row],[temperatura_srednia]]</f>
        <v>31</v>
      </c>
      <c r="H136">
        <f>Tab_Dane_RAW_POGODA[[#This Row],[opady]]</f>
        <v>0.1</v>
      </c>
    </row>
    <row r="137" spans="1:8" x14ac:dyDescent="0.25">
      <c r="A137">
        <v>33</v>
      </c>
      <c r="B137">
        <v>0</v>
      </c>
      <c r="F137" s="2">
        <f t="shared" si="4"/>
        <v>42230</v>
      </c>
      <c r="G137">
        <f>Tab_Dane_RAW_POGODA[[#This Row],[temperatura_srednia]]</f>
        <v>33</v>
      </c>
      <c r="H137">
        <f>Tab_Dane_RAW_POGODA[[#This Row],[opady]]</f>
        <v>0</v>
      </c>
    </row>
    <row r="138" spans="1:8" x14ac:dyDescent="0.25">
      <c r="A138">
        <v>31</v>
      </c>
      <c r="B138">
        <v>12</v>
      </c>
      <c r="F138" s="2">
        <f t="shared" si="4"/>
        <v>42231</v>
      </c>
      <c r="G138">
        <f>Tab_Dane_RAW_POGODA[[#This Row],[temperatura_srednia]]</f>
        <v>31</v>
      </c>
      <c r="H138">
        <f>Tab_Dane_RAW_POGODA[[#This Row],[opady]]</f>
        <v>12</v>
      </c>
    </row>
    <row r="139" spans="1:8" x14ac:dyDescent="0.25">
      <c r="A139">
        <v>22</v>
      </c>
      <c r="B139">
        <v>0</v>
      </c>
      <c r="F139" s="2">
        <f t="shared" si="4"/>
        <v>42232</v>
      </c>
      <c r="G139">
        <f>Tab_Dane_RAW_POGODA[[#This Row],[temperatura_srednia]]</f>
        <v>22</v>
      </c>
      <c r="H139">
        <f>Tab_Dane_RAW_POGODA[[#This Row],[opady]]</f>
        <v>0</v>
      </c>
    </row>
    <row r="140" spans="1:8" x14ac:dyDescent="0.25">
      <c r="A140">
        <v>24</v>
      </c>
      <c r="B140">
        <v>0.2</v>
      </c>
      <c r="F140" s="2">
        <f t="shared" si="4"/>
        <v>42233</v>
      </c>
      <c r="G140">
        <f>Tab_Dane_RAW_POGODA[[#This Row],[temperatura_srednia]]</f>
        <v>24</v>
      </c>
      <c r="H140">
        <f>Tab_Dane_RAW_POGODA[[#This Row],[opady]]</f>
        <v>0.2</v>
      </c>
    </row>
    <row r="141" spans="1:8" x14ac:dyDescent="0.25">
      <c r="A141">
        <v>22</v>
      </c>
      <c r="B141">
        <v>0</v>
      </c>
      <c r="F141" s="2">
        <f t="shared" si="4"/>
        <v>42234</v>
      </c>
      <c r="G141">
        <f>Tab_Dane_RAW_POGODA[[#This Row],[temperatura_srednia]]</f>
        <v>22</v>
      </c>
      <c r="H141">
        <f>Tab_Dane_RAW_POGODA[[#This Row],[opady]]</f>
        <v>0</v>
      </c>
    </row>
    <row r="142" spans="1:8" x14ac:dyDescent="0.25">
      <c r="A142">
        <v>19</v>
      </c>
      <c r="B142">
        <v>0</v>
      </c>
      <c r="F142" s="2">
        <f t="shared" si="4"/>
        <v>42235</v>
      </c>
      <c r="G142">
        <f>Tab_Dane_RAW_POGODA[[#This Row],[temperatura_srednia]]</f>
        <v>19</v>
      </c>
      <c r="H142">
        <f>Tab_Dane_RAW_POGODA[[#This Row],[opady]]</f>
        <v>0</v>
      </c>
    </row>
    <row r="143" spans="1:8" x14ac:dyDescent="0.25">
      <c r="A143">
        <v>18</v>
      </c>
      <c r="B143">
        <v>0</v>
      </c>
      <c r="F143" s="2">
        <f t="shared" si="4"/>
        <v>42236</v>
      </c>
      <c r="G143">
        <f>Tab_Dane_RAW_POGODA[[#This Row],[temperatura_srednia]]</f>
        <v>18</v>
      </c>
      <c r="H143">
        <f>Tab_Dane_RAW_POGODA[[#This Row],[opady]]</f>
        <v>0</v>
      </c>
    </row>
    <row r="144" spans="1:8" x14ac:dyDescent="0.25">
      <c r="A144">
        <v>18</v>
      </c>
      <c r="B144">
        <v>0</v>
      </c>
      <c r="F144" s="2">
        <f t="shared" si="4"/>
        <v>42237</v>
      </c>
      <c r="G144">
        <f>Tab_Dane_RAW_POGODA[[#This Row],[temperatura_srednia]]</f>
        <v>18</v>
      </c>
      <c r="H144">
        <f>Tab_Dane_RAW_POGODA[[#This Row],[opady]]</f>
        <v>0</v>
      </c>
    </row>
    <row r="145" spans="1:8" x14ac:dyDescent="0.25">
      <c r="A145">
        <v>18</v>
      </c>
      <c r="B145">
        <v>0</v>
      </c>
      <c r="F145" s="2">
        <f t="shared" si="4"/>
        <v>42238</v>
      </c>
      <c r="G145">
        <f>Tab_Dane_RAW_POGODA[[#This Row],[temperatura_srednia]]</f>
        <v>18</v>
      </c>
      <c r="H145">
        <f>Tab_Dane_RAW_POGODA[[#This Row],[opady]]</f>
        <v>0</v>
      </c>
    </row>
    <row r="146" spans="1:8" x14ac:dyDescent="0.25">
      <c r="A146">
        <v>19</v>
      </c>
      <c r="B146">
        <v>0</v>
      </c>
      <c r="F146" s="2">
        <f t="shared" si="4"/>
        <v>42239</v>
      </c>
      <c r="G146">
        <f>Tab_Dane_RAW_POGODA[[#This Row],[temperatura_srednia]]</f>
        <v>19</v>
      </c>
      <c r="H146">
        <f>Tab_Dane_RAW_POGODA[[#This Row],[opady]]</f>
        <v>0</v>
      </c>
    </row>
    <row r="147" spans="1:8" x14ac:dyDescent="0.25">
      <c r="A147">
        <v>21</v>
      </c>
      <c r="B147">
        <v>5.5</v>
      </c>
      <c r="F147" s="2">
        <f t="shared" si="4"/>
        <v>42240</v>
      </c>
      <c r="G147">
        <f>Tab_Dane_RAW_POGODA[[#This Row],[temperatura_srednia]]</f>
        <v>21</v>
      </c>
      <c r="H147">
        <f>Tab_Dane_RAW_POGODA[[#This Row],[opady]]</f>
        <v>5.5</v>
      </c>
    </row>
    <row r="148" spans="1:8" x14ac:dyDescent="0.25">
      <c r="A148">
        <v>18</v>
      </c>
      <c r="B148">
        <v>18</v>
      </c>
      <c r="F148" s="2">
        <f t="shared" si="4"/>
        <v>42241</v>
      </c>
      <c r="G148">
        <f>Tab_Dane_RAW_POGODA[[#This Row],[temperatura_srednia]]</f>
        <v>18</v>
      </c>
      <c r="H148">
        <f>Tab_Dane_RAW_POGODA[[#This Row],[opady]]</f>
        <v>18</v>
      </c>
    </row>
    <row r="149" spans="1:8" x14ac:dyDescent="0.25">
      <c r="A149">
        <v>19</v>
      </c>
      <c r="B149">
        <v>12</v>
      </c>
      <c r="F149" s="2">
        <f t="shared" si="4"/>
        <v>42242</v>
      </c>
      <c r="G149">
        <f>Tab_Dane_RAW_POGODA[[#This Row],[temperatura_srednia]]</f>
        <v>19</v>
      </c>
      <c r="H149">
        <f>Tab_Dane_RAW_POGODA[[#This Row],[opady]]</f>
        <v>12</v>
      </c>
    </row>
    <row r="150" spans="1:8" x14ac:dyDescent="0.25">
      <c r="A150">
        <v>23</v>
      </c>
      <c r="B150">
        <v>0</v>
      </c>
      <c r="F150" s="2">
        <f t="shared" si="4"/>
        <v>42243</v>
      </c>
      <c r="G150">
        <f>Tab_Dane_RAW_POGODA[[#This Row],[temperatura_srednia]]</f>
        <v>23</v>
      </c>
      <c r="H150">
        <f>Tab_Dane_RAW_POGODA[[#This Row],[opady]]</f>
        <v>0</v>
      </c>
    </row>
    <row r="151" spans="1:8" x14ac:dyDescent="0.25">
      <c r="A151">
        <v>17</v>
      </c>
      <c r="B151">
        <v>0.1</v>
      </c>
      <c r="F151" s="2">
        <f t="shared" si="4"/>
        <v>42244</v>
      </c>
      <c r="G151">
        <f>Tab_Dane_RAW_POGODA[[#This Row],[temperatura_srednia]]</f>
        <v>17</v>
      </c>
      <c r="H151">
        <f>Tab_Dane_RAW_POGODA[[#This Row],[opady]]</f>
        <v>0.1</v>
      </c>
    </row>
    <row r="152" spans="1:8" x14ac:dyDescent="0.25">
      <c r="A152">
        <v>16</v>
      </c>
      <c r="B152">
        <v>14</v>
      </c>
      <c r="F152" s="2">
        <f t="shared" si="4"/>
        <v>42245</v>
      </c>
      <c r="G152">
        <f>Tab_Dane_RAW_POGODA[[#This Row],[temperatura_srednia]]</f>
        <v>16</v>
      </c>
      <c r="H152">
        <f>Tab_Dane_RAW_POGODA[[#This Row],[opady]]</f>
        <v>14</v>
      </c>
    </row>
    <row r="153" spans="1:8" x14ac:dyDescent="0.25">
      <c r="A153">
        <v>22</v>
      </c>
      <c r="B153">
        <v>0</v>
      </c>
      <c r="F153" s="2">
        <f t="shared" si="4"/>
        <v>42246</v>
      </c>
      <c r="G153">
        <f>Tab_Dane_RAW_POGODA[[#This Row],[temperatura_srednia]]</f>
        <v>22</v>
      </c>
      <c r="H153">
        <f>Tab_Dane_RAW_POGODA[[#This Row],[opady]]</f>
        <v>0</v>
      </c>
    </row>
    <row r="154" spans="1:8" x14ac:dyDescent="0.25">
      <c r="A154">
        <v>26</v>
      </c>
      <c r="B154">
        <v>0</v>
      </c>
      <c r="F154" s="2">
        <f t="shared" si="4"/>
        <v>42247</v>
      </c>
      <c r="G154">
        <f>Tab_Dane_RAW_POGODA[[#This Row],[temperatura_srednia]]</f>
        <v>26</v>
      </c>
      <c r="H154">
        <f>Tab_Dane_RAW_POGODA[[#This Row],[opady]]</f>
        <v>0</v>
      </c>
    </row>
    <row r="155" spans="1:8" x14ac:dyDescent="0.25">
      <c r="A155">
        <v>27</v>
      </c>
      <c r="B155">
        <v>2</v>
      </c>
      <c r="F155" s="2">
        <f t="shared" si="4"/>
        <v>42248</v>
      </c>
      <c r="G155">
        <f>Tab_Dane_RAW_POGODA[[#This Row],[temperatura_srednia]]</f>
        <v>27</v>
      </c>
      <c r="H155">
        <f>Tab_Dane_RAW_POGODA[[#This Row],[opady]]</f>
        <v>2</v>
      </c>
    </row>
    <row r="156" spans="1:8" x14ac:dyDescent="0.25">
      <c r="A156">
        <v>18</v>
      </c>
      <c r="B156">
        <v>0</v>
      </c>
      <c r="F156" s="2">
        <f t="shared" si="4"/>
        <v>42249</v>
      </c>
      <c r="G156">
        <f>Tab_Dane_RAW_POGODA[[#This Row],[temperatura_srednia]]</f>
        <v>18</v>
      </c>
      <c r="H156">
        <f>Tab_Dane_RAW_POGODA[[#This Row],[opady]]</f>
        <v>0</v>
      </c>
    </row>
    <row r="157" spans="1:8" x14ac:dyDescent="0.25">
      <c r="A157">
        <v>17</v>
      </c>
      <c r="B157">
        <v>0</v>
      </c>
      <c r="F157" s="2">
        <f t="shared" si="4"/>
        <v>42250</v>
      </c>
      <c r="G157">
        <f>Tab_Dane_RAW_POGODA[[#This Row],[temperatura_srednia]]</f>
        <v>17</v>
      </c>
      <c r="H157">
        <f>Tab_Dane_RAW_POGODA[[#This Row],[opady]]</f>
        <v>0</v>
      </c>
    </row>
    <row r="158" spans="1:8" x14ac:dyDescent="0.25">
      <c r="A158">
        <v>16</v>
      </c>
      <c r="B158">
        <v>0.1</v>
      </c>
      <c r="F158" s="2">
        <f t="shared" si="4"/>
        <v>42251</v>
      </c>
      <c r="G158">
        <f>Tab_Dane_RAW_POGODA[[#This Row],[temperatura_srednia]]</f>
        <v>16</v>
      </c>
      <c r="H158">
        <f>Tab_Dane_RAW_POGODA[[#This Row],[opady]]</f>
        <v>0.1</v>
      </c>
    </row>
    <row r="159" spans="1:8" x14ac:dyDescent="0.25">
      <c r="A159">
        <v>15</v>
      </c>
      <c r="B159">
        <v>0</v>
      </c>
      <c r="F159" s="2">
        <f t="shared" si="4"/>
        <v>42252</v>
      </c>
      <c r="G159">
        <f>Tab_Dane_RAW_POGODA[[#This Row],[temperatura_srednia]]</f>
        <v>15</v>
      </c>
      <c r="H159">
        <f>Tab_Dane_RAW_POGODA[[#This Row],[opady]]</f>
        <v>0</v>
      </c>
    </row>
    <row r="160" spans="1:8" x14ac:dyDescent="0.25">
      <c r="A160">
        <v>12</v>
      </c>
      <c r="B160">
        <v>4</v>
      </c>
      <c r="F160" s="2">
        <f t="shared" si="4"/>
        <v>42253</v>
      </c>
      <c r="G160">
        <f>Tab_Dane_RAW_POGODA[[#This Row],[temperatura_srednia]]</f>
        <v>12</v>
      </c>
      <c r="H160">
        <f>Tab_Dane_RAW_POGODA[[#This Row],[opady]]</f>
        <v>4</v>
      </c>
    </row>
    <row r="161" spans="1:8" x14ac:dyDescent="0.25">
      <c r="A161">
        <v>13</v>
      </c>
      <c r="B161">
        <v>0</v>
      </c>
      <c r="F161" s="2">
        <f t="shared" si="4"/>
        <v>42254</v>
      </c>
      <c r="G161">
        <f>Tab_Dane_RAW_POGODA[[#This Row],[temperatura_srednia]]</f>
        <v>13</v>
      </c>
      <c r="H161">
        <f>Tab_Dane_RAW_POGODA[[#This Row],[opady]]</f>
        <v>0</v>
      </c>
    </row>
    <row r="162" spans="1:8" x14ac:dyDescent="0.25">
      <c r="A162">
        <v>11</v>
      </c>
      <c r="B162">
        <v>4</v>
      </c>
      <c r="F162" s="2">
        <f t="shared" ref="F162:F184" si="5">F161+1</f>
        <v>42255</v>
      </c>
      <c r="G162">
        <f>Tab_Dane_RAW_POGODA[[#This Row],[temperatura_srednia]]</f>
        <v>11</v>
      </c>
      <c r="H162">
        <f>Tab_Dane_RAW_POGODA[[#This Row],[opady]]</f>
        <v>4</v>
      </c>
    </row>
    <row r="163" spans="1:8" x14ac:dyDescent="0.25">
      <c r="A163">
        <v>11</v>
      </c>
      <c r="B163">
        <v>0</v>
      </c>
      <c r="F163" s="2">
        <f t="shared" si="5"/>
        <v>42256</v>
      </c>
      <c r="G163">
        <f>Tab_Dane_RAW_POGODA[[#This Row],[temperatura_srednia]]</f>
        <v>11</v>
      </c>
      <c r="H163">
        <f>Tab_Dane_RAW_POGODA[[#This Row],[opady]]</f>
        <v>0</v>
      </c>
    </row>
    <row r="164" spans="1:8" x14ac:dyDescent="0.25">
      <c r="A164">
        <v>12</v>
      </c>
      <c r="B164">
        <v>0</v>
      </c>
      <c r="F164" s="2">
        <f t="shared" si="5"/>
        <v>42257</v>
      </c>
      <c r="G164">
        <f>Tab_Dane_RAW_POGODA[[#This Row],[temperatura_srednia]]</f>
        <v>12</v>
      </c>
      <c r="H164">
        <f>Tab_Dane_RAW_POGODA[[#This Row],[opady]]</f>
        <v>0</v>
      </c>
    </row>
    <row r="165" spans="1:8" x14ac:dyDescent="0.25">
      <c r="A165">
        <v>16</v>
      </c>
      <c r="B165">
        <v>0.1</v>
      </c>
      <c r="F165" s="2">
        <f t="shared" si="5"/>
        <v>42258</v>
      </c>
      <c r="G165">
        <f>Tab_Dane_RAW_POGODA[[#This Row],[temperatura_srednia]]</f>
        <v>16</v>
      </c>
      <c r="H165">
        <f>Tab_Dane_RAW_POGODA[[#This Row],[opady]]</f>
        <v>0.1</v>
      </c>
    </row>
    <row r="166" spans="1:8" x14ac:dyDescent="0.25">
      <c r="A166">
        <v>18</v>
      </c>
      <c r="B166">
        <v>0</v>
      </c>
      <c r="F166" s="2">
        <f t="shared" si="5"/>
        <v>42259</v>
      </c>
      <c r="G166">
        <f>Tab_Dane_RAW_POGODA[[#This Row],[temperatura_srednia]]</f>
        <v>18</v>
      </c>
      <c r="H166">
        <f>Tab_Dane_RAW_POGODA[[#This Row],[opady]]</f>
        <v>0</v>
      </c>
    </row>
    <row r="167" spans="1:8" x14ac:dyDescent="0.25">
      <c r="A167">
        <v>18</v>
      </c>
      <c r="B167">
        <v>0</v>
      </c>
      <c r="F167" s="2">
        <f t="shared" si="5"/>
        <v>42260</v>
      </c>
      <c r="G167">
        <f>Tab_Dane_RAW_POGODA[[#This Row],[temperatura_srednia]]</f>
        <v>18</v>
      </c>
      <c r="H167">
        <f>Tab_Dane_RAW_POGODA[[#This Row],[opady]]</f>
        <v>0</v>
      </c>
    </row>
    <row r="168" spans="1:8" x14ac:dyDescent="0.25">
      <c r="A168">
        <v>19</v>
      </c>
      <c r="B168">
        <v>3</v>
      </c>
      <c r="F168" s="2">
        <f t="shared" si="5"/>
        <v>42261</v>
      </c>
      <c r="G168">
        <f>Tab_Dane_RAW_POGODA[[#This Row],[temperatura_srednia]]</f>
        <v>19</v>
      </c>
      <c r="H168">
        <f>Tab_Dane_RAW_POGODA[[#This Row],[opady]]</f>
        <v>3</v>
      </c>
    </row>
    <row r="169" spans="1:8" x14ac:dyDescent="0.25">
      <c r="A169">
        <v>16</v>
      </c>
      <c r="B169">
        <v>0.1</v>
      </c>
      <c r="F169" s="2">
        <f t="shared" si="5"/>
        <v>42262</v>
      </c>
      <c r="G169">
        <f>Tab_Dane_RAW_POGODA[[#This Row],[temperatura_srednia]]</f>
        <v>16</v>
      </c>
      <c r="H169">
        <f>Tab_Dane_RAW_POGODA[[#This Row],[opady]]</f>
        <v>0.1</v>
      </c>
    </row>
    <row r="170" spans="1:8" x14ac:dyDescent="0.25">
      <c r="A170">
        <v>18</v>
      </c>
      <c r="B170">
        <v>0</v>
      </c>
      <c r="F170" s="2">
        <f t="shared" si="5"/>
        <v>42263</v>
      </c>
      <c r="G170">
        <f>Tab_Dane_RAW_POGODA[[#This Row],[temperatura_srednia]]</f>
        <v>18</v>
      </c>
      <c r="H170">
        <f>Tab_Dane_RAW_POGODA[[#This Row],[opady]]</f>
        <v>0</v>
      </c>
    </row>
    <row r="171" spans="1:8" x14ac:dyDescent="0.25">
      <c r="A171">
        <v>22</v>
      </c>
      <c r="B171">
        <v>0.5</v>
      </c>
      <c r="F171" s="2">
        <f t="shared" si="5"/>
        <v>42264</v>
      </c>
      <c r="G171">
        <f>Tab_Dane_RAW_POGODA[[#This Row],[temperatura_srednia]]</f>
        <v>22</v>
      </c>
      <c r="H171">
        <f>Tab_Dane_RAW_POGODA[[#This Row],[opady]]</f>
        <v>0.5</v>
      </c>
    </row>
    <row r="172" spans="1:8" x14ac:dyDescent="0.25">
      <c r="A172">
        <v>16</v>
      </c>
      <c r="B172">
        <v>0</v>
      </c>
      <c r="F172" s="2">
        <f t="shared" si="5"/>
        <v>42265</v>
      </c>
      <c r="G172">
        <f>Tab_Dane_RAW_POGODA[[#This Row],[temperatura_srednia]]</f>
        <v>16</v>
      </c>
      <c r="H172">
        <f>Tab_Dane_RAW_POGODA[[#This Row],[opady]]</f>
        <v>0</v>
      </c>
    </row>
    <row r="173" spans="1:8" x14ac:dyDescent="0.25">
      <c r="A173">
        <v>15</v>
      </c>
      <c r="B173">
        <v>0</v>
      </c>
      <c r="F173" s="2">
        <f t="shared" si="5"/>
        <v>42266</v>
      </c>
      <c r="G173">
        <f>Tab_Dane_RAW_POGODA[[#This Row],[temperatura_srednia]]</f>
        <v>15</v>
      </c>
      <c r="H173">
        <f>Tab_Dane_RAW_POGODA[[#This Row],[opady]]</f>
        <v>0</v>
      </c>
    </row>
    <row r="174" spans="1:8" x14ac:dyDescent="0.25">
      <c r="A174">
        <v>14</v>
      </c>
      <c r="B174">
        <v>2</v>
      </c>
      <c r="F174" s="2">
        <f t="shared" si="5"/>
        <v>42267</v>
      </c>
      <c r="G174">
        <f>Tab_Dane_RAW_POGODA[[#This Row],[temperatura_srednia]]</f>
        <v>14</v>
      </c>
      <c r="H174">
        <f>Tab_Dane_RAW_POGODA[[#This Row],[opady]]</f>
        <v>2</v>
      </c>
    </row>
    <row r="175" spans="1:8" x14ac:dyDescent="0.25">
      <c r="A175">
        <v>12</v>
      </c>
      <c r="B175">
        <v>0</v>
      </c>
      <c r="F175" s="2">
        <f t="shared" si="5"/>
        <v>42268</v>
      </c>
      <c r="G175">
        <f>Tab_Dane_RAW_POGODA[[#This Row],[temperatura_srednia]]</f>
        <v>12</v>
      </c>
      <c r="H175">
        <f>Tab_Dane_RAW_POGODA[[#This Row],[opady]]</f>
        <v>0</v>
      </c>
    </row>
    <row r="176" spans="1:8" x14ac:dyDescent="0.25">
      <c r="A176">
        <v>13</v>
      </c>
      <c r="B176">
        <v>0</v>
      </c>
      <c r="F176" s="2">
        <f t="shared" si="5"/>
        <v>42269</v>
      </c>
      <c r="G176">
        <f>Tab_Dane_RAW_POGODA[[#This Row],[temperatura_srednia]]</f>
        <v>13</v>
      </c>
      <c r="H176">
        <f>Tab_Dane_RAW_POGODA[[#This Row],[opady]]</f>
        <v>0</v>
      </c>
    </row>
    <row r="177" spans="1:8" x14ac:dyDescent="0.25">
      <c r="A177">
        <v>15</v>
      </c>
      <c r="B177">
        <v>0</v>
      </c>
      <c r="F177" s="2">
        <f t="shared" si="5"/>
        <v>42270</v>
      </c>
      <c r="G177">
        <f>Tab_Dane_RAW_POGODA[[#This Row],[temperatura_srednia]]</f>
        <v>15</v>
      </c>
      <c r="H177">
        <f>Tab_Dane_RAW_POGODA[[#This Row],[opady]]</f>
        <v>0</v>
      </c>
    </row>
    <row r="178" spans="1:8" x14ac:dyDescent="0.25">
      <c r="A178">
        <v>15</v>
      </c>
      <c r="B178">
        <v>0</v>
      </c>
      <c r="F178" s="2">
        <f t="shared" si="5"/>
        <v>42271</v>
      </c>
      <c r="G178">
        <f>Tab_Dane_RAW_POGODA[[#This Row],[temperatura_srednia]]</f>
        <v>15</v>
      </c>
      <c r="H178">
        <f>Tab_Dane_RAW_POGODA[[#This Row],[opady]]</f>
        <v>0</v>
      </c>
    </row>
    <row r="179" spans="1:8" x14ac:dyDescent="0.25">
      <c r="A179">
        <v>14</v>
      </c>
      <c r="B179">
        <v>0</v>
      </c>
      <c r="F179" s="2">
        <f t="shared" si="5"/>
        <v>42272</v>
      </c>
      <c r="G179">
        <f>Tab_Dane_RAW_POGODA[[#This Row],[temperatura_srednia]]</f>
        <v>14</v>
      </c>
      <c r="H179">
        <f>Tab_Dane_RAW_POGODA[[#This Row],[opady]]</f>
        <v>0</v>
      </c>
    </row>
    <row r="180" spans="1:8" x14ac:dyDescent="0.25">
      <c r="A180">
        <v>12</v>
      </c>
      <c r="B180">
        <v>0</v>
      </c>
      <c r="F180" s="2">
        <f t="shared" si="5"/>
        <v>42273</v>
      </c>
      <c r="G180">
        <f>Tab_Dane_RAW_POGODA[[#This Row],[temperatura_srednia]]</f>
        <v>12</v>
      </c>
      <c r="H180">
        <f>Tab_Dane_RAW_POGODA[[#This Row],[opady]]</f>
        <v>0</v>
      </c>
    </row>
    <row r="181" spans="1:8" x14ac:dyDescent="0.25">
      <c r="A181">
        <v>11</v>
      </c>
      <c r="B181">
        <v>0</v>
      </c>
      <c r="F181" s="2">
        <f t="shared" si="5"/>
        <v>42274</v>
      </c>
      <c r="G181">
        <f>Tab_Dane_RAW_POGODA[[#This Row],[temperatura_srednia]]</f>
        <v>11</v>
      </c>
      <c r="H181">
        <f>Tab_Dane_RAW_POGODA[[#This Row],[opady]]</f>
        <v>0</v>
      </c>
    </row>
    <row r="182" spans="1:8" x14ac:dyDescent="0.25">
      <c r="A182">
        <v>10</v>
      </c>
      <c r="B182">
        <v>0</v>
      </c>
      <c r="F182" s="2">
        <f t="shared" si="5"/>
        <v>42275</v>
      </c>
      <c r="G182">
        <f>Tab_Dane_RAW_POGODA[[#This Row],[temperatura_srednia]]</f>
        <v>10</v>
      </c>
      <c r="H182">
        <f>Tab_Dane_RAW_POGODA[[#This Row],[opady]]</f>
        <v>0</v>
      </c>
    </row>
    <row r="183" spans="1:8" x14ac:dyDescent="0.25">
      <c r="A183">
        <v>10</v>
      </c>
      <c r="B183">
        <v>0</v>
      </c>
      <c r="F183" s="2">
        <f t="shared" si="5"/>
        <v>42276</v>
      </c>
      <c r="G183">
        <f>Tab_Dane_RAW_POGODA[[#This Row],[temperatura_srednia]]</f>
        <v>10</v>
      </c>
      <c r="H183">
        <f>Tab_Dane_RAW_POGODA[[#This Row],[opady]]</f>
        <v>0</v>
      </c>
    </row>
    <row r="184" spans="1:8" x14ac:dyDescent="0.25">
      <c r="A184">
        <v>10</v>
      </c>
      <c r="B184">
        <v>0</v>
      </c>
      <c r="F184" s="2">
        <f t="shared" si="5"/>
        <v>42277</v>
      </c>
      <c r="G184">
        <f>Tab_Dane_RAW_POGODA[[#This Row],[temperatura_srednia]]</f>
        <v>10</v>
      </c>
      <c r="H184">
        <f>Tab_Dane_RAW_POGODA[[#This Row],[opady]]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07D6-A3FF-49A3-9F9E-C9C39EC4EC98}">
  <dimension ref="A1:M186"/>
  <sheetViews>
    <sheetView workbookViewId="0">
      <selection activeCell="F3" sqref="F3"/>
    </sheetView>
  </sheetViews>
  <sheetFormatPr defaultRowHeight="15" x14ac:dyDescent="0.25"/>
  <cols>
    <col min="1" max="1" width="10.140625" style="18" bestFit="1" customWidth="1"/>
    <col min="2" max="2" width="20" style="17" customWidth="1"/>
    <col min="3" max="3" width="15.42578125" style="17" customWidth="1"/>
    <col min="4" max="5" width="8.7109375" style="17" customWidth="1"/>
    <col min="6" max="6" width="9.140625" style="17"/>
    <col min="7" max="7" width="15.28515625" style="17" customWidth="1"/>
    <col min="8" max="8" width="18" customWidth="1"/>
    <col min="9" max="9" width="11.42578125" style="17" customWidth="1"/>
    <col min="10" max="10" width="12.42578125" style="17" customWidth="1"/>
    <col min="12" max="12" width="18.140625" customWidth="1"/>
  </cols>
  <sheetData>
    <row r="1" spans="1:12" ht="45" customHeight="1" x14ac:dyDescent="0.25">
      <c r="A1" s="18" t="s">
        <v>33</v>
      </c>
      <c r="B1" s="17" t="s">
        <v>0</v>
      </c>
      <c r="C1" s="17" t="s">
        <v>1</v>
      </c>
      <c r="D1" s="19">
        <v>0.83333333333333337</v>
      </c>
      <c r="E1" s="23" t="s">
        <v>40</v>
      </c>
      <c r="F1" s="19">
        <v>0.875</v>
      </c>
      <c r="G1" s="36" t="s">
        <v>34</v>
      </c>
      <c r="H1" s="38" t="s">
        <v>35</v>
      </c>
      <c r="I1" s="34" t="s">
        <v>36</v>
      </c>
      <c r="J1" s="34" t="s">
        <v>37</v>
      </c>
      <c r="K1" s="38" t="s">
        <v>38</v>
      </c>
      <c r="L1" s="34" t="s">
        <v>39</v>
      </c>
    </row>
    <row r="2" spans="1:12" x14ac:dyDescent="0.25">
      <c r="A2" s="20">
        <v>42094</v>
      </c>
      <c r="B2" s="21"/>
      <c r="C2" s="21"/>
      <c r="D2" s="21"/>
      <c r="E2" s="21"/>
      <c r="F2" s="21">
        <v>25000</v>
      </c>
      <c r="G2" s="37"/>
      <c r="H2" s="39"/>
      <c r="I2" s="35"/>
      <c r="J2" s="35"/>
      <c r="K2" s="39"/>
      <c r="L2" s="35"/>
    </row>
    <row r="3" spans="1:12" x14ac:dyDescent="0.25">
      <c r="A3" s="18">
        <v>42095</v>
      </c>
      <c r="B3" s="17">
        <v>4</v>
      </c>
      <c r="C3" s="17">
        <v>2</v>
      </c>
      <c r="D3" s="17">
        <f>IF(F2+H3&gt;25000,25000,F2+H3)+I3</f>
        <v>25000</v>
      </c>
      <c r="E3" s="17">
        <f>IF(L3,25000,D3)</f>
        <v>25000</v>
      </c>
      <c r="F3" s="17">
        <f>E3+K3</f>
        <v>25000</v>
      </c>
      <c r="G3" s="17">
        <f>IF(C3=0,1,0)</f>
        <v>0</v>
      </c>
      <c r="H3" s="17">
        <f>700*C3</f>
        <v>1400</v>
      </c>
      <c r="I3" s="17">
        <f>IF(G3=1,-ROUNDUP(0.0003*B3^1.5*F2,0),0)</f>
        <v>0</v>
      </c>
      <c r="J3" s="17">
        <f>(B3&gt;15)*(C3&lt;=0.6)</f>
        <v>0</v>
      </c>
      <c r="K3">
        <f>IF(B3&lt;=30,12000,24000)*-1*J3</f>
        <v>0</v>
      </c>
      <c r="L3" t="b">
        <f>(D3+K3)&lt;0</f>
        <v>0</v>
      </c>
    </row>
    <row r="4" spans="1:12" x14ac:dyDescent="0.25">
      <c r="A4" s="18">
        <v>42096</v>
      </c>
      <c r="B4" s="17">
        <v>2</v>
      </c>
      <c r="C4" s="17">
        <v>6</v>
      </c>
      <c r="D4" s="17">
        <f t="shared" ref="D4:D67" si="0">IF(F3+H4&gt;25000,25000,F3+H4)+I4</f>
        <v>25000</v>
      </c>
      <c r="E4" s="17">
        <f t="shared" ref="E4:E67" si="1">IF(L4,25000,D4)</f>
        <v>25000</v>
      </c>
      <c r="F4" s="17">
        <f t="shared" ref="F4:F67" si="2">E4+K4</f>
        <v>25000</v>
      </c>
      <c r="G4" s="17">
        <f t="shared" ref="G4:G67" si="3">IF(C4=0,1,0)</f>
        <v>0</v>
      </c>
      <c r="H4" s="17">
        <f t="shared" ref="H4:H67" si="4">700*C4</f>
        <v>4200</v>
      </c>
      <c r="I4" s="17">
        <f t="shared" ref="I4:I67" si="5">IF(G4=1,-ROUNDUP(0.0003*B4^1.5*F3,0),0)</f>
        <v>0</v>
      </c>
      <c r="J4" s="17">
        <f t="shared" ref="J4:J67" si="6">(B4&gt;15)*(C4&lt;=0.6)</f>
        <v>0</v>
      </c>
      <c r="K4">
        <f t="shared" ref="K4:K67" si="7">IF(B4&lt;=30,12000,24000)*-1*J4</f>
        <v>0</v>
      </c>
      <c r="L4" t="b">
        <f t="shared" ref="L4:L67" si="8">(D4+K4)&lt;0</f>
        <v>0</v>
      </c>
    </row>
    <row r="5" spans="1:12" x14ac:dyDescent="0.25">
      <c r="A5" s="18">
        <v>42097</v>
      </c>
      <c r="B5" s="17">
        <v>4</v>
      </c>
      <c r="C5" s="17">
        <v>1</v>
      </c>
      <c r="D5" s="17">
        <f t="shared" si="0"/>
        <v>25000</v>
      </c>
      <c r="E5" s="17">
        <f t="shared" si="1"/>
        <v>25000</v>
      </c>
      <c r="F5" s="17">
        <f t="shared" si="2"/>
        <v>25000</v>
      </c>
      <c r="G5" s="17">
        <f t="shared" si="3"/>
        <v>0</v>
      </c>
      <c r="H5" s="17">
        <f t="shared" si="4"/>
        <v>700</v>
      </c>
      <c r="I5" s="17">
        <f t="shared" si="5"/>
        <v>0</v>
      </c>
      <c r="J5" s="17">
        <f t="shared" si="6"/>
        <v>0</v>
      </c>
      <c r="K5">
        <f t="shared" si="7"/>
        <v>0</v>
      </c>
      <c r="L5" t="b">
        <f t="shared" si="8"/>
        <v>0</v>
      </c>
    </row>
    <row r="6" spans="1:12" x14ac:dyDescent="0.25">
      <c r="A6" s="18">
        <v>42098</v>
      </c>
      <c r="B6" s="17">
        <v>4</v>
      </c>
      <c r="C6" s="17">
        <v>0.8</v>
      </c>
      <c r="D6" s="17">
        <f t="shared" si="0"/>
        <v>25000</v>
      </c>
      <c r="E6" s="17">
        <f t="shared" si="1"/>
        <v>25000</v>
      </c>
      <c r="F6" s="17">
        <f t="shared" si="2"/>
        <v>25000</v>
      </c>
      <c r="G6" s="17">
        <f t="shared" si="3"/>
        <v>0</v>
      </c>
      <c r="H6" s="17">
        <f t="shared" si="4"/>
        <v>560</v>
      </c>
      <c r="I6" s="17">
        <f t="shared" si="5"/>
        <v>0</v>
      </c>
      <c r="J6" s="17">
        <f t="shared" si="6"/>
        <v>0</v>
      </c>
      <c r="K6">
        <f t="shared" si="7"/>
        <v>0</v>
      </c>
      <c r="L6" t="b">
        <f t="shared" si="8"/>
        <v>0</v>
      </c>
    </row>
    <row r="7" spans="1:12" x14ac:dyDescent="0.25">
      <c r="A7" s="18">
        <v>42099</v>
      </c>
      <c r="B7" s="17">
        <v>3</v>
      </c>
      <c r="C7" s="17">
        <v>0</v>
      </c>
      <c r="D7" s="17">
        <f t="shared" si="0"/>
        <v>24961</v>
      </c>
      <c r="E7" s="17">
        <f t="shared" si="1"/>
        <v>24961</v>
      </c>
      <c r="F7" s="17">
        <f t="shared" si="2"/>
        <v>24961</v>
      </c>
      <c r="G7" s="17">
        <f t="shared" si="3"/>
        <v>1</v>
      </c>
      <c r="H7" s="17">
        <f t="shared" si="4"/>
        <v>0</v>
      </c>
      <c r="I7" s="17">
        <f t="shared" si="5"/>
        <v>-39</v>
      </c>
      <c r="J7" s="17">
        <f t="shared" si="6"/>
        <v>0</v>
      </c>
      <c r="K7">
        <f t="shared" si="7"/>
        <v>0</v>
      </c>
      <c r="L7" t="b">
        <f t="shared" si="8"/>
        <v>0</v>
      </c>
    </row>
    <row r="8" spans="1:12" x14ac:dyDescent="0.25">
      <c r="A8" s="18">
        <v>42100</v>
      </c>
      <c r="B8" s="17">
        <v>4</v>
      </c>
      <c r="C8" s="17">
        <v>0</v>
      </c>
      <c r="D8" s="17">
        <f t="shared" si="0"/>
        <v>24901</v>
      </c>
      <c r="E8" s="17">
        <f t="shared" si="1"/>
        <v>24901</v>
      </c>
      <c r="F8" s="17">
        <f t="shared" si="2"/>
        <v>24901</v>
      </c>
      <c r="G8" s="17">
        <f t="shared" si="3"/>
        <v>1</v>
      </c>
      <c r="H8" s="17">
        <f t="shared" si="4"/>
        <v>0</v>
      </c>
      <c r="I8" s="17">
        <f t="shared" si="5"/>
        <v>-60</v>
      </c>
      <c r="J8" s="17">
        <f t="shared" si="6"/>
        <v>0</v>
      </c>
      <c r="K8">
        <f t="shared" si="7"/>
        <v>0</v>
      </c>
      <c r="L8" t="b">
        <f t="shared" si="8"/>
        <v>0</v>
      </c>
    </row>
    <row r="9" spans="1:12" x14ac:dyDescent="0.25">
      <c r="A9" s="18">
        <v>42101</v>
      </c>
      <c r="B9" s="17">
        <v>4</v>
      </c>
      <c r="C9" s="17">
        <v>1</v>
      </c>
      <c r="D9" s="17">
        <f t="shared" si="0"/>
        <v>25000</v>
      </c>
      <c r="E9" s="17">
        <f t="shared" si="1"/>
        <v>25000</v>
      </c>
      <c r="F9" s="17">
        <f t="shared" si="2"/>
        <v>25000</v>
      </c>
      <c r="G9" s="17">
        <f t="shared" si="3"/>
        <v>0</v>
      </c>
      <c r="H9" s="17">
        <f t="shared" si="4"/>
        <v>700</v>
      </c>
      <c r="I9" s="17">
        <f t="shared" si="5"/>
        <v>0</v>
      </c>
      <c r="J9" s="17">
        <f t="shared" si="6"/>
        <v>0</v>
      </c>
      <c r="K9">
        <f t="shared" si="7"/>
        <v>0</v>
      </c>
      <c r="L9" t="b">
        <f t="shared" si="8"/>
        <v>0</v>
      </c>
    </row>
    <row r="10" spans="1:12" x14ac:dyDescent="0.25">
      <c r="A10" s="18">
        <v>42102</v>
      </c>
      <c r="B10" s="17">
        <v>8</v>
      </c>
      <c r="C10" s="17">
        <v>1</v>
      </c>
      <c r="D10" s="17">
        <f t="shared" si="0"/>
        <v>25000</v>
      </c>
      <c r="E10" s="17">
        <f t="shared" si="1"/>
        <v>25000</v>
      </c>
      <c r="F10" s="17">
        <f t="shared" si="2"/>
        <v>25000</v>
      </c>
      <c r="G10" s="17">
        <f t="shared" si="3"/>
        <v>0</v>
      </c>
      <c r="H10" s="17">
        <f t="shared" si="4"/>
        <v>700</v>
      </c>
      <c r="I10" s="17">
        <f t="shared" si="5"/>
        <v>0</v>
      </c>
      <c r="J10" s="17">
        <f t="shared" si="6"/>
        <v>0</v>
      </c>
      <c r="K10">
        <f t="shared" si="7"/>
        <v>0</v>
      </c>
      <c r="L10" t="b">
        <f t="shared" si="8"/>
        <v>0</v>
      </c>
    </row>
    <row r="11" spans="1:12" x14ac:dyDescent="0.25">
      <c r="A11" s="18">
        <v>42103</v>
      </c>
      <c r="B11" s="17">
        <v>6</v>
      </c>
      <c r="C11" s="17">
        <v>2</v>
      </c>
      <c r="D11" s="17">
        <f t="shared" si="0"/>
        <v>25000</v>
      </c>
      <c r="E11" s="17">
        <f t="shared" si="1"/>
        <v>25000</v>
      </c>
      <c r="F11" s="17">
        <f t="shared" si="2"/>
        <v>25000</v>
      </c>
      <c r="G11" s="17">
        <f t="shared" si="3"/>
        <v>0</v>
      </c>
      <c r="H11" s="17">
        <f t="shared" si="4"/>
        <v>1400</v>
      </c>
      <c r="I11" s="17">
        <f t="shared" si="5"/>
        <v>0</v>
      </c>
      <c r="J11" s="17">
        <f t="shared" si="6"/>
        <v>0</v>
      </c>
      <c r="K11">
        <f t="shared" si="7"/>
        <v>0</v>
      </c>
      <c r="L11" t="b">
        <f t="shared" si="8"/>
        <v>0</v>
      </c>
    </row>
    <row r="12" spans="1:12" x14ac:dyDescent="0.25">
      <c r="A12" s="18">
        <v>42104</v>
      </c>
      <c r="B12" s="17">
        <v>9</v>
      </c>
      <c r="C12" s="17">
        <v>2</v>
      </c>
      <c r="D12" s="17">
        <f t="shared" si="0"/>
        <v>25000</v>
      </c>
      <c r="E12" s="17">
        <f t="shared" si="1"/>
        <v>25000</v>
      </c>
      <c r="F12" s="17">
        <f t="shared" si="2"/>
        <v>25000</v>
      </c>
      <c r="G12" s="17">
        <f t="shared" si="3"/>
        <v>0</v>
      </c>
      <c r="H12" s="17">
        <f t="shared" si="4"/>
        <v>1400</v>
      </c>
      <c r="I12" s="17">
        <f t="shared" si="5"/>
        <v>0</v>
      </c>
      <c r="J12" s="17">
        <f t="shared" si="6"/>
        <v>0</v>
      </c>
      <c r="K12">
        <f t="shared" si="7"/>
        <v>0</v>
      </c>
      <c r="L12" t="b">
        <f t="shared" si="8"/>
        <v>0</v>
      </c>
    </row>
    <row r="13" spans="1:12" x14ac:dyDescent="0.25">
      <c r="A13" s="18">
        <v>42105</v>
      </c>
      <c r="B13" s="17">
        <v>12</v>
      </c>
      <c r="C13" s="17">
        <v>3</v>
      </c>
      <c r="D13" s="17">
        <f t="shared" si="0"/>
        <v>25000</v>
      </c>
      <c r="E13" s="17">
        <f t="shared" si="1"/>
        <v>25000</v>
      </c>
      <c r="F13" s="17">
        <f t="shared" si="2"/>
        <v>25000</v>
      </c>
      <c r="G13" s="17">
        <f t="shared" si="3"/>
        <v>0</v>
      </c>
      <c r="H13" s="17">
        <f t="shared" si="4"/>
        <v>2100</v>
      </c>
      <c r="I13" s="17">
        <f t="shared" si="5"/>
        <v>0</v>
      </c>
      <c r="J13" s="17">
        <f t="shared" si="6"/>
        <v>0</v>
      </c>
      <c r="K13">
        <f t="shared" si="7"/>
        <v>0</v>
      </c>
      <c r="L13" t="b">
        <f t="shared" si="8"/>
        <v>0</v>
      </c>
    </row>
    <row r="14" spans="1:12" x14ac:dyDescent="0.25">
      <c r="A14" s="18">
        <v>42106</v>
      </c>
      <c r="B14" s="17">
        <v>10</v>
      </c>
      <c r="C14" s="17">
        <v>2</v>
      </c>
      <c r="D14" s="17">
        <f t="shared" si="0"/>
        <v>25000</v>
      </c>
      <c r="E14" s="17">
        <f t="shared" si="1"/>
        <v>25000</v>
      </c>
      <c r="F14" s="17">
        <f t="shared" si="2"/>
        <v>25000</v>
      </c>
      <c r="G14" s="17">
        <f t="shared" si="3"/>
        <v>0</v>
      </c>
      <c r="H14" s="17">
        <f t="shared" si="4"/>
        <v>1400</v>
      </c>
      <c r="I14" s="17">
        <f t="shared" si="5"/>
        <v>0</v>
      </c>
      <c r="J14" s="17">
        <f t="shared" si="6"/>
        <v>0</v>
      </c>
      <c r="K14">
        <f t="shared" si="7"/>
        <v>0</v>
      </c>
      <c r="L14" t="b">
        <f t="shared" si="8"/>
        <v>0</v>
      </c>
    </row>
    <row r="15" spans="1:12" x14ac:dyDescent="0.25">
      <c r="A15" s="18">
        <v>42107</v>
      </c>
      <c r="B15" s="17">
        <v>8</v>
      </c>
      <c r="C15" s="17">
        <v>1</v>
      </c>
      <c r="D15" s="17">
        <f t="shared" si="0"/>
        <v>25000</v>
      </c>
      <c r="E15" s="17">
        <f t="shared" si="1"/>
        <v>25000</v>
      </c>
      <c r="F15" s="17">
        <f t="shared" si="2"/>
        <v>25000</v>
      </c>
      <c r="G15" s="17">
        <f t="shared" si="3"/>
        <v>0</v>
      </c>
      <c r="H15" s="17">
        <f t="shared" si="4"/>
        <v>700</v>
      </c>
      <c r="I15" s="17">
        <f t="shared" si="5"/>
        <v>0</v>
      </c>
      <c r="J15" s="17">
        <f t="shared" si="6"/>
        <v>0</v>
      </c>
      <c r="K15">
        <f t="shared" si="7"/>
        <v>0</v>
      </c>
      <c r="L15" t="b">
        <f t="shared" si="8"/>
        <v>0</v>
      </c>
    </row>
    <row r="16" spans="1:12" x14ac:dyDescent="0.25">
      <c r="A16" s="18">
        <v>42108</v>
      </c>
      <c r="B16" s="17">
        <v>6</v>
      </c>
      <c r="C16" s="17">
        <v>0</v>
      </c>
      <c r="D16" s="17">
        <f t="shared" si="0"/>
        <v>24889</v>
      </c>
      <c r="E16" s="17">
        <f t="shared" si="1"/>
        <v>24889</v>
      </c>
      <c r="F16" s="17">
        <f t="shared" si="2"/>
        <v>24889</v>
      </c>
      <c r="G16" s="17">
        <f t="shared" si="3"/>
        <v>1</v>
      </c>
      <c r="H16" s="17">
        <f t="shared" si="4"/>
        <v>0</v>
      </c>
      <c r="I16" s="17">
        <f t="shared" si="5"/>
        <v>-111</v>
      </c>
      <c r="J16" s="17">
        <f t="shared" si="6"/>
        <v>0</v>
      </c>
      <c r="K16">
        <f t="shared" si="7"/>
        <v>0</v>
      </c>
      <c r="L16" t="b">
        <f t="shared" si="8"/>
        <v>0</v>
      </c>
    </row>
    <row r="17" spans="1:12" x14ac:dyDescent="0.25">
      <c r="A17" s="18">
        <v>42109</v>
      </c>
      <c r="B17" s="17">
        <v>14</v>
      </c>
      <c r="C17" s="17">
        <v>0</v>
      </c>
      <c r="D17" s="17">
        <f t="shared" si="0"/>
        <v>24497</v>
      </c>
      <c r="E17" s="17">
        <f t="shared" si="1"/>
        <v>24497</v>
      </c>
      <c r="F17" s="17">
        <f t="shared" si="2"/>
        <v>24497</v>
      </c>
      <c r="G17" s="17">
        <f t="shared" si="3"/>
        <v>1</v>
      </c>
      <c r="H17" s="17">
        <f t="shared" si="4"/>
        <v>0</v>
      </c>
      <c r="I17" s="17">
        <f t="shared" si="5"/>
        <v>-392</v>
      </c>
      <c r="J17" s="17">
        <f t="shared" si="6"/>
        <v>0</v>
      </c>
      <c r="K17">
        <f t="shared" si="7"/>
        <v>0</v>
      </c>
      <c r="L17" t="b">
        <f t="shared" si="8"/>
        <v>0</v>
      </c>
    </row>
    <row r="18" spans="1:12" x14ac:dyDescent="0.25">
      <c r="A18" s="18">
        <v>42110</v>
      </c>
      <c r="B18" s="17">
        <v>10</v>
      </c>
      <c r="C18" s="17">
        <v>0</v>
      </c>
      <c r="D18" s="17">
        <f t="shared" si="0"/>
        <v>24264</v>
      </c>
      <c r="E18" s="17">
        <f t="shared" si="1"/>
        <v>24264</v>
      </c>
      <c r="F18" s="17">
        <f t="shared" si="2"/>
        <v>24264</v>
      </c>
      <c r="G18" s="17">
        <f t="shared" si="3"/>
        <v>1</v>
      </c>
      <c r="H18" s="17">
        <f t="shared" si="4"/>
        <v>0</v>
      </c>
      <c r="I18" s="17">
        <f t="shared" si="5"/>
        <v>-233</v>
      </c>
      <c r="J18" s="17">
        <f t="shared" si="6"/>
        <v>0</v>
      </c>
      <c r="K18">
        <f t="shared" si="7"/>
        <v>0</v>
      </c>
      <c r="L18" t="b">
        <f t="shared" si="8"/>
        <v>0</v>
      </c>
    </row>
    <row r="19" spans="1:12" x14ac:dyDescent="0.25">
      <c r="A19" s="18">
        <v>42111</v>
      </c>
      <c r="B19" s="17">
        <v>6</v>
      </c>
      <c r="C19" s="17">
        <v>0</v>
      </c>
      <c r="D19" s="17">
        <f t="shared" si="0"/>
        <v>24157</v>
      </c>
      <c r="E19" s="17">
        <f t="shared" si="1"/>
        <v>24157</v>
      </c>
      <c r="F19" s="17">
        <f t="shared" si="2"/>
        <v>24157</v>
      </c>
      <c r="G19" s="17">
        <f t="shared" si="3"/>
        <v>1</v>
      </c>
      <c r="H19" s="17">
        <f t="shared" si="4"/>
        <v>0</v>
      </c>
      <c r="I19" s="17">
        <f t="shared" si="5"/>
        <v>-107</v>
      </c>
      <c r="J19" s="17">
        <f t="shared" si="6"/>
        <v>0</v>
      </c>
      <c r="K19">
        <f t="shared" si="7"/>
        <v>0</v>
      </c>
      <c r="L19" t="b">
        <f t="shared" si="8"/>
        <v>0</v>
      </c>
    </row>
    <row r="20" spans="1:12" x14ac:dyDescent="0.25">
      <c r="A20" s="18">
        <v>42112</v>
      </c>
      <c r="B20" s="17">
        <v>4</v>
      </c>
      <c r="C20" s="17">
        <v>0</v>
      </c>
      <c r="D20" s="17">
        <f t="shared" si="0"/>
        <v>24099</v>
      </c>
      <c r="E20" s="17">
        <f t="shared" si="1"/>
        <v>24099</v>
      </c>
      <c r="F20" s="17">
        <f t="shared" si="2"/>
        <v>24099</v>
      </c>
      <c r="G20" s="17">
        <f t="shared" si="3"/>
        <v>1</v>
      </c>
      <c r="H20" s="17">
        <f t="shared" si="4"/>
        <v>0</v>
      </c>
      <c r="I20" s="17">
        <f t="shared" si="5"/>
        <v>-58</v>
      </c>
      <c r="J20" s="17">
        <f t="shared" si="6"/>
        <v>0</v>
      </c>
      <c r="K20">
        <f t="shared" si="7"/>
        <v>0</v>
      </c>
      <c r="L20" t="b">
        <f t="shared" si="8"/>
        <v>0</v>
      </c>
    </row>
    <row r="21" spans="1:12" x14ac:dyDescent="0.25">
      <c r="A21" s="18">
        <v>42113</v>
      </c>
      <c r="B21" s="17">
        <v>7</v>
      </c>
      <c r="C21" s="17">
        <v>0</v>
      </c>
      <c r="D21" s="17">
        <f t="shared" si="0"/>
        <v>23965</v>
      </c>
      <c r="E21" s="17">
        <f t="shared" si="1"/>
        <v>23965</v>
      </c>
      <c r="F21" s="17">
        <f t="shared" si="2"/>
        <v>23965</v>
      </c>
      <c r="G21" s="17">
        <f t="shared" si="3"/>
        <v>1</v>
      </c>
      <c r="H21" s="17">
        <f t="shared" si="4"/>
        <v>0</v>
      </c>
      <c r="I21" s="17">
        <f t="shared" si="5"/>
        <v>-134</v>
      </c>
      <c r="J21" s="17">
        <f t="shared" si="6"/>
        <v>0</v>
      </c>
      <c r="K21">
        <f t="shared" si="7"/>
        <v>0</v>
      </c>
      <c r="L21" t="b">
        <f t="shared" si="8"/>
        <v>0</v>
      </c>
    </row>
    <row r="22" spans="1:12" x14ac:dyDescent="0.25">
      <c r="A22" s="18">
        <v>42114</v>
      </c>
      <c r="B22" s="17">
        <v>10</v>
      </c>
      <c r="C22" s="17">
        <v>1</v>
      </c>
      <c r="D22" s="17">
        <f t="shared" si="0"/>
        <v>24665</v>
      </c>
      <c r="E22" s="17">
        <f t="shared" si="1"/>
        <v>24665</v>
      </c>
      <c r="F22" s="17">
        <f t="shared" si="2"/>
        <v>24665</v>
      </c>
      <c r="G22" s="17">
        <f t="shared" si="3"/>
        <v>0</v>
      </c>
      <c r="H22" s="17">
        <f t="shared" si="4"/>
        <v>700</v>
      </c>
      <c r="I22" s="17">
        <f t="shared" si="5"/>
        <v>0</v>
      </c>
      <c r="J22" s="17">
        <f t="shared" si="6"/>
        <v>0</v>
      </c>
      <c r="K22">
        <f t="shared" si="7"/>
        <v>0</v>
      </c>
      <c r="L22" t="b">
        <f t="shared" si="8"/>
        <v>0</v>
      </c>
    </row>
    <row r="23" spans="1:12" x14ac:dyDescent="0.25">
      <c r="A23" s="18">
        <v>42115</v>
      </c>
      <c r="B23" s="17">
        <v>11</v>
      </c>
      <c r="C23" s="17">
        <v>3.2</v>
      </c>
      <c r="D23" s="17">
        <f t="shared" si="0"/>
        <v>25000</v>
      </c>
      <c r="E23" s="17">
        <f t="shared" si="1"/>
        <v>25000</v>
      </c>
      <c r="F23" s="17">
        <f t="shared" si="2"/>
        <v>25000</v>
      </c>
      <c r="G23" s="17">
        <f t="shared" si="3"/>
        <v>0</v>
      </c>
      <c r="H23" s="17">
        <f t="shared" si="4"/>
        <v>2240</v>
      </c>
      <c r="I23" s="17">
        <f t="shared" si="5"/>
        <v>0</v>
      </c>
      <c r="J23" s="17">
        <f t="shared" si="6"/>
        <v>0</v>
      </c>
      <c r="K23">
        <f t="shared" si="7"/>
        <v>0</v>
      </c>
      <c r="L23" t="b">
        <f t="shared" si="8"/>
        <v>0</v>
      </c>
    </row>
    <row r="24" spans="1:12" x14ac:dyDescent="0.25">
      <c r="A24" s="18">
        <v>42116</v>
      </c>
      <c r="B24" s="17">
        <v>8</v>
      </c>
      <c r="C24" s="17">
        <v>2.2000000000000002</v>
      </c>
      <c r="D24" s="17">
        <f t="shared" si="0"/>
        <v>25000</v>
      </c>
      <c r="E24" s="17">
        <f t="shared" si="1"/>
        <v>25000</v>
      </c>
      <c r="F24" s="17">
        <f t="shared" si="2"/>
        <v>25000</v>
      </c>
      <c r="G24" s="17">
        <f t="shared" si="3"/>
        <v>0</v>
      </c>
      <c r="H24" s="17">
        <f t="shared" si="4"/>
        <v>1540.0000000000002</v>
      </c>
      <c r="I24" s="17">
        <f t="shared" si="5"/>
        <v>0</v>
      </c>
      <c r="J24" s="17">
        <f t="shared" si="6"/>
        <v>0</v>
      </c>
      <c r="K24">
        <f t="shared" si="7"/>
        <v>0</v>
      </c>
      <c r="L24" t="b">
        <f t="shared" si="8"/>
        <v>0</v>
      </c>
    </row>
    <row r="25" spans="1:12" x14ac:dyDescent="0.25">
      <c r="A25" s="18">
        <v>42117</v>
      </c>
      <c r="B25" s="17">
        <v>11</v>
      </c>
      <c r="C25" s="17">
        <v>1</v>
      </c>
      <c r="D25" s="17">
        <f t="shared" si="0"/>
        <v>25000</v>
      </c>
      <c r="E25" s="17">
        <f t="shared" si="1"/>
        <v>25000</v>
      </c>
      <c r="F25" s="17">
        <f t="shared" si="2"/>
        <v>25000</v>
      </c>
      <c r="G25" s="17">
        <f t="shared" si="3"/>
        <v>0</v>
      </c>
      <c r="H25" s="17">
        <f t="shared" si="4"/>
        <v>700</v>
      </c>
      <c r="I25" s="17">
        <f t="shared" si="5"/>
        <v>0</v>
      </c>
      <c r="J25" s="17">
        <f t="shared" si="6"/>
        <v>0</v>
      </c>
      <c r="K25">
        <f t="shared" si="7"/>
        <v>0</v>
      </c>
      <c r="L25" t="b">
        <f t="shared" si="8"/>
        <v>0</v>
      </c>
    </row>
    <row r="26" spans="1:12" x14ac:dyDescent="0.25">
      <c r="A26" s="18">
        <v>42118</v>
      </c>
      <c r="B26" s="17">
        <v>12</v>
      </c>
      <c r="C26" s="17">
        <v>1</v>
      </c>
      <c r="D26" s="17">
        <f t="shared" si="0"/>
        <v>25000</v>
      </c>
      <c r="E26" s="17">
        <f t="shared" si="1"/>
        <v>25000</v>
      </c>
      <c r="F26" s="17">
        <f t="shared" si="2"/>
        <v>25000</v>
      </c>
      <c r="G26" s="17">
        <f t="shared" si="3"/>
        <v>0</v>
      </c>
      <c r="H26" s="17">
        <f t="shared" si="4"/>
        <v>700</v>
      </c>
      <c r="I26" s="17">
        <f t="shared" si="5"/>
        <v>0</v>
      </c>
      <c r="J26" s="17">
        <f t="shared" si="6"/>
        <v>0</v>
      </c>
      <c r="K26">
        <f t="shared" si="7"/>
        <v>0</v>
      </c>
      <c r="L26" t="b">
        <f t="shared" si="8"/>
        <v>0</v>
      </c>
    </row>
    <row r="27" spans="1:12" x14ac:dyDescent="0.25">
      <c r="A27" s="18">
        <v>42119</v>
      </c>
      <c r="B27" s="17">
        <v>14</v>
      </c>
      <c r="C27" s="17">
        <v>1</v>
      </c>
      <c r="D27" s="17">
        <f t="shared" si="0"/>
        <v>25000</v>
      </c>
      <c r="E27" s="17">
        <f t="shared" si="1"/>
        <v>25000</v>
      </c>
      <c r="F27" s="17">
        <f t="shared" si="2"/>
        <v>25000</v>
      </c>
      <c r="G27" s="17">
        <f t="shared" si="3"/>
        <v>0</v>
      </c>
      <c r="H27" s="17">
        <f t="shared" si="4"/>
        <v>700</v>
      </c>
      <c r="I27" s="17">
        <f t="shared" si="5"/>
        <v>0</v>
      </c>
      <c r="J27" s="17">
        <f t="shared" si="6"/>
        <v>0</v>
      </c>
      <c r="K27">
        <f t="shared" si="7"/>
        <v>0</v>
      </c>
      <c r="L27" t="b">
        <f t="shared" si="8"/>
        <v>0</v>
      </c>
    </row>
    <row r="28" spans="1:12" x14ac:dyDescent="0.25">
      <c r="A28" s="18">
        <v>42120</v>
      </c>
      <c r="B28" s="17">
        <v>16</v>
      </c>
      <c r="C28" s="17">
        <v>0</v>
      </c>
      <c r="D28" s="17">
        <f t="shared" si="0"/>
        <v>24520</v>
      </c>
      <c r="E28" s="17">
        <f t="shared" si="1"/>
        <v>24520</v>
      </c>
      <c r="F28" s="17">
        <f t="shared" si="2"/>
        <v>12520</v>
      </c>
      <c r="G28" s="17">
        <f t="shared" si="3"/>
        <v>1</v>
      </c>
      <c r="H28" s="17">
        <f t="shared" si="4"/>
        <v>0</v>
      </c>
      <c r="I28" s="17">
        <f t="shared" si="5"/>
        <v>-480</v>
      </c>
      <c r="J28" s="17">
        <f t="shared" si="6"/>
        <v>1</v>
      </c>
      <c r="K28">
        <f t="shared" si="7"/>
        <v>-12000</v>
      </c>
      <c r="L28" t="b">
        <f t="shared" si="8"/>
        <v>0</v>
      </c>
    </row>
    <row r="29" spans="1:12" x14ac:dyDescent="0.25">
      <c r="A29" s="18">
        <v>42121</v>
      </c>
      <c r="B29" s="17">
        <v>16</v>
      </c>
      <c r="C29" s="17">
        <v>1</v>
      </c>
      <c r="D29" s="17">
        <f t="shared" si="0"/>
        <v>13220</v>
      </c>
      <c r="E29" s="17">
        <f t="shared" si="1"/>
        <v>13220</v>
      </c>
      <c r="F29" s="17">
        <f t="shared" si="2"/>
        <v>13220</v>
      </c>
      <c r="G29" s="17">
        <f t="shared" si="3"/>
        <v>0</v>
      </c>
      <c r="H29" s="17">
        <f t="shared" si="4"/>
        <v>700</v>
      </c>
      <c r="I29" s="17">
        <f t="shared" si="5"/>
        <v>0</v>
      </c>
      <c r="J29" s="17">
        <f t="shared" si="6"/>
        <v>0</v>
      </c>
      <c r="K29">
        <f t="shared" si="7"/>
        <v>0</v>
      </c>
      <c r="L29" t="b">
        <f t="shared" si="8"/>
        <v>0</v>
      </c>
    </row>
    <row r="30" spans="1:12" x14ac:dyDescent="0.25">
      <c r="A30" s="18">
        <v>42122</v>
      </c>
      <c r="B30" s="17">
        <v>6</v>
      </c>
      <c r="C30" s="17">
        <v>2</v>
      </c>
      <c r="D30" s="17">
        <f t="shared" si="0"/>
        <v>14620</v>
      </c>
      <c r="E30" s="17">
        <f t="shared" si="1"/>
        <v>14620</v>
      </c>
      <c r="F30" s="17">
        <f t="shared" si="2"/>
        <v>14620</v>
      </c>
      <c r="G30" s="17">
        <f t="shared" si="3"/>
        <v>0</v>
      </c>
      <c r="H30" s="17">
        <f t="shared" si="4"/>
        <v>1400</v>
      </c>
      <c r="I30" s="17">
        <f t="shared" si="5"/>
        <v>0</v>
      </c>
      <c r="J30" s="17">
        <f t="shared" si="6"/>
        <v>0</v>
      </c>
      <c r="K30">
        <f t="shared" si="7"/>
        <v>0</v>
      </c>
      <c r="L30" t="b">
        <f t="shared" si="8"/>
        <v>0</v>
      </c>
    </row>
    <row r="31" spans="1:12" x14ac:dyDescent="0.25">
      <c r="A31" s="18">
        <v>42123</v>
      </c>
      <c r="B31" s="17">
        <v>7</v>
      </c>
      <c r="C31" s="17">
        <v>0</v>
      </c>
      <c r="D31" s="17">
        <f t="shared" si="0"/>
        <v>14538</v>
      </c>
      <c r="E31" s="17">
        <f t="shared" si="1"/>
        <v>14538</v>
      </c>
      <c r="F31" s="17">
        <f t="shared" si="2"/>
        <v>14538</v>
      </c>
      <c r="G31" s="17">
        <f t="shared" si="3"/>
        <v>1</v>
      </c>
      <c r="H31" s="17">
        <f t="shared" si="4"/>
        <v>0</v>
      </c>
      <c r="I31" s="17">
        <f t="shared" si="5"/>
        <v>-82</v>
      </c>
      <c r="J31" s="17">
        <f t="shared" si="6"/>
        <v>0</v>
      </c>
      <c r="K31">
        <f t="shared" si="7"/>
        <v>0</v>
      </c>
      <c r="L31" t="b">
        <f t="shared" si="8"/>
        <v>0</v>
      </c>
    </row>
    <row r="32" spans="1:12" x14ac:dyDescent="0.25">
      <c r="A32" s="18">
        <v>42124</v>
      </c>
      <c r="B32" s="17">
        <v>10</v>
      </c>
      <c r="C32" s="17">
        <v>0</v>
      </c>
      <c r="D32" s="17">
        <f t="shared" si="0"/>
        <v>14400</v>
      </c>
      <c r="E32" s="17">
        <f t="shared" si="1"/>
        <v>14400</v>
      </c>
      <c r="F32" s="17">
        <f t="shared" si="2"/>
        <v>14400</v>
      </c>
      <c r="G32" s="17">
        <f t="shared" si="3"/>
        <v>1</v>
      </c>
      <c r="H32" s="17">
        <f t="shared" si="4"/>
        <v>0</v>
      </c>
      <c r="I32" s="17">
        <f t="shared" si="5"/>
        <v>-138</v>
      </c>
      <c r="J32" s="17">
        <f t="shared" si="6"/>
        <v>0</v>
      </c>
      <c r="K32">
        <f t="shared" si="7"/>
        <v>0</v>
      </c>
      <c r="L32" t="b">
        <f t="shared" si="8"/>
        <v>0</v>
      </c>
    </row>
    <row r="33" spans="1:13" x14ac:dyDescent="0.25">
      <c r="A33" s="18">
        <v>42125</v>
      </c>
      <c r="B33" s="17">
        <v>10</v>
      </c>
      <c r="C33" s="17">
        <v>4</v>
      </c>
      <c r="D33" s="17">
        <f t="shared" si="0"/>
        <v>17200</v>
      </c>
      <c r="E33" s="17">
        <f t="shared" si="1"/>
        <v>17200</v>
      </c>
      <c r="F33" s="17">
        <f t="shared" si="2"/>
        <v>17200</v>
      </c>
      <c r="G33" s="17">
        <f t="shared" si="3"/>
        <v>0</v>
      </c>
      <c r="H33" s="17">
        <f t="shared" si="4"/>
        <v>2800</v>
      </c>
      <c r="I33" s="17">
        <f t="shared" si="5"/>
        <v>0</v>
      </c>
      <c r="J33" s="17">
        <f t="shared" si="6"/>
        <v>0</v>
      </c>
      <c r="K33">
        <f t="shared" si="7"/>
        <v>0</v>
      </c>
      <c r="L33" t="b">
        <f t="shared" si="8"/>
        <v>0</v>
      </c>
    </row>
    <row r="34" spans="1:13" x14ac:dyDescent="0.25">
      <c r="A34" s="18">
        <v>42126</v>
      </c>
      <c r="B34" s="17">
        <v>7</v>
      </c>
      <c r="C34" s="17">
        <v>5</v>
      </c>
      <c r="D34" s="17">
        <f t="shared" si="0"/>
        <v>20700</v>
      </c>
      <c r="E34" s="17">
        <f t="shared" si="1"/>
        <v>20700</v>
      </c>
      <c r="F34" s="17">
        <f t="shared" si="2"/>
        <v>20700</v>
      </c>
      <c r="G34" s="17">
        <f t="shared" si="3"/>
        <v>0</v>
      </c>
      <c r="H34" s="17">
        <f t="shared" si="4"/>
        <v>3500</v>
      </c>
      <c r="I34" s="17">
        <f t="shared" si="5"/>
        <v>0</v>
      </c>
      <c r="J34" s="17">
        <f t="shared" si="6"/>
        <v>0</v>
      </c>
      <c r="K34">
        <f t="shared" si="7"/>
        <v>0</v>
      </c>
      <c r="L34" t="b">
        <f t="shared" si="8"/>
        <v>0</v>
      </c>
    </row>
    <row r="35" spans="1:13" x14ac:dyDescent="0.25">
      <c r="A35" s="18">
        <v>42127</v>
      </c>
      <c r="B35" s="17">
        <v>9</v>
      </c>
      <c r="C35" s="17">
        <v>4</v>
      </c>
      <c r="D35" s="17">
        <f t="shared" si="0"/>
        <v>23500</v>
      </c>
      <c r="E35" s="17">
        <f t="shared" si="1"/>
        <v>23500</v>
      </c>
      <c r="F35" s="17">
        <f t="shared" si="2"/>
        <v>23500</v>
      </c>
      <c r="G35" s="17">
        <f t="shared" si="3"/>
        <v>0</v>
      </c>
      <c r="H35" s="17">
        <f t="shared" si="4"/>
        <v>2800</v>
      </c>
      <c r="I35" s="17">
        <f t="shared" si="5"/>
        <v>0</v>
      </c>
      <c r="J35" s="17">
        <f t="shared" si="6"/>
        <v>0</v>
      </c>
      <c r="K35">
        <f t="shared" si="7"/>
        <v>0</v>
      </c>
      <c r="L35" t="b">
        <f t="shared" si="8"/>
        <v>0</v>
      </c>
    </row>
    <row r="36" spans="1:13" x14ac:dyDescent="0.25">
      <c r="A36" s="18">
        <v>42128</v>
      </c>
      <c r="B36" s="17">
        <v>15</v>
      </c>
      <c r="C36" s="17">
        <v>0.4</v>
      </c>
      <c r="D36" s="17">
        <f t="shared" si="0"/>
        <v>23780</v>
      </c>
      <c r="E36" s="17">
        <f t="shared" si="1"/>
        <v>23780</v>
      </c>
      <c r="F36" s="17">
        <f t="shared" si="2"/>
        <v>23780</v>
      </c>
      <c r="G36" s="17">
        <f t="shared" si="3"/>
        <v>0</v>
      </c>
      <c r="H36" s="17">
        <f t="shared" si="4"/>
        <v>280</v>
      </c>
      <c r="I36" s="17">
        <f t="shared" si="5"/>
        <v>0</v>
      </c>
      <c r="J36" s="17">
        <f t="shared" si="6"/>
        <v>0</v>
      </c>
      <c r="K36">
        <f t="shared" si="7"/>
        <v>0</v>
      </c>
      <c r="L36" t="b">
        <f t="shared" si="8"/>
        <v>0</v>
      </c>
    </row>
    <row r="37" spans="1:13" x14ac:dyDescent="0.25">
      <c r="A37" s="18">
        <v>42129</v>
      </c>
      <c r="B37" s="17">
        <v>18</v>
      </c>
      <c r="C37" s="17">
        <v>0.4</v>
      </c>
      <c r="D37" s="17">
        <f t="shared" si="0"/>
        <v>24060</v>
      </c>
      <c r="E37" s="17">
        <f t="shared" si="1"/>
        <v>24060</v>
      </c>
      <c r="F37" s="17">
        <f t="shared" si="2"/>
        <v>12060</v>
      </c>
      <c r="G37" s="17">
        <f t="shared" si="3"/>
        <v>0</v>
      </c>
      <c r="H37" s="17">
        <f t="shared" si="4"/>
        <v>280</v>
      </c>
      <c r="I37" s="17">
        <f t="shared" si="5"/>
        <v>0</v>
      </c>
      <c r="J37" s="17">
        <f t="shared" si="6"/>
        <v>1</v>
      </c>
      <c r="K37">
        <f t="shared" si="7"/>
        <v>-12000</v>
      </c>
      <c r="L37" t="b">
        <f t="shared" si="8"/>
        <v>0</v>
      </c>
    </row>
    <row r="38" spans="1:13" x14ac:dyDescent="0.25">
      <c r="A38" s="18">
        <v>42130</v>
      </c>
      <c r="B38" s="17">
        <v>16</v>
      </c>
      <c r="C38" s="17">
        <v>0</v>
      </c>
      <c r="D38" s="17">
        <f t="shared" si="0"/>
        <v>11828</v>
      </c>
      <c r="E38" s="17">
        <f t="shared" si="1"/>
        <v>25000</v>
      </c>
      <c r="F38" s="17">
        <f t="shared" si="2"/>
        <v>13000</v>
      </c>
      <c r="G38" s="17">
        <f t="shared" si="3"/>
        <v>1</v>
      </c>
      <c r="H38" s="17">
        <f t="shared" si="4"/>
        <v>0</v>
      </c>
      <c r="I38" s="17">
        <f t="shared" si="5"/>
        <v>-232</v>
      </c>
      <c r="J38" s="17">
        <f t="shared" si="6"/>
        <v>1</v>
      </c>
      <c r="K38">
        <f t="shared" si="7"/>
        <v>-12000</v>
      </c>
      <c r="L38" t="b">
        <f t="shared" si="8"/>
        <v>1</v>
      </c>
      <c r="M38">
        <f>E38-D38</f>
        <v>13172</v>
      </c>
    </row>
    <row r="39" spans="1:13" x14ac:dyDescent="0.25">
      <c r="A39" s="18">
        <v>42131</v>
      </c>
      <c r="B39" s="17">
        <v>14</v>
      </c>
      <c r="C39" s="17">
        <v>0</v>
      </c>
      <c r="D39" s="17">
        <f t="shared" si="0"/>
        <v>12795</v>
      </c>
      <c r="E39" s="17">
        <f t="shared" si="1"/>
        <v>12795</v>
      </c>
      <c r="F39" s="17">
        <f t="shared" si="2"/>
        <v>12795</v>
      </c>
      <c r="G39" s="17">
        <f t="shared" si="3"/>
        <v>1</v>
      </c>
      <c r="H39" s="17">
        <f t="shared" si="4"/>
        <v>0</v>
      </c>
      <c r="I39" s="17">
        <f t="shared" si="5"/>
        <v>-205</v>
      </c>
      <c r="J39" s="17">
        <f t="shared" si="6"/>
        <v>0</v>
      </c>
      <c r="K39">
        <f t="shared" si="7"/>
        <v>0</v>
      </c>
      <c r="L39" t="b">
        <f t="shared" si="8"/>
        <v>0</v>
      </c>
    </row>
    <row r="40" spans="1:13" x14ac:dyDescent="0.25">
      <c r="A40" s="18">
        <v>42132</v>
      </c>
      <c r="B40" s="17">
        <v>10</v>
      </c>
      <c r="C40" s="17">
        <v>0</v>
      </c>
      <c r="D40" s="17">
        <f t="shared" si="0"/>
        <v>12673</v>
      </c>
      <c r="E40" s="17">
        <f t="shared" si="1"/>
        <v>12673</v>
      </c>
      <c r="F40" s="17">
        <f t="shared" si="2"/>
        <v>12673</v>
      </c>
      <c r="G40" s="17">
        <f t="shared" si="3"/>
        <v>1</v>
      </c>
      <c r="H40" s="17">
        <f t="shared" si="4"/>
        <v>0</v>
      </c>
      <c r="I40" s="17">
        <f t="shared" si="5"/>
        <v>-122</v>
      </c>
      <c r="J40" s="17">
        <f t="shared" si="6"/>
        <v>0</v>
      </c>
      <c r="K40">
        <f t="shared" si="7"/>
        <v>0</v>
      </c>
      <c r="L40" t="b">
        <f t="shared" si="8"/>
        <v>0</v>
      </c>
    </row>
    <row r="41" spans="1:13" x14ac:dyDescent="0.25">
      <c r="A41" s="18">
        <v>42133</v>
      </c>
      <c r="B41" s="17">
        <v>14</v>
      </c>
      <c r="C41" s="17">
        <v>0.3</v>
      </c>
      <c r="D41" s="17">
        <f t="shared" si="0"/>
        <v>12883</v>
      </c>
      <c r="E41" s="17">
        <f t="shared" si="1"/>
        <v>12883</v>
      </c>
      <c r="F41" s="17">
        <f t="shared" si="2"/>
        <v>12883</v>
      </c>
      <c r="G41" s="17">
        <f t="shared" si="3"/>
        <v>0</v>
      </c>
      <c r="H41" s="17">
        <f t="shared" si="4"/>
        <v>210</v>
      </c>
      <c r="I41" s="17">
        <f t="shared" si="5"/>
        <v>0</v>
      </c>
      <c r="J41" s="17">
        <f t="shared" si="6"/>
        <v>0</v>
      </c>
      <c r="K41">
        <f t="shared" si="7"/>
        <v>0</v>
      </c>
      <c r="L41" t="b">
        <f t="shared" si="8"/>
        <v>0</v>
      </c>
    </row>
    <row r="42" spans="1:13" x14ac:dyDescent="0.25">
      <c r="A42" s="18">
        <v>42134</v>
      </c>
      <c r="B42" s="17">
        <v>12</v>
      </c>
      <c r="C42" s="17">
        <v>0.1</v>
      </c>
      <c r="D42" s="17">
        <f t="shared" si="0"/>
        <v>12953</v>
      </c>
      <c r="E42" s="17">
        <f t="shared" si="1"/>
        <v>12953</v>
      </c>
      <c r="F42" s="17">
        <f t="shared" si="2"/>
        <v>12953</v>
      </c>
      <c r="G42" s="17">
        <f t="shared" si="3"/>
        <v>0</v>
      </c>
      <c r="H42" s="17">
        <f t="shared" si="4"/>
        <v>70</v>
      </c>
      <c r="I42" s="17">
        <f t="shared" si="5"/>
        <v>0</v>
      </c>
      <c r="J42" s="17">
        <f t="shared" si="6"/>
        <v>0</v>
      </c>
      <c r="K42">
        <f t="shared" si="7"/>
        <v>0</v>
      </c>
      <c r="L42" t="b">
        <f t="shared" si="8"/>
        <v>0</v>
      </c>
    </row>
    <row r="43" spans="1:13" x14ac:dyDescent="0.25">
      <c r="A43" s="18">
        <v>42135</v>
      </c>
      <c r="B43" s="17">
        <v>11</v>
      </c>
      <c r="C43" s="17">
        <v>0</v>
      </c>
      <c r="D43" s="17">
        <f t="shared" si="0"/>
        <v>12811</v>
      </c>
      <c r="E43" s="17">
        <f t="shared" si="1"/>
        <v>12811</v>
      </c>
      <c r="F43" s="17">
        <f t="shared" si="2"/>
        <v>12811</v>
      </c>
      <c r="G43" s="17">
        <f t="shared" si="3"/>
        <v>1</v>
      </c>
      <c r="H43" s="17">
        <f t="shared" si="4"/>
        <v>0</v>
      </c>
      <c r="I43" s="17">
        <f t="shared" si="5"/>
        <v>-142</v>
      </c>
      <c r="J43" s="17">
        <f t="shared" si="6"/>
        <v>0</v>
      </c>
      <c r="K43">
        <f t="shared" si="7"/>
        <v>0</v>
      </c>
      <c r="L43" t="b">
        <f t="shared" si="8"/>
        <v>0</v>
      </c>
    </row>
    <row r="44" spans="1:13" x14ac:dyDescent="0.25">
      <c r="A44" s="18">
        <v>42136</v>
      </c>
      <c r="B44" s="17">
        <v>16</v>
      </c>
      <c r="C44" s="17">
        <v>3</v>
      </c>
      <c r="D44" s="17">
        <f t="shared" si="0"/>
        <v>14911</v>
      </c>
      <c r="E44" s="17">
        <f t="shared" si="1"/>
        <v>14911</v>
      </c>
      <c r="F44" s="17">
        <f t="shared" si="2"/>
        <v>14911</v>
      </c>
      <c r="G44" s="17">
        <f t="shared" si="3"/>
        <v>0</v>
      </c>
      <c r="H44" s="17">
        <f t="shared" si="4"/>
        <v>2100</v>
      </c>
      <c r="I44" s="17">
        <f t="shared" si="5"/>
        <v>0</v>
      </c>
      <c r="J44" s="17">
        <f t="shared" si="6"/>
        <v>0</v>
      </c>
      <c r="K44">
        <f t="shared" si="7"/>
        <v>0</v>
      </c>
      <c r="L44" t="b">
        <f t="shared" si="8"/>
        <v>0</v>
      </c>
    </row>
    <row r="45" spans="1:13" x14ac:dyDescent="0.25">
      <c r="A45" s="18">
        <v>42137</v>
      </c>
      <c r="B45" s="17">
        <v>12</v>
      </c>
      <c r="C45" s="17">
        <v>0</v>
      </c>
      <c r="D45" s="17">
        <f t="shared" si="0"/>
        <v>14725</v>
      </c>
      <c r="E45" s="17">
        <f t="shared" si="1"/>
        <v>14725</v>
      </c>
      <c r="F45" s="17">
        <f t="shared" si="2"/>
        <v>14725</v>
      </c>
      <c r="G45" s="17">
        <f t="shared" si="3"/>
        <v>1</v>
      </c>
      <c r="H45" s="17">
        <f t="shared" si="4"/>
        <v>0</v>
      </c>
      <c r="I45" s="17">
        <f t="shared" si="5"/>
        <v>-186</v>
      </c>
      <c r="J45" s="17">
        <f t="shared" si="6"/>
        <v>0</v>
      </c>
      <c r="K45">
        <f t="shared" si="7"/>
        <v>0</v>
      </c>
      <c r="L45" t="b">
        <f t="shared" si="8"/>
        <v>0</v>
      </c>
    </row>
    <row r="46" spans="1:13" x14ac:dyDescent="0.25">
      <c r="A46" s="18">
        <v>42138</v>
      </c>
      <c r="B46" s="17">
        <v>10</v>
      </c>
      <c r="C46" s="17">
        <v>0</v>
      </c>
      <c r="D46" s="17">
        <f t="shared" si="0"/>
        <v>14585</v>
      </c>
      <c r="E46" s="17">
        <f t="shared" si="1"/>
        <v>14585</v>
      </c>
      <c r="F46" s="17">
        <f t="shared" si="2"/>
        <v>14585</v>
      </c>
      <c r="G46" s="17">
        <f t="shared" si="3"/>
        <v>1</v>
      </c>
      <c r="H46" s="17">
        <f t="shared" si="4"/>
        <v>0</v>
      </c>
      <c r="I46" s="17">
        <f t="shared" si="5"/>
        <v>-140</v>
      </c>
      <c r="J46" s="17">
        <f t="shared" si="6"/>
        <v>0</v>
      </c>
      <c r="K46">
        <f t="shared" si="7"/>
        <v>0</v>
      </c>
      <c r="L46" t="b">
        <f t="shared" si="8"/>
        <v>0</v>
      </c>
    </row>
    <row r="47" spans="1:13" x14ac:dyDescent="0.25">
      <c r="A47" s="18">
        <v>42139</v>
      </c>
      <c r="B47" s="17">
        <v>12</v>
      </c>
      <c r="C47" s="17">
        <v>0</v>
      </c>
      <c r="D47" s="17">
        <f t="shared" si="0"/>
        <v>14403</v>
      </c>
      <c r="E47" s="17">
        <f t="shared" si="1"/>
        <v>14403</v>
      </c>
      <c r="F47" s="17">
        <f t="shared" si="2"/>
        <v>14403</v>
      </c>
      <c r="G47" s="17">
        <f t="shared" si="3"/>
        <v>1</v>
      </c>
      <c r="H47" s="17">
        <f t="shared" si="4"/>
        <v>0</v>
      </c>
      <c r="I47" s="17">
        <f t="shared" si="5"/>
        <v>-182</v>
      </c>
      <c r="J47" s="17">
        <f t="shared" si="6"/>
        <v>0</v>
      </c>
      <c r="K47">
        <f t="shared" si="7"/>
        <v>0</v>
      </c>
      <c r="L47" t="b">
        <f t="shared" si="8"/>
        <v>0</v>
      </c>
    </row>
    <row r="48" spans="1:13" x14ac:dyDescent="0.25">
      <c r="A48" s="18">
        <v>42140</v>
      </c>
      <c r="B48" s="17">
        <v>10</v>
      </c>
      <c r="C48" s="17">
        <v>1.8</v>
      </c>
      <c r="D48" s="17">
        <f t="shared" si="0"/>
        <v>15663</v>
      </c>
      <c r="E48" s="17">
        <f t="shared" si="1"/>
        <v>15663</v>
      </c>
      <c r="F48" s="17">
        <f t="shared" si="2"/>
        <v>15663</v>
      </c>
      <c r="G48" s="17">
        <f t="shared" si="3"/>
        <v>0</v>
      </c>
      <c r="H48" s="17">
        <f t="shared" si="4"/>
        <v>1260</v>
      </c>
      <c r="I48" s="17">
        <f t="shared" si="5"/>
        <v>0</v>
      </c>
      <c r="J48" s="17">
        <f t="shared" si="6"/>
        <v>0</v>
      </c>
      <c r="K48">
        <f t="shared" si="7"/>
        <v>0</v>
      </c>
      <c r="L48" t="b">
        <f t="shared" si="8"/>
        <v>0</v>
      </c>
    </row>
    <row r="49" spans="1:12" x14ac:dyDescent="0.25">
      <c r="A49" s="18">
        <v>42141</v>
      </c>
      <c r="B49" s="17">
        <v>11</v>
      </c>
      <c r="C49" s="17">
        <v>2.8</v>
      </c>
      <c r="D49" s="17">
        <f t="shared" si="0"/>
        <v>17623</v>
      </c>
      <c r="E49" s="17">
        <f t="shared" si="1"/>
        <v>17623</v>
      </c>
      <c r="F49" s="17">
        <f t="shared" si="2"/>
        <v>17623</v>
      </c>
      <c r="G49" s="17">
        <f t="shared" si="3"/>
        <v>0</v>
      </c>
      <c r="H49" s="17">
        <f t="shared" si="4"/>
        <v>1959.9999999999998</v>
      </c>
      <c r="I49" s="17">
        <f t="shared" si="5"/>
        <v>0</v>
      </c>
      <c r="J49" s="17">
        <f t="shared" si="6"/>
        <v>0</v>
      </c>
      <c r="K49">
        <f t="shared" si="7"/>
        <v>0</v>
      </c>
      <c r="L49" t="b">
        <f t="shared" si="8"/>
        <v>0</v>
      </c>
    </row>
    <row r="50" spans="1:12" x14ac:dyDescent="0.25">
      <c r="A50" s="18">
        <v>42142</v>
      </c>
      <c r="B50" s="17">
        <v>12</v>
      </c>
      <c r="C50" s="17">
        <v>1.9</v>
      </c>
      <c r="D50" s="17">
        <f t="shared" si="0"/>
        <v>18953</v>
      </c>
      <c r="E50" s="17">
        <f t="shared" si="1"/>
        <v>18953</v>
      </c>
      <c r="F50" s="17">
        <f t="shared" si="2"/>
        <v>18953</v>
      </c>
      <c r="G50" s="17">
        <f t="shared" si="3"/>
        <v>0</v>
      </c>
      <c r="H50" s="17">
        <f t="shared" si="4"/>
        <v>1330</v>
      </c>
      <c r="I50" s="17">
        <f t="shared" si="5"/>
        <v>0</v>
      </c>
      <c r="J50" s="17">
        <f t="shared" si="6"/>
        <v>0</v>
      </c>
      <c r="K50">
        <f t="shared" si="7"/>
        <v>0</v>
      </c>
      <c r="L50" t="b">
        <f t="shared" si="8"/>
        <v>0</v>
      </c>
    </row>
    <row r="51" spans="1:12" x14ac:dyDescent="0.25">
      <c r="A51" s="18">
        <v>42143</v>
      </c>
      <c r="B51" s="17">
        <v>16</v>
      </c>
      <c r="C51" s="17">
        <v>2.2000000000000002</v>
      </c>
      <c r="D51" s="17">
        <f t="shared" si="0"/>
        <v>20493</v>
      </c>
      <c r="E51" s="17">
        <f t="shared" si="1"/>
        <v>20493</v>
      </c>
      <c r="F51" s="17">
        <f t="shared" si="2"/>
        <v>20493</v>
      </c>
      <c r="G51" s="17">
        <f t="shared" si="3"/>
        <v>0</v>
      </c>
      <c r="H51" s="17">
        <f t="shared" si="4"/>
        <v>1540.0000000000002</v>
      </c>
      <c r="I51" s="17">
        <f t="shared" si="5"/>
        <v>0</v>
      </c>
      <c r="J51" s="17">
        <f t="shared" si="6"/>
        <v>0</v>
      </c>
      <c r="K51">
        <f t="shared" si="7"/>
        <v>0</v>
      </c>
      <c r="L51" t="b">
        <f t="shared" si="8"/>
        <v>0</v>
      </c>
    </row>
    <row r="52" spans="1:12" x14ac:dyDescent="0.25">
      <c r="A52" s="18">
        <v>42144</v>
      </c>
      <c r="B52" s="17">
        <v>13</v>
      </c>
      <c r="C52" s="17">
        <v>2.2999999999999998</v>
      </c>
      <c r="D52" s="17">
        <f t="shared" si="0"/>
        <v>22103</v>
      </c>
      <c r="E52" s="17">
        <f t="shared" si="1"/>
        <v>22103</v>
      </c>
      <c r="F52" s="17">
        <f t="shared" si="2"/>
        <v>22103</v>
      </c>
      <c r="G52" s="17">
        <f t="shared" si="3"/>
        <v>0</v>
      </c>
      <c r="H52" s="17">
        <f t="shared" si="4"/>
        <v>1609.9999999999998</v>
      </c>
      <c r="I52" s="17">
        <f t="shared" si="5"/>
        <v>0</v>
      </c>
      <c r="J52" s="17">
        <f t="shared" si="6"/>
        <v>0</v>
      </c>
      <c r="K52">
        <f t="shared" si="7"/>
        <v>0</v>
      </c>
      <c r="L52" t="b">
        <f t="shared" si="8"/>
        <v>0</v>
      </c>
    </row>
    <row r="53" spans="1:12" x14ac:dyDescent="0.25">
      <c r="A53" s="18">
        <v>42145</v>
      </c>
      <c r="B53" s="17">
        <v>11</v>
      </c>
      <c r="C53" s="17">
        <v>5.4</v>
      </c>
      <c r="D53" s="17">
        <f t="shared" si="0"/>
        <v>25000</v>
      </c>
      <c r="E53" s="17">
        <f t="shared" si="1"/>
        <v>25000</v>
      </c>
      <c r="F53" s="17">
        <f t="shared" si="2"/>
        <v>25000</v>
      </c>
      <c r="G53" s="17">
        <f t="shared" si="3"/>
        <v>0</v>
      </c>
      <c r="H53" s="17">
        <f t="shared" si="4"/>
        <v>3780.0000000000005</v>
      </c>
      <c r="I53" s="17">
        <f t="shared" si="5"/>
        <v>0</v>
      </c>
      <c r="J53" s="17">
        <f t="shared" si="6"/>
        <v>0</v>
      </c>
      <c r="K53">
        <f t="shared" si="7"/>
        <v>0</v>
      </c>
      <c r="L53" t="b">
        <f t="shared" si="8"/>
        <v>0</v>
      </c>
    </row>
    <row r="54" spans="1:12" x14ac:dyDescent="0.25">
      <c r="A54" s="18">
        <v>42146</v>
      </c>
      <c r="B54" s="17">
        <v>12</v>
      </c>
      <c r="C54" s="17">
        <v>5.5</v>
      </c>
      <c r="D54" s="17">
        <f t="shared" si="0"/>
        <v>25000</v>
      </c>
      <c r="E54" s="17">
        <f t="shared" si="1"/>
        <v>25000</v>
      </c>
      <c r="F54" s="17">
        <f t="shared" si="2"/>
        <v>25000</v>
      </c>
      <c r="G54" s="17">
        <f t="shared" si="3"/>
        <v>0</v>
      </c>
      <c r="H54" s="17">
        <f t="shared" si="4"/>
        <v>3850</v>
      </c>
      <c r="I54" s="17">
        <f t="shared" si="5"/>
        <v>0</v>
      </c>
      <c r="J54" s="17">
        <f t="shared" si="6"/>
        <v>0</v>
      </c>
      <c r="K54">
        <f t="shared" si="7"/>
        <v>0</v>
      </c>
      <c r="L54" t="b">
        <f t="shared" si="8"/>
        <v>0</v>
      </c>
    </row>
    <row r="55" spans="1:12" x14ac:dyDescent="0.25">
      <c r="A55" s="18">
        <v>42147</v>
      </c>
      <c r="B55" s="17">
        <v>12</v>
      </c>
      <c r="C55" s="17">
        <v>5.2</v>
      </c>
      <c r="D55" s="17">
        <f t="shared" si="0"/>
        <v>25000</v>
      </c>
      <c r="E55" s="17">
        <f t="shared" si="1"/>
        <v>25000</v>
      </c>
      <c r="F55" s="17">
        <f t="shared" si="2"/>
        <v>25000</v>
      </c>
      <c r="G55" s="17">
        <f t="shared" si="3"/>
        <v>0</v>
      </c>
      <c r="H55" s="17">
        <f t="shared" si="4"/>
        <v>3640</v>
      </c>
      <c r="I55" s="17">
        <f t="shared" si="5"/>
        <v>0</v>
      </c>
      <c r="J55" s="17">
        <f t="shared" si="6"/>
        <v>0</v>
      </c>
      <c r="K55">
        <f t="shared" si="7"/>
        <v>0</v>
      </c>
      <c r="L55" t="b">
        <f t="shared" si="8"/>
        <v>0</v>
      </c>
    </row>
    <row r="56" spans="1:12" x14ac:dyDescent="0.25">
      <c r="A56" s="18">
        <v>42148</v>
      </c>
      <c r="B56" s="17">
        <v>14</v>
      </c>
      <c r="C56" s="17">
        <v>3</v>
      </c>
      <c r="D56" s="17">
        <f t="shared" si="0"/>
        <v>25000</v>
      </c>
      <c r="E56" s="17">
        <f t="shared" si="1"/>
        <v>25000</v>
      </c>
      <c r="F56" s="17">
        <f t="shared" si="2"/>
        <v>25000</v>
      </c>
      <c r="G56" s="17">
        <f t="shared" si="3"/>
        <v>0</v>
      </c>
      <c r="H56" s="17">
        <f t="shared" si="4"/>
        <v>2100</v>
      </c>
      <c r="I56" s="17">
        <f t="shared" si="5"/>
        <v>0</v>
      </c>
      <c r="J56" s="17">
        <f t="shared" si="6"/>
        <v>0</v>
      </c>
      <c r="K56">
        <f t="shared" si="7"/>
        <v>0</v>
      </c>
      <c r="L56" t="b">
        <f t="shared" si="8"/>
        <v>0</v>
      </c>
    </row>
    <row r="57" spans="1:12" x14ac:dyDescent="0.25">
      <c r="A57" s="18">
        <v>42149</v>
      </c>
      <c r="B57" s="17">
        <v>15</v>
      </c>
      <c r="C57" s="17">
        <v>0</v>
      </c>
      <c r="D57" s="17">
        <f t="shared" si="0"/>
        <v>24564</v>
      </c>
      <c r="E57" s="17">
        <f t="shared" si="1"/>
        <v>24564</v>
      </c>
      <c r="F57" s="17">
        <f t="shared" si="2"/>
        <v>24564</v>
      </c>
      <c r="G57" s="17">
        <f t="shared" si="3"/>
        <v>1</v>
      </c>
      <c r="H57" s="17">
        <f t="shared" si="4"/>
        <v>0</v>
      </c>
      <c r="I57" s="17">
        <f t="shared" si="5"/>
        <v>-436</v>
      </c>
      <c r="J57" s="17">
        <f t="shared" si="6"/>
        <v>0</v>
      </c>
      <c r="K57">
        <f t="shared" si="7"/>
        <v>0</v>
      </c>
      <c r="L57" t="b">
        <f t="shared" si="8"/>
        <v>0</v>
      </c>
    </row>
    <row r="58" spans="1:12" x14ac:dyDescent="0.25">
      <c r="A58" s="18">
        <v>42150</v>
      </c>
      <c r="B58" s="17">
        <v>14</v>
      </c>
      <c r="C58" s="17">
        <v>0</v>
      </c>
      <c r="D58" s="17">
        <f t="shared" si="0"/>
        <v>24177</v>
      </c>
      <c r="E58" s="17">
        <f t="shared" si="1"/>
        <v>24177</v>
      </c>
      <c r="F58" s="17">
        <f t="shared" si="2"/>
        <v>24177</v>
      </c>
      <c r="G58" s="17">
        <f t="shared" si="3"/>
        <v>1</v>
      </c>
      <c r="H58" s="17">
        <f t="shared" si="4"/>
        <v>0</v>
      </c>
      <c r="I58" s="17">
        <f t="shared" si="5"/>
        <v>-387</v>
      </c>
      <c r="J58" s="17">
        <f t="shared" si="6"/>
        <v>0</v>
      </c>
      <c r="K58">
        <f t="shared" si="7"/>
        <v>0</v>
      </c>
      <c r="L58" t="b">
        <f t="shared" si="8"/>
        <v>0</v>
      </c>
    </row>
    <row r="59" spans="1:12" x14ac:dyDescent="0.25">
      <c r="A59" s="18">
        <v>42151</v>
      </c>
      <c r="B59" s="17">
        <v>10</v>
      </c>
      <c r="C59" s="17">
        <v>0</v>
      </c>
      <c r="D59" s="17">
        <f t="shared" si="0"/>
        <v>23947</v>
      </c>
      <c r="E59" s="17">
        <f t="shared" si="1"/>
        <v>23947</v>
      </c>
      <c r="F59" s="17">
        <f t="shared" si="2"/>
        <v>23947</v>
      </c>
      <c r="G59" s="17">
        <f t="shared" si="3"/>
        <v>1</v>
      </c>
      <c r="H59" s="17">
        <f t="shared" si="4"/>
        <v>0</v>
      </c>
      <c r="I59" s="17">
        <f t="shared" si="5"/>
        <v>-230</v>
      </c>
      <c r="J59" s="17">
        <f t="shared" si="6"/>
        <v>0</v>
      </c>
      <c r="K59">
        <f t="shared" si="7"/>
        <v>0</v>
      </c>
      <c r="L59" t="b">
        <f t="shared" si="8"/>
        <v>0</v>
      </c>
    </row>
    <row r="60" spans="1:12" x14ac:dyDescent="0.25">
      <c r="A60" s="18">
        <v>42152</v>
      </c>
      <c r="B60" s="17">
        <v>12</v>
      </c>
      <c r="C60" s="17">
        <v>0.1</v>
      </c>
      <c r="D60" s="17">
        <f t="shared" si="0"/>
        <v>24017</v>
      </c>
      <c r="E60" s="17">
        <f t="shared" si="1"/>
        <v>24017</v>
      </c>
      <c r="F60" s="17">
        <f t="shared" si="2"/>
        <v>24017</v>
      </c>
      <c r="G60" s="17">
        <f t="shared" si="3"/>
        <v>0</v>
      </c>
      <c r="H60" s="17">
        <f t="shared" si="4"/>
        <v>70</v>
      </c>
      <c r="I60" s="17">
        <f t="shared" si="5"/>
        <v>0</v>
      </c>
      <c r="J60" s="17">
        <f t="shared" si="6"/>
        <v>0</v>
      </c>
      <c r="K60">
        <f t="shared" si="7"/>
        <v>0</v>
      </c>
      <c r="L60" t="b">
        <f t="shared" si="8"/>
        <v>0</v>
      </c>
    </row>
    <row r="61" spans="1:12" x14ac:dyDescent="0.25">
      <c r="A61" s="18">
        <v>42153</v>
      </c>
      <c r="B61" s="17">
        <v>14</v>
      </c>
      <c r="C61" s="17">
        <v>0</v>
      </c>
      <c r="D61" s="17">
        <f t="shared" si="0"/>
        <v>23639</v>
      </c>
      <c r="E61" s="17">
        <f t="shared" si="1"/>
        <v>23639</v>
      </c>
      <c r="F61" s="17">
        <f t="shared" si="2"/>
        <v>23639</v>
      </c>
      <c r="G61" s="17">
        <f t="shared" si="3"/>
        <v>1</v>
      </c>
      <c r="H61" s="17">
        <f t="shared" si="4"/>
        <v>0</v>
      </c>
      <c r="I61" s="17">
        <f t="shared" si="5"/>
        <v>-378</v>
      </c>
      <c r="J61" s="17">
        <f t="shared" si="6"/>
        <v>0</v>
      </c>
      <c r="K61">
        <f t="shared" si="7"/>
        <v>0</v>
      </c>
      <c r="L61" t="b">
        <f t="shared" si="8"/>
        <v>0</v>
      </c>
    </row>
    <row r="62" spans="1:12" x14ac:dyDescent="0.25">
      <c r="A62" s="18">
        <v>42154</v>
      </c>
      <c r="B62" s="17">
        <v>13</v>
      </c>
      <c r="C62" s="17">
        <v>0</v>
      </c>
      <c r="D62" s="17">
        <f t="shared" si="0"/>
        <v>23306</v>
      </c>
      <c r="E62" s="17">
        <f t="shared" si="1"/>
        <v>23306</v>
      </c>
      <c r="F62" s="17">
        <f t="shared" si="2"/>
        <v>23306</v>
      </c>
      <c r="G62" s="17">
        <f t="shared" si="3"/>
        <v>1</v>
      </c>
      <c r="H62" s="17">
        <f t="shared" si="4"/>
        <v>0</v>
      </c>
      <c r="I62" s="17">
        <f t="shared" si="5"/>
        <v>-333</v>
      </c>
      <c r="J62" s="17">
        <f t="shared" si="6"/>
        <v>0</v>
      </c>
      <c r="K62">
        <f t="shared" si="7"/>
        <v>0</v>
      </c>
      <c r="L62" t="b">
        <f t="shared" si="8"/>
        <v>0</v>
      </c>
    </row>
    <row r="63" spans="1:12" x14ac:dyDescent="0.25">
      <c r="A63" s="18">
        <v>42155</v>
      </c>
      <c r="B63" s="17">
        <v>12</v>
      </c>
      <c r="C63" s="17">
        <v>0</v>
      </c>
      <c r="D63" s="17">
        <f t="shared" si="0"/>
        <v>23015</v>
      </c>
      <c r="E63" s="17">
        <f t="shared" si="1"/>
        <v>23015</v>
      </c>
      <c r="F63" s="17">
        <f t="shared" si="2"/>
        <v>23015</v>
      </c>
      <c r="G63" s="17">
        <f t="shared" si="3"/>
        <v>1</v>
      </c>
      <c r="H63" s="17">
        <f t="shared" si="4"/>
        <v>0</v>
      </c>
      <c r="I63" s="17">
        <f t="shared" si="5"/>
        <v>-291</v>
      </c>
      <c r="J63" s="17">
        <f t="shared" si="6"/>
        <v>0</v>
      </c>
      <c r="K63">
        <f t="shared" si="7"/>
        <v>0</v>
      </c>
      <c r="L63" t="b">
        <f t="shared" si="8"/>
        <v>0</v>
      </c>
    </row>
    <row r="64" spans="1:12" x14ac:dyDescent="0.25">
      <c r="A64" s="18">
        <v>42156</v>
      </c>
      <c r="B64" s="17">
        <v>18</v>
      </c>
      <c r="C64" s="17">
        <v>4</v>
      </c>
      <c r="D64" s="17">
        <f t="shared" si="0"/>
        <v>25000</v>
      </c>
      <c r="E64" s="17">
        <f t="shared" si="1"/>
        <v>25000</v>
      </c>
      <c r="F64" s="17">
        <f t="shared" si="2"/>
        <v>25000</v>
      </c>
      <c r="G64" s="17">
        <f t="shared" si="3"/>
        <v>0</v>
      </c>
      <c r="H64" s="17">
        <f t="shared" si="4"/>
        <v>2800</v>
      </c>
      <c r="I64" s="17">
        <f t="shared" si="5"/>
        <v>0</v>
      </c>
      <c r="J64" s="17">
        <f t="shared" si="6"/>
        <v>0</v>
      </c>
      <c r="K64">
        <f t="shared" si="7"/>
        <v>0</v>
      </c>
      <c r="L64" t="b">
        <f t="shared" si="8"/>
        <v>0</v>
      </c>
    </row>
    <row r="65" spans="1:12" x14ac:dyDescent="0.25">
      <c r="A65" s="18">
        <v>42157</v>
      </c>
      <c r="B65" s="17">
        <v>18</v>
      </c>
      <c r="C65" s="17">
        <v>3</v>
      </c>
      <c r="D65" s="17">
        <f t="shared" si="0"/>
        <v>25000</v>
      </c>
      <c r="E65" s="17">
        <f t="shared" si="1"/>
        <v>25000</v>
      </c>
      <c r="F65" s="17">
        <f t="shared" si="2"/>
        <v>25000</v>
      </c>
      <c r="G65" s="17">
        <f t="shared" si="3"/>
        <v>0</v>
      </c>
      <c r="H65" s="17">
        <f t="shared" si="4"/>
        <v>2100</v>
      </c>
      <c r="I65" s="17">
        <f t="shared" si="5"/>
        <v>0</v>
      </c>
      <c r="J65" s="17">
        <f t="shared" si="6"/>
        <v>0</v>
      </c>
      <c r="K65">
        <f t="shared" si="7"/>
        <v>0</v>
      </c>
      <c r="L65" t="b">
        <f t="shared" si="8"/>
        <v>0</v>
      </c>
    </row>
    <row r="66" spans="1:12" x14ac:dyDescent="0.25">
      <c r="A66" s="18">
        <v>42158</v>
      </c>
      <c r="B66" s="17">
        <v>22</v>
      </c>
      <c r="C66" s="17">
        <v>0</v>
      </c>
      <c r="D66" s="17">
        <f t="shared" si="0"/>
        <v>24226</v>
      </c>
      <c r="E66" s="17">
        <f t="shared" si="1"/>
        <v>24226</v>
      </c>
      <c r="F66" s="17">
        <f t="shared" si="2"/>
        <v>12226</v>
      </c>
      <c r="G66" s="17">
        <f t="shared" si="3"/>
        <v>1</v>
      </c>
      <c r="H66" s="17">
        <f t="shared" si="4"/>
        <v>0</v>
      </c>
      <c r="I66" s="17">
        <f t="shared" si="5"/>
        <v>-774</v>
      </c>
      <c r="J66" s="17">
        <f t="shared" si="6"/>
        <v>1</v>
      </c>
      <c r="K66">
        <f t="shared" si="7"/>
        <v>-12000</v>
      </c>
      <c r="L66" t="b">
        <f t="shared" si="8"/>
        <v>0</v>
      </c>
    </row>
    <row r="67" spans="1:12" x14ac:dyDescent="0.25">
      <c r="A67" s="18">
        <v>42159</v>
      </c>
      <c r="B67" s="17">
        <v>15</v>
      </c>
      <c r="C67" s="17">
        <v>0</v>
      </c>
      <c r="D67" s="17">
        <f t="shared" si="0"/>
        <v>12012</v>
      </c>
      <c r="E67" s="17">
        <f t="shared" si="1"/>
        <v>12012</v>
      </c>
      <c r="F67" s="17">
        <f t="shared" si="2"/>
        <v>12012</v>
      </c>
      <c r="G67" s="17">
        <f t="shared" si="3"/>
        <v>1</v>
      </c>
      <c r="H67" s="17">
        <f t="shared" si="4"/>
        <v>0</v>
      </c>
      <c r="I67" s="17">
        <f t="shared" si="5"/>
        <v>-214</v>
      </c>
      <c r="J67" s="17">
        <f t="shared" si="6"/>
        <v>0</v>
      </c>
      <c r="K67">
        <f t="shared" si="7"/>
        <v>0</v>
      </c>
      <c r="L67" t="b">
        <f t="shared" si="8"/>
        <v>0</v>
      </c>
    </row>
    <row r="68" spans="1:12" x14ac:dyDescent="0.25">
      <c r="A68" s="18">
        <v>42160</v>
      </c>
      <c r="B68" s="17">
        <v>18</v>
      </c>
      <c r="C68" s="17">
        <v>0</v>
      </c>
      <c r="D68" s="17">
        <f t="shared" ref="D68:D131" si="9">IF(F67+H68&gt;25000,25000,F67+H68)+I68</f>
        <v>11736</v>
      </c>
      <c r="E68" s="17">
        <f t="shared" ref="E68:E131" si="10">IF(L68,25000,D68)</f>
        <v>25000</v>
      </c>
      <c r="F68" s="17">
        <f t="shared" ref="F68:F131" si="11">E68+K68</f>
        <v>13000</v>
      </c>
      <c r="G68" s="17">
        <f t="shared" ref="G68:G131" si="12">IF(C68=0,1,0)</f>
        <v>1</v>
      </c>
      <c r="H68" s="17">
        <f t="shared" ref="H68:H131" si="13">700*C68</f>
        <v>0</v>
      </c>
      <c r="I68" s="17">
        <f t="shared" ref="I68:I131" si="14">IF(G68=1,-ROUNDUP(0.0003*B68^1.5*F67,0),0)</f>
        <v>-276</v>
      </c>
      <c r="J68" s="17">
        <f t="shared" ref="J68:J131" si="15">(B68&gt;15)*(C68&lt;=0.6)</f>
        <v>1</v>
      </c>
      <c r="K68">
        <f t="shared" ref="K68:K131" si="16">IF(B68&lt;=30,12000,24000)*-1*J68</f>
        <v>-12000</v>
      </c>
      <c r="L68" t="b">
        <f t="shared" ref="L68:L131" si="17">(D68+K68)&lt;0</f>
        <v>1</v>
      </c>
    </row>
    <row r="69" spans="1:12" x14ac:dyDescent="0.25">
      <c r="A69" s="18">
        <v>42161</v>
      </c>
      <c r="B69" s="17">
        <v>22</v>
      </c>
      <c r="C69" s="17">
        <v>0</v>
      </c>
      <c r="D69" s="17">
        <f t="shared" si="9"/>
        <v>12597</v>
      </c>
      <c r="E69" s="17">
        <f t="shared" si="10"/>
        <v>12597</v>
      </c>
      <c r="F69" s="17">
        <f t="shared" si="11"/>
        <v>597</v>
      </c>
      <c r="G69" s="17">
        <f t="shared" si="12"/>
        <v>1</v>
      </c>
      <c r="H69" s="17">
        <f t="shared" si="13"/>
        <v>0</v>
      </c>
      <c r="I69" s="17">
        <f t="shared" si="14"/>
        <v>-403</v>
      </c>
      <c r="J69" s="17">
        <f t="shared" si="15"/>
        <v>1</v>
      </c>
      <c r="K69">
        <f t="shared" si="16"/>
        <v>-12000</v>
      </c>
      <c r="L69" t="b">
        <f t="shared" si="17"/>
        <v>0</v>
      </c>
    </row>
    <row r="70" spans="1:12" x14ac:dyDescent="0.25">
      <c r="A70" s="18">
        <v>42162</v>
      </c>
      <c r="B70" s="17">
        <v>14</v>
      </c>
      <c r="C70" s="17">
        <v>8</v>
      </c>
      <c r="D70" s="17">
        <f t="shared" si="9"/>
        <v>6197</v>
      </c>
      <c r="E70" s="17">
        <f t="shared" si="10"/>
        <v>6197</v>
      </c>
      <c r="F70" s="17">
        <f t="shared" si="11"/>
        <v>6197</v>
      </c>
      <c r="G70" s="17">
        <f t="shared" si="12"/>
        <v>0</v>
      </c>
      <c r="H70" s="17">
        <f t="shared" si="13"/>
        <v>5600</v>
      </c>
      <c r="I70" s="17">
        <f t="shared" si="14"/>
        <v>0</v>
      </c>
      <c r="J70" s="17">
        <f t="shared" si="15"/>
        <v>0</v>
      </c>
      <c r="K70">
        <f t="shared" si="16"/>
        <v>0</v>
      </c>
      <c r="L70" t="b">
        <f t="shared" si="17"/>
        <v>0</v>
      </c>
    </row>
    <row r="71" spans="1:12" x14ac:dyDescent="0.25">
      <c r="A71" s="18">
        <v>42163</v>
      </c>
      <c r="B71" s="17">
        <v>14</v>
      </c>
      <c r="C71" s="17">
        <v>5.9</v>
      </c>
      <c r="D71" s="17">
        <f t="shared" si="9"/>
        <v>10327</v>
      </c>
      <c r="E71" s="17">
        <f t="shared" si="10"/>
        <v>10327</v>
      </c>
      <c r="F71" s="17">
        <f t="shared" si="11"/>
        <v>10327</v>
      </c>
      <c r="G71" s="17">
        <f t="shared" si="12"/>
        <v>0</v>
      </c>
      <c r="H71" s="17">
        <f t="shared" si="13"/>
        <v>4130</v>
      </c>
      <c r="I71" s="17">
        <f t="shared" si="14"/>
        <v>0</v>
      </c>
      <c r="J71" s="17">
        <f t="shared" si="15"/>
        <v>0</v>
      </c>
      <c r="K71">
        <f t="shared" si="16"/>
        <v>0</v>
      </c>
      <c r="L71" t="b">
        <f t="shared" si="17"/>
        <v>0</v>
      </c>
    </row>
    <row r="72" spans="1:12" x14ac:dyDescent="0.25">
      <c r="A72" s="18">
        <v>42164</v>
      </c>
      <c r="B72" s="17">
        <v>12</v>
      </c>
      <c r="C72" s="17">
        <v>5</v>
      </c>
      <c r="D72" s="17">
        <f t="shared" si="9"/>
        <v>13827</v>
      </c>
      <c r="E72" s="17">
        <f t="shared" si="10"/>
        <v>13827</v>
      </c>
      <c r="F72" s="17">
        <f t="shared" si="11"/>
        <v>13827</v>
      </c>
      <c r="G72" s="17">
        <f t="shared" si="12"/>
        <v>0</v>
      </c>
      <c r="H72" s="17">
        <f t="shared" si="13"/>
        <v>3500</v>
      </c>
      <c r="I72" s="17">
        <f t="shared" si="14"/>
        <v>0</v>
      </c>
      <c r="J72" s="17">
        <f t="shared" si="15"/>
        <v>0</v>
      </c>
      <c r="K72">
        <f t="shared" si="16"/>
        <v>0</v>
      </c>
      <c r="L72" t="b">
        <f t="shared" si="17"/>
        <v>0</v>
      </c>
    </row>
    <row r="73" spans="1:12" x14ac:dyDescent="0.25">
      <c r="A73" s="18">
        <v>42165</v>
      </c>
      <c r="B73" s="17">
        <v>16</v>
      </c>
      <c r="C73" s="17">
        <v>0</v>
      </c>
      <c r="D73" s="17">
        <f t="shared" si="9"/>
        <v>13561</v>
      </c>
      <c r="E73" s="17">
        <f t="shared" si="10"/>
        <v>13561</v>
      </c>
      <c r="F73" s="17">
        <f t="shared" si="11"/>
        <v>1561</v>
      </c>
      <c r="G73" s="17">
        <f t="shared" si="12"/>
        <v>1</v>
      </c>
      <c r="H73" s="17">
        <f t="shared" si="13"/>
        <v>0</v>
      </c>
      <c r="I73" s="17">
        <f t="shared" si="14"/>
        <v>-266</v>
      </c>
      <c r="J73" s="17">
        <f t="shared" si="15"/>
        <v>1</v>
      </c>
      <c r="K73">
        <f t="shared" si="16"/>
        <v>-12000</v>
      </c>
      <c r="L73" t="b">
        <f t="shared" si="17"/>
        <v>0</v>
      </c>
    </row>
    <row r="74" spans="1:12" x14ac:dyDescent="0.25">
      <c r="A74" s="18">
        <v>42166</v>
      </c>
      <c r="B74" s="17">
        <v>16</v>
      </c>
      <c r="C74" s="17">
        <v>0</v>
      </c>
      <c r="D74" s="17">
        <f t="shared" si="9"/>
        <v>1531</v>
      </c>
      <c r="E74" s="17">
        <f t="shared" si="10"/>
        <v>25000</v>
      </c>
      <c r="F74" s="17">
        <f t="shared" si="11"/>
        <v>13000</v>
      </c>
      <c r="G74" s="17">
        <f t="shared" si="12"/>
        <v>1</v>
      </c>
      <c r="H74" s="17">
        <f t="shared" si="13"/>
        <v>0</v>
      </c>
      <c r="I74" s="17">
        <f t="shared" si="14"/>
        <v>-30</v>
      </c>
      <c r="J74" s="17">
        <f t="shared" si="15"/>
        <v>1</v>
      </c>
      <c r="K74">
        <f t="shared" si="16"/>
        <v>-12000</v>
      </c>
      <c r="L74" t="b">
        <f t="shared" si="17"/>
        <v>1</v>
      </c>
    </row>
    <row r="75" spans="1:12" x14ac:dyDescent="0.25">
      <c r="A75" s="18">
        <v>42167</v>
      </c>
      <c r="B75" s="17">
        <v>18</v>
      </c>
      <c r="C75" s="17">
        <v>5</v>
      </c>
      <c r="D75" s="17">
        <f t="shared" si="9"/>
        <v>16500</v>
      </c>
      <c r="E75" s="17">
        <f t="shared" si="10"/>
        <v>16500</v>
      </c>
      <c r="F75" s="17">
        <f t="shared" si="11"/>
        <v>16500</v>
      </c>
      <c r="G75" s="17">
        <f t="shared" si="12"/>
        <v>0</v>
      </c>
      <c r="H75" s="17">
        <f t="shared" si="13"/>
        <v>3500</v>
      </c>
      <c r="I75" s="17">
        <f t="shared" si="14"/>
        <v>0</v>
      </c>
      <c r="J75" s="17">
        <f t="shared" si="15"/>
        <v>0</v>
      </c>
      <c r="K75">
        <f t="shared" si="16"/>
        <v>0</v>
      </c>
      <c r="L75" t="b">
        <f t="shared" si="17"/>
        <v>0</v>
      </c>
    </row>
    <row r="76" spans="1:12" x14ac:dyDescent="0.25">
      <c r="A76" s="18">
        <v>42168</v>
      </c>
      <c r="B76" s="17">
        <v>19</v>
      </c>
      <c r="C76" s="17">
        <v>1</v>
      </c>
      <c r="D76" s="17">
        <f t="shared" si="9"/>
        <v>17200</v>
      </c>
      <c r="E76" s="17">
        <f t="shared" si="10"/>
        <v>17200</v>
      </c>
      <c r="F76" s="17">
        <f t="shared" si="11"/>
        <v>17200</v>
      </c>
      <c r="G76" s="17">
        <f t="shared" si="12"/>
        <v>0</v>
      </c>
      <c r="H76" s="17">
        <f t="shared" si="13"/>
        <v>700</v>
      </c>
      <c r="I76" s="17">
        <f t="shared" si="14"/>
        <v>0</v>
      </c>
      <c r="J76" s="17">
        <f t="shared" si="15"/>
        <v>0</v>
      </c>
      <c r="K76">
        <f t="shared" si="16"/>
        <v>0</v>
      </c>
      <c r="L76" t="b">
        <f t="shared" si="17"/>
        <v>0</v>
      </c>
    </row>
    <row r="77" spans="1:12" x14ac:dyDescent="0.25">
      <c r="A77" s="18">
        <v>42169</v>
      </c>
      <c r="B77" s="17">
        <v>22</v>
      </c>
      <c r="C77" s="17">
        <v>0</v>
      </c>
      <c r="D77" s="17">
        <f t="shared" si="9"/>
        <v>16667</v>
      </c>
      <c r="E77" s="17">
        <f t="shared" si="10"/>
        <v>16667</v>
      </c>
      <c r="F77" s="17">
        <f t="shared" si="11"/>
        <v>4667</v>
      </c>
      <c r="G77" s="17">
        <f t="shared" si="12"/>
        <v>1</v>
      </c>
      <c r="H77" s="17">
        <f t="shared" si="13"/>
        <v>0</v>
      </c>
      <c r="I77" s="17">
        <f t="shared" si="14"/>
        <v>-533</v>
      </c>
      <c r="J77" s="17">
        <f t="shared" si="15"/>
        <v>1</v>
      </c>
      <c r="K77">
        <f t="shared" si="16"/>
        <v>-12000</v>
      </c>
      <c r="L77" t="b">
        <f t="shared" si="17"/>
        <v>0</v>
      </c>
    </row>
    <row r="78" spans="1:12" x14ac:dyDescent="0.25">
      <c r="A78" s="18">
        <v>42170</v>
      </c>
      <c r="B78" s="17">
        <v>16</v>
      </c>
      <c r="C78" s="17">
        <v>0</v>
      </c>
      <c r="D78" s="17">
        <f t="shared" si="9"/>
        <v>4577</v>
      </c>
      <c r="E78" s="17">
        <f t="shared" si="10"/>
        <v>25000</v>
      </c>
      <c r="F78" s="17">
        <f t="shared" si="11"/>
        <v>13000</v>
      </c>
      <c r="G78" s="17">
        <f t="shared" si="12"/>
        <v>1</v>
      </c>
      <c r="H78" s="17">
        <f t="shared" si="13"/>
        <v>0</v>
      </c>
      <c r="I78" s="17">
        <f t="shared" si="14"/>
        <v>-90</v>
      </c>
      <c r="J78" s="17">
        <f t="shared" si="15"/>
        <v>1</v>
      </c>
      <c r="K78">
        <f t="shared" si="16"/>
        <v>-12000</v>
      </c>
      <c r="L78" t="b">
        <f t="shared" si="17"/>
        <v>1</v>
      </c>
    </row>
    <row r="79" spans="1:12" x14ac:dyDescent="0.25">
      <c r="A79" s="18">
        <v>42171</v>
      </c>
      <c r="B79" s="17">
        <v>12</v>
      </c>
      <c r="C79" s="17">
        <v>0</v>
      </c>
      <c r="D79" s="17">
        <f t="shared" si="9"/>
        <v>12837</v>
      </c>
      <c r="E79" s="17">
        <f t="shared" si="10"/>
        <v>12837</v>
      </c>
      <c r="F79" s="17">
        <f t="shared" si="11"/>
        <v>12837</v>
      </c>
      <c r="G79" s="17">
        <f t="shared" si="12"/>
        <v>1</v>
      </c>
      <c r="H79" s="17">
        <f t="shared" si="13"/>
        <v>0</v>
      </c>
      <c r="I79" s="17">
        <f t="shared" si="14"/>
        <v>-163</v>
      </c>
      <c r="J79" s="17">
        <f t="shared" si="15"/>
        <v>0</v>
      </c>
      <c r="K79">
        <f t="shared" si="16"/>
        <v>0</v>
      </c>
      <c r="L79" t="b">
        <f t="shared" si="17"/>
        <v>0</v>
      </c>
    </row>
    <row r="80" spans="1:12" x14ac:dyDescent="0.25">
      <c r="A80" s="18">
        <v>42172</v>
      </c>
      <c r="B80" s="17">
        <v>14</v>
      </c>
      <c r="C80" s="17">
        <v>0</v>
      </c>
      <c r="D80" s="17">
        <f t="shared" si="9"/>
        <v>12635</v>
      </c>
      <c r="E80" s="17">
        <f t="shared" si="10"/>
        <v>12635</v>
      </c>
      <c r="F80" s="17">
        <f t="shared" si="11"/>
        <v>12635</v>
      </c>
      <c r="G80" s="17">
        <f t="shared" si="12"/>
        <v>1</v>
      </c>
      <c r="H80" s="17">
        <f t="shared" si="13"/>
        <v>0</v>
      </c>
      <c r="I80" s="17">
        <f t="shared" si="14"/>
        <v>-202</v>
      </c>
      <c r="J80" s="17">
        <f t="shared" si="15"/>
        <v>0</v>
      </c>
      <c r="K80">
        <f t="shared" si="16"/>
        <v>0</v>
      </c>
      <c r="L80" t="b">
        <f t="shared" si="17"/>
        <v>0</v>
      </c>
    </row>
    <row r="81" spans="1:12" x14ac:dyDescent="0.25">
      <c r="A81" s="18">
        <v>42173</v>
      </c>
      <c r="B81" s="17">
        <v>16</v>
      </c>
      <c r="C81" s="17">
        <v>0.3</v>
      </c>
      <c r="D81" s="17">
        <f t="shared" si="9"/>
        <v>12845</v>
      </c>
      <c r="E81" s="17">
        <f t="shared" si="10"/>
        <v>12845</v>
      </c>
      <c r="F81" s="17">
        <f t="shared" si="11"/>
        <v>845</v>
      </c>
      <c r="G81" s="17">
        <f t="shared" si="12"/>
        <v>0</v>
      </c>
      <c r="H81" s="17">
        <f t="shared" si="13"/>
        <v>210</v>
      </c>
      <c r="I81" s="17">
        <f t="shared" si="14"/>
        <v>0</v>
      </c>
      <c r="J81" s="17">
        <f t="shared" si="15"/>
        <v>1</v>
      </c>
      <c r="K81">
        <f t="shared" si="16"/>
        <v>-12000</v>
      </c>
      <c r="L81" t="b">
        <f t="shared" si="17"/>
        <v>0</v>
      </c>
    </row>
    <row r="82" spans="1:12" x14ac:dyDescent="0.25">
      <c r="A82" s="18">
        <v>42174</v>
      </c>
      <c r="B82" s="17">
        <v>12</v>
      </c>
      <c r="C82" s="17">
        <v>3</v>
      </c>
      <c r="D82" s="17">
        <f t="shared" si="9"/>
        <v>2945</v>
      </c>
      <c r="E82" s="17">
        <f t="shared" si="10"/>
        <v>2945</v>
      </c>
      <c r="F82" s="17">
        <f t="shared" si="11"/>
        <v>2945</v>
      </c>
      <c r="G82" s="17">
        <f t="shared" si="12"/>
        <v>0</v>
      </c>
      <c r="H82" s="17">
        <f t="shared" si="13"/>
        <v>2100</v>
      </c>
      <c r="I82" s="17">
        <f t="shared" si="14"/>
        <v>0</v>
      </c>
      <c r="J82" s="17">
        <f t="shared" si="15"/>
        <v>0</v>
      </c>
      <c r="K82">
        <f t="shared" si="16"/>
        <v>0</v>
      </c>
      <c r="L82" t="b">
        <f t="shared" si="17"/>
        <v>0</v>
      </c>
    </row>
    <row r="83" spans="1:12" x14ac:dyDescent="0.25">
      <c r="A83" s="18">
        <v>42175</v>
      </c>
      <c r="B83" s="17">
        <v>13</v>
      </c>
      <c r="C83" s="17">
        <v>2</v>
      </c>
      <c r="D83" s="17">
        <f t="shared" si="9"/>
        <v>4345</v>
      </c>
      <c r="E83" s="17">
        <f t="shared" si="10"/>
        <v>4345</v>
      </c>
      <c r="F83" s="17">
        <f t="shared" si="11"/>
        <v>4345</v>
      </c>
      <c r="G83" s="17">
        <f t="shared" si="12"/>
        <v>0</v>
      </c>
      <c r="H83" s="17">
        <f t="shared" si="13"/>
        <v>1400</v>
      </c>
      <c r="I83" s="17">
        <f t="shared" si="14"/>
        <v>0</v>
      </c>
      <c r="J83" s="17">
        <f t="shared" si="15"/>
        <v>0</v>
      </c>
      <c r="K83">
        <f t="shared" si="16"/>
        <v>0</v>
      </c>
      <c r="L83" t="b">
        <f t="shared" si="17"/>
        <v>0</v>
      </c>
    </row>
    <row r="84" spans="1:12" x14ac:dyDescent="0.25">
      <c r="A84" s="18">
        <v>42176</v>
      </c>
      <c r="B84" s="17">
        <v>12</v>
      </c>
      <c r="C84" s="17">
        <v>0</v>
      </c>
      <c r="D84" s="17">
        <f t="shared" si="9"/>
        <v>4290</v>
      </c>
      <c r="E84" s="17">
        <f t="shared" si="10"/>
        <v>4290</v>
      </c>
      <c r="F84" s="17">
        <f t="shared" si="11"/>
        <v>4290</v>
      </c>
      <c r="G84" s="17">
        <f t="shared" si="12"/>
        <v>1</v>
      </c>
      <c r="H84" s="17">
        <f t="shared" si="13"/>
        <v>0</v>
      </c>
      <c r="I84" s="17">
        <f t="shared" si="14"/>
        <v>-55</v>
      </c>
      <c r="J84" s="17">
        <f t="shared" si="15"/>
        <v>0</v>
      </c>
      <c r="K84">
        <f t="shared" si="16"/>
        <v>0</v>
      </c>
      <c r="L84" t="b">
        <f t="shared" si="17"/>
        <v>0</v>
      </c>
    </row>
    <row r="85" spans="1:12" x14ac:dyDescent="0.25">
      <c r="A85" s="18">
        <v>42177</v>
      </c>
      <c r="B85" s="17">
        <v>12</v>
      </c>
      <c r="C85" s="17">
        <v>3</v>
      </c>
      <c r="D85" s="17">
        <f t="shared" si="9"/>
        <v>6390</v>
      </c>
      <c r="E85" s="17">
        <f t="shared" si="10"/>
        <v>6390</v>
      </c>
      <c r="F85" s="17">
        <f t="shared" si="11"/>
        <v>6390</v>
      </c>
      <c r="G85" s="17">
        <f t="shared" si="12"/>
        <v>0</v>
      </c>
      <c r="H85" s="17">
        <f t="shared" si="13"/>
        <v>2100</v>
      </c>
      <c r="I85" s="17">
        <f t="shared" si="14"/>
        <v>0</v>
      </c>
      <c r="J85" s="17">
        <f t="shared" si="15"/>
        <v>0</v>
      </c>
      <c r="K85">
        <f t="shared" si="16"/>
        <v>0</v>
      </c>
      <c r="L85" t="b">
        <f t="shared" si="17"/>
        <v>0</v>
      </c>
    </row>
    <row r="86" spans="1:12" x14ac:dyDescent="0.25">
      <c r="A86" s="18">
        <v>42178</v>
      </c>
      <c r="B86" s="17">
        <v>13</v>
      </c>
      <c r="C86" s="17">
        <v>3</v>
      </c>
      <c r="D86" s="17">
        <f t="shared" si="9"/>
        <v>8490</v>
      </c>
      <c r="E86" s="17">
        <f t="shared" si="10"/>
        <v>8490</v>
      </c>
      <c r="F86" s="17">
        <f t="shared" si="11"/>
        <v>8490</v>
      </c>
      <c r="G86" s="17">
        <f t="shared" si="12"/>
        <v>0</v>
      </c>
      <c r="H86" s="17">
        <f t="shared" si="13"/>
        <v>2100</v>
      </c>
      <c r="I86" s="17">
        <f t="shared" si="14"/>
        <v>0</v>
      </c>
      <c r="J86" s="17">
        <f t="shared" si="15"/>
        <v>0</v>
      </c>
      <c r="K86">
        <f t="shared" si="16"/>
        <v>0</v>
      </c>
      <c r="L86" t="b">
        <f t="shared" si="17"/>
        <v>0</v>
      </c>
    </row>
    <row r="87" spans="1:12" x14ac:dyDescent="0.25">
      <c r="A87" s="18">
        <v>42179</v>
      </c>
      <c r="B87" s="17">
        <v>12</v>
      </c>
      <c r="C87" s="17">
        <v>0</v>
      </c>
      <c r="D87" s="17">
        <f t="shared" si="9"/>
        <v>8384</v>
      </c>
      <c r="E87" s="17">
        <f t="shared" si="10"/>
        <v>8384</v>
      </c>
      <c r="F87" s="17">
        <f t="shared" si="11"/>
        <v>8384</v>
      </c>
      <c r="G87" s="17">
        <f t="shared" si="12"/>
        <v>1</v>
      </c>
      <c r="H87" s="17">
        <f t="shared" si="13"/>
        <v>0</v>
      </c>
      <c r="I87" s="17">
        <f t="shared" si="14"/>
        <v>-106</v>
      </c>
      <c r="J87" s="17">
        <f t="shared" si="15"/>
        <v>0</v>
      </c>
      <c r="K87">
        <f t="shared" si="16"/>
        <v>0</v>
      </c>
      <c r="L87" t="b">
        <f t="shared" si="17"/>
        <v>0</v>
      </c>
    </row>
    <row r="88" spans="1:12" x14ac:dyDescent="0.25">
      <c r="A88" s="18">
        <v>42180</v>
      </c>
      <c r="B88" s="17">
        <v>16</v>
      </c>
      <c r="C88" s="17">
        <v>0</v>
      </c>
      <c r="D88" s="17">
        <f t="shared" si="9"/>
        <v>8223</v>
      </c>
      <c r="E88" s="17">
        <f t="shared" si="10"/>
        <v>25000</v>
      </c>
      <c r="F88" s="17">
        <f t="shared" si="11"/>
        <v>13000</v>
      </c>
      <c r="G88" s="17">
        <f t="shared" si="12"/>
        <v>1</v>
      </c>
      <c r="H88" s="17">
        <f t="shared" si="13"/>
        <v>0</v>
      </c>
      <c r="I88" s="17">
        <f t="shared" si="14"/>
        <v>-161</v>
      </c>
      <c r="J88" s="17">
        <f t="shared" si="15"/>
        <v>1</v>
      </c>
      <c r="K88">
        <f t="shared" si="16"/>
        <v>-12000</v>
      </c>
      <c r="L88" t="b">
        <f t="shared" si="17"/>
        <v>1</v>
      </c>
    </row>
    <row r="89" spans="1:12" x14ac:dyDescent="0.25">
      <c r="A89" s="18">
        <v>42181</v>
      </c>
      <c r="B89" s="17">
        <v>16</v>
      </c>
      <c r="C89" s="17">
        <v>7</v>
      </c>
      <c r="D89" s="17">
        <f t="shared" si="9"/>
        <v>17900</v>
      </c>
      <c r="E89" s="17">
        <f t="shared" si="10"/>
        <v>17900</v>
      </c>
      <c r="F89" s="17">
        <f t="shared" si="11"/>
        <v>17900</v>
      </c>
      <c r="G89" s="17">
        <f t="shared" si="12"/>
        <v>0</v>
      </c>
      <c r="H89" s="17">
        <f t="shared" si="13"/>
        <v>4900</v>
      </c>
      <c r="I89" s="17">
        <f t="shared" si="14"/>
        <v>0</v>
      </c>
      <c r="J89" s="17">
        <f t="shared" si="15"/>
        <v>0</v>
      </c>
      <c r="K89">
        <f t="shared" si="16"/>
        <v>0</v>
      </c>
      <c r="L89" t="b">
        <f t="shared" si="17"/>
        <v>0</v>
      </c>
    </row>
    <row r="90" spans="1:12" x14ac:dyDescent="0.25">
      <c r="A90" s="18">
        <v>42182</v>
      </c>
      <c r="B90" s="17">
        <v>18</v>
      </c>
      <c r="C90" s="17">
        <v>6</v>
      </c>
      <c r="D90" s="17">
        <f t="shared" si="9"/>
        <v>22100</v>
      </c>
      <c r="E90" s="17">
        <f t="shared" si="10"/>
        <v>22100</v>
      </c>
      <c r="F90" s="17">
        <f t="shared" si="11"/>
        <v>22100</v>
      </c>
      <c r="G90" s="17">
        <f t="shared" si="12"/>
        <v>0</v>
      </c>
      <c r="H90" s="17">
        <f t="shared" si="13"/>
        <v>4200</v>
      </c>
      <c r="I90" s="17">
        <f t="shared" si="14"/>
        <v>0</v>
      </c>
      <c r="J90" s="17">
        <f t="shared" si="15"/>
        <v>0</v>
      </c>
      <c r="K90">
        <f t="shared" si="16"/>
        <v>0</v>
      </c>
      <c r="L90" t="b">
        <f t="shared" si="17"/>
        <v>0</v>
      </c>
    </row>
    <row r="91" spans="1:12" x14ac:dyDescent="0.25">
      <c r="A91" s="18">
        <v>42183</v>
      </c>
      <c r="B91" s="17">
        <v>16</v>
      </c>
      <c r="C91" s="17">
        <v>0</v>
      </c>
      <c r="D91" s="17">
        <f t="shared" si="9"/>
        <v>21675</v>
      </c>
      <c r="E91" s="17">
        <f t="shared" si="10"/>
        <v>21675</v>
      </c>
      <c r="F91" s="17">
        <f t="shared" si="11"/>
        <v>9675</v>
      </c>
      <c r="G91" s="17">
        <f t="shared" si="12"/>
        <v>1</v>
      </c>
      <c r="H91" s="17">
        <f t="shared" si="13"/>
        <v>0</v>
      </c>
      <c r="I91" s="17">
        <f t="shared" si="14"/>
        <v>-425</v>
      </c>
      <c r="J91" s="17">
        <f t="shared" si="15"/>
        <v>1</v>
      </c>
      <c r="K91">
        <f t="shared" si="16"/>
        <v>-12000</v>
      </c>
      <c r="L91" t="b">
        <f t="shared" si="17"/>
        <v>0</v>
      </c>
    </row>
    <row r="92" spans="1:12" x14ac:dyDescent="0.25">
      <c r="A92" s="18">
        <v>42184</v>
      </c>
      <c r="B92" s="17">
        <v>16</v>
      </c>
      <c r="C92" s="17">
        <v>0</v>
      </c>
      <c r="D92" s="17">
        <f t="shared" si="9"/>
        <v>9489</v>
      </c>
      <c r="E92" s="17">
        <f t="shared" si="10"/>
        <v>25000</v>
      </c>
      <c r="F92" s="17">
        <f t="shared" si="11"/>
        <v>13000</v>
      </c>
      <c r="G92" s="17">
        <f t="shared" si="12"/>
        <v>1</v>
      </c>
      <c r="H92" s="17">
        <f t="shared" si="13"/>
        <v>0</v>
      </c>
      <c r="I92" s="17">
        <f t="shared" si="14"/>
        <v>-186</v>
      </c>
      <c r="J92" s="17">
        <f t="shared" si="15"/>
        <v>1</v>
      </c>
      <c r="K92">
        <f t="shared" si="16"/>
        <v>-12000</v>
      </c>
      <c r="L92" t="b">
        <f t="shared" si="17"/>
        <v>1</v>
      </c>
    </row>
    <row r="93" spans="1:12" x14ac:dyDescent="0.25">
      <c r="A93" s="18">
        <v>42185</v>
      </c>
      <c r="B93" s="17">
        <v>19</v>
      </c>
      <c r="C93" s="17">
        <v>0</v>
      </c>
      <c r="D93" s="17">
        <f t="shared" si="9"/>
        <v>12677</v>
      </c>
      <c r="E93" s="17">
        <f t="shared" si="10"/>
        <v>12677</v>
      </c>
      <c r="F93" s="17">
        <f t="shared" si="11"/>
        <v>677</v>
      </c>
      <c r="G93" s="17">
        <f t="shared" si="12"/>
        <v>1</v>
      </c>
      <c r="H93" s="17">
        <f t="shared" si="13"/>
        <v>0</v>
      </c>
      <c r="I93" s="17">
        <f t="shared" si="14"/>
        <v>-323</v>
      </c>
      <c r="J93" s="17">
        <f t="shared" si="15"/>
        <v>1</v>
      </c>
      <c r="K93">
        <f t="shared" si="16"/>
        <v>-12000</v>
      </c>
      <c r="L93" t="b">
        <f t="shared" si="17"/>
        <v>0</v>
      </c>
    </row>
    <row r="94" spans="1:12" x14ac:dyDescent="0.25">
      <c r="A94" s="18">
        <v>42186</v>
      </c>
      <c r="B94" s="17">
        <v>18</v>
      </c>
      <c r="C94" s="17">
        <v>0</v>
      </c>
      <c r="D94" s="17">
        <f t="shared" si="9"/>
        <v>661</v>
      </c>
      <c r="E94" s="17">
        <f t="shared" si="10"/>
        <v>25000</v>
      </c>
      <c r="F94" s="17">
        <f t="shared" si="11"/>
        <v>13000</v>
      </c>
      <c r="G94" s="17">
        <f t="shared" si="12"/>
        <v>1</v>
      </c>
      <c r="H94" s="17">
        <f t="shared" si="13"/>
        <v>0</v>
      </c>
      <c r="I94" s="17">
        <f t="shared" si="14"/>
        <v>-16</v>
      </c>
      <c r="J94" s="17">
        <f t="shared" si="15"/>
        <v>1</v>
      </c>
      <c r="K94">
        <f t="shared" si="16"/>
        <v>-12000</v>
      </c>
      <c r="L94" t="b">
        <f t="shared" si="17"/>
        <v>1</v>
      </c>
    </row>
    <row r="95" spans="1:12" x14ac:dyDescent="0.25">
      <c r="A95" s="18">
        <v>42187</v>
      </c>
      <c r="B95" s="17">
        <v>20</v>
      </c>
      <c r="C95" s="17">
        <v>0</v>
      </c>
      <c r="D95" s="17">
        <f t="shared" si="9"/>
        <v>12651</v>
      </c>
      <c r="E95" s="17">
        <f t="shared" si="10"/>
        <v>12651</v>
      </c>
      <c r="F95" s="17">
        <f t="shared" si="11"/>
        <v>651</v>
      </c>
      <c r="G95" s="17">
        <f t="shared" si="12"/>
        <v>1</v>
      </c>
      <c r="H95" s="17">
        <f t="shared" si="13"/>
        <v>0</v>
      </c>
      <c r="I95" s="17">
        <f t="shared" si="14"/>
        <v>-349</v>
      </c>
      <c r="J95" s="17">
        <f t="shared" si="15"/>
        <v>1</v>
      </c>
      <c r="K95">
        <f t="shared" si="16"/>
        <v>-12000</v>
      </c>
      <c r="L95" t="b">
        <f t="shared" si="17"/>
        <v>0</v>
      </c>
    </row>
    <row r="96" spans="1:12" x14ac:dyDescent="0.25">
      <c r="A96" s="18">
        <v>42188</v>
      </c>
      <c r="B96" s="17">
        <v>22</v>
      </c>
      <c r="C96" s="17">
        <v>0</v>
      </c>
      <c r="D96" s="17">
        <f t="shared" si="9"/>
        <v>630</v>
      </c>
      <c r="E96" s="17">
        <f t="shared" si="10"/>
        <v>25000</v>
      </c>
      <c r="F96" s="17">
        <f t="shared" si="11"/>
        <v>13000</v>
      </c>
      <c r="G96" s="17">
        <f t="shared" si="12"/>
        <v>1</v>
      </c>
      <c r="H96" s="17">
        <f t="shared" si="13"/>
        <v>0</v>
      </c>
      <c r="I96" s="17">
        <f t="shared" si="14"/>
        <v>-21</v>
      </c>
      <c r="J96" s="17">
        <f t="shared" si="15"/>
        <v>1</v>
      </c>
      <c r="K96">
        <f t="shared" si="16"/>
        <v>-12000</v>
      </c>
      <c r="L96" t="b">
        <f t="shared" si="17"/>
        <v>1</v>
      </c>
    </row>
    <row r="97" spans="1:12" x14ac:dyDescent="0.25">
      <c r="A97" s="18">
        <v>42189</v>
      </c>
      <c r="B97" s="17">
        <v>25</v>
      </c>
      <c r="C97" s="17">
        <v>0</v>
      </c>
      <c r="D97" s="17">
        <f t="shared" si="9"/>
        <v>12512</v>
      </c>
      <c r="E97" s="17">
        <f t="shared" si="10"/>
        <v>12512</v>
      </c>
      <c r="F97" s="17">
        <f t="shared" si="11"/>
        <v>512</v>
      </c>
      <c r="G97" s="17">
        <f t="shared" si="12"/>
        <v>1</v>
      </c>
      <c r="H97" s="17">
        <f t="shared" si="13"/>
        <v>0</v>
      </c>
      <c r="I97" s="17">
        <f t="shared" si="14"/>
        <v>-488</v>
      </c>
      <c r="J97" s="17">
        <f t="shared" si="15"/>
        <v>1</v>
      </c>
      <c r="K97">
        <f t="shared" si="16"/>
        <v>-12000</v>
      </c>
      <c r="L97" t="b">
        <f t="shared" si="17"/>
        <v>0</v>
      </c>
    </row>
    <row r="98" spans="1:12" x14ac:dyDescent="0.25">
      <c r="A98" s="18">
        <v>42190</v>
      </c>
      <c r="B98" s="17">
        <v>26</v>
      </c>
      <c r="C98" s="17">
        <v>0</v>
      </c>
      <c r="D98" s="17">
        <f t="shared" si="9"/>
        <v>491</v>
      </c>
      <c r="E98" s="17">
        <f t="shared" si="10"/>
        <v>25000</v>
      </c>
      <c r="F98" s="17">
        <f t="shared" si="11"/>
        <v>13000</v>
      </c>
      <c r="G98" s="17">
        <f t="shared" si="12"/>
        <v>1</v>
      </c>
      <c r="H98" s="17">
        <f t="shared" si="13"/>
        <v>0</v>
      </c>
      <c r="I98" s="17">
        <f t="shared" si="14"/>
        <v>-21</v>
      </c>
      <c r="J98" s="17">
        <f t="shared" si="15"/>
        <v>1</v>
      </c>
      <c r="K98">
        <f t="shared" si="16"/>
        <v>-12000</v>
      </c>
      <c r="L98" t="b">
        <f t="shared" si="17"/>
        <v>1</v>
      </c>
    </row>
    <row r="99" spans="1:12" x14ac:dyDescent="0.25">
      <c r="A99" s="18">
        <v>42191</v>
      </c>
      <c r="B99" s="17">
        <v>22</v>
      </c>
      <c r="C99" s="17">
        <v>0</v>
      </c>
      <c r="D99" s="17">
        <f t="shared" si="9"/>
        <v>12597</v>
      </c>
      <c r="E99" s="17">
        <f t="shared" si="10"/>
        <v>12597</v>
      </c>
      <c r="F99" s="17">
        <f t="shared" si="11"/>
        <v>597</v>
      </c>
      <c r="G99" s="17">
        <f t="shared" si="12"/>
        <v>1</v>
      </c>
      <c r="H99" s="17">
        <f t="shared" si="13"/>
        <v>0</v>
      </c>
      <c r="I99" s="17">
        <f t="shared" si="14"/>
        <v>-403</v>
      </c>
      <c r="J99" s="17">
        <f t="shared" si="15"/>
        <v>1</v>
      </c>
      <c r="K99">
        <f t="shared" si="16"/>
        <v>-12000</v>
      </c>
      <c r="L99" t="b">
        <f t="shared" si="17"/>
        <v>0</v>
      </c>
    </row>
    <row r="100" spans="1:12" x14ac:dyDescent="0.25">
      <c r="A100" s="18">
        <v>42192</v>
      </c>
      <c r="B100" s="17">
        <v>22</v>
      </c>
      <c r="C100" s="17">
        <v>18</v>
      </c>
      <c r="D100" s="17">
        <f t="shared" si="9"/>
        <v>13197</v>
      </c>
      <c r="E100" s="17">
        <f t="shared" si="10"/>
        <v>13197</v>
      </c>
      <c r="F100" s="17">
        <f t="shared" si="11"/>
        <v>13197</v>
      </c>
      <c r="G100" s="17">
        <f t="shared" si="12"/>
        <v>0</v>
      </c>
      <c r="H100" s="17">
        <f t="shared" si="13"/>
        <v>12600</v>
      </c>
      <c r="I100" s="17">
        <f t="shared" si="14"/>
        <v>0</v>
      </c>
      <c r="J100" s="17">
        <f t="shared" si="15"/>
        <v>0</v>
      </c>
      <c r="K100">
        <f t="shared" si="16"/>
        <v>0</v>
      </c>
      <c r="L100" t="b">
        <f t="shared" si="17"/>
        <v>0</v>
      </c>
    </row>
    <row r="101" spans="1:12" x14ac:dyDescent="0.25">
      <c r="A101" s="18">
        <v>42193</v>
      </c>
      <c r="B101" s="17">
        <v>20</v>
      </c>
      <c r="C101" s="17">
        <v>3</v>
      </c>
      <c r="D101" s="17">
        <f t="shared" si="9"/>
        <v>15297</v>
      </c>
      <c r="E101" s="17">
        <f t="shared" si="10"/>
        <v>15297</v>
      </c>
      <c r="F101" s="17">
        <f t="shared" si="11"/>
        <v>15297</v>
      </c>
      <c r="G101" s="17">
        <f t="shared" si="12"/>
        <v>0</v>
      </c>
      <c r="H101" s="17">
        <f t="shared" si="13"/>
        <v>2100</v>
      </c>
      <c r="I101" s="17">
        <f t="shared" si="14"/>
        <v>0</v>
      </c>
      <c r="J101" s="17">
        <f t="shared" si="15"/>
        <v>0</v>
      </c>
      <c r="K101">
        <f t="shared" si="16"/>
        <v>0</v>
      </c>
      <c r="L101" t="b">
        <f t="shared" si="17"/>
        <v>0</v>
      </c>
    </row>
    <row r="102" spans="1:12" x14ac:dyDescent="0.25">
      <c r="A102" s="18">
        <v>42194</v>
      </c>
      <c r="B102" s="17">
        <v>16</v>
      </c>
      <c r="C102" s="17">
        <v>0.2</v>
      </c>
      <c r="D102" s="17">
        <f t="shared" si="9"/>
        <v>15437</v>
      </c>
      <c r="E102" s="17">
        <f t="shared" si="10"/>
        <v>15437</v>
      </c>
      <c r="F102" s="17">
        <f t="shared" si="11"/>
        <v>3437</v>
      </c>
      <c r="G102" s="17">
        <f t="shared" si="12"/>
        <v>0</v>
      </c>
      <c r="H102" s="17">
        <f t="shared" si="13"/>
        <v>140</v>
      </c>
      <c r="I102" s="17">
        <f t="shared" si="14"/>
        <v>0</v>
      </c>
      <c r="J102" s="17">
        <f t="shared" si="15"/>
        <v>1</v>
      </c>
      <c r="K102">
        <f t="shared" si="16"/>
        <v>-12000</v>
      </c>
      <c r="L102" t="b">
        <f t="shared" si="17"/>
        <v>0</v>
      </c>
    </row>
    <row r="103" spans="1:12" x14ac:dyDescent="0.25">
      <c r="A103" s="18">
        <v>42195</v>
      </c>
      <c r="B103" s="17">
        <v>13</v>
      </c>
      <c r="C103" s="17">
        <v>12.2</v>
      </c>
      <c r="D103" s="17">
        <f t="shared" si="9"/>
        <v>11977</v>
      </c>
      <c r="E103" s="17">
        <f t="shared" si="10"/>
        <v>11977</v>
      </c>
      <c r="F103" s="17">
        <f t="shared" si="11"/>
        <v>11977</v>
      </c>
      <c r="G103" s="17">
        <f t="shared" si="12"/>
        <v>0</v>
      </c>
      <c r="H103" s="17">
        <f t="shared" si="13"/>
        <v>8540</v>
      </c>
      <c r="I103" s="17">
        <f t="shared" si="14"/>
        <v>0</v>
      </c>
      <c r="J103" s="17">
        <f t="shared" si="15"/>
        <v>0</v>
      </c>
      <c r="K103">
        <f t="shared" si="16"/>
        <v>0</v>
      </c>
      <c r="L103" t="b">
        <f t="shared" si="17"/>
        <v>0</v>
      </c>
    </row>
    <row r="104" spans="1:12" x14ac:dyDescent="0.25">
      <c r="A104" s="18">
        <v>42196</v>
      </c>
      <c r="B104" s="17">
        <v>16</v>
      </c>
      <c r="C104" s="17">
        <v>0</v>
      </c>
      <c r="D104" s="17">
        <f t="shared" si="9"/>
        <v>11747</v>
      </c>
      <c r="E104" s="17">
        <f t="shared" si="10"/>
        <v>25000</v>
      </c>
      <c r="F104" s="17">
        <f t="shared" si="11"/>
        <v>13000</v>
      </c>
      <c r="G104" s="17">
        <f t="shared" si="12"/>
        <v>1</v>
      </c>
      <c r="H104" s="17">
        <f t="shared" si="13"/>
        <v>0</v>
      </c>
      <c r="I104" s="17">
        <f t="shared" si="14"/>
        <v>-230</v>
      </c>
      <c r="J104" s="17">
        <f t="shared" si="15"/>
        <v>1</v>
      </c>
      <c r="K104">
        <f t="shared" si="16"/>
        <v>-12000</v>
      </c>
      <c r="L104" t="b">
        <f t="shared" si="17"/>
        <v>1</v>
      </c>
    </row>
    <row r="105" spans="1:12" x14ac:dyDescent="0.25">
      <c r="A105" s="18">
        <v>42197</v>
      </c>
      <c r="B105" s="17">
        <v>18</v>
      </c>
      <c r="C105" s="17">
        <v>2</v>
      </c>
      <c r="D105" s="17">
        <f t="shared" si="9"/>
        <v>14400</v>
      </c>
      <c r="E105" s="17">
        <f t="shared" si="10"/>
        <v>14400</v>
      </c>
      <c r="F105" s="17">
        <f t="shared" si="11"/>
        <v>14400</v>
      </c>
      <c r="G105" s="17">
        <f t="shared" si="12"/>
        <v>0</v>
      </c>
      <c r="H105" s="17">
        <f t="shared" si="13"/>
        <v>1400</v>
      </c>
      <c r="I105" s="17">
        <f t="shared" si="14"/>
        <v>0</v>
      </c>
      <c r="J105" s="17">
        <f t="shared" si="15"/>
        <v>0</v>
      </c>
      <c r="K105">
        <f t="shared" si="16"/>
        <v>0</v>
      </c>
      <c r="L105" t="b">
        <f t="shared" si="17"/>
        <v>0</v>
      </c>
    </row>
    <row r="106" spans="1:12" x14ac:dyDescent="0.25">
      <c r="A106" s="18">
        <v>42198</v>
      </c>
      <c r="B106" s="17">
        <v>18</v>
      </c>
      <c r="C106" s="17">
        <v>12</v>
      </c>
      <c r="D106" s="17">
        <f t="shared" si="9"/>
        <v>22800</v>
      </c>
      <c r="E106" s="17">
        <f t="shared" si="10"/>
        <v>22800</v>
      </c>
      <c r="F106" s="17">
        <f t="shared" si="11"/>
        <v>22800</v>
      </c>
      <c r="G106" s="17">
        <f t="shared" si="12"/>
        <v>0</v>
      </c>
      <c r="H106" s="17">
        <f t="shared" si="13"/>
        <v>8400</v>
      </c>
      <c r="I106" s="17">
        <f t="shared" si="14"/>
        <v>0</v>
      </c>
      <c r="J106" s="17">
        <f t="shared" si="15"/>
        <v>0</v>
      </c>
      <c r="K106">
        <f t="shared" si="16"/>
        <v>0</v>
      </c>
      <c r="L106" t="b">
        <f t="shared" si="17"/>
        <v>0</v>
      </c>
    </row>
    <row r="107" spans="1:12" x14ac:dyDescent="0.25">
      <c r="A107" s="18">
        <v>42199</v>
      </c>
      <c r="B107" s="17">
        <v>18</v>
      </c>
      <c r="C107" s="17">
        <v>0</v>
      </c>
      <c r="D107" s="17">
        <f t="shared" si="9"/>
        <v>22277</v>
      </c>
      <c r="E107" s="17">
        <f t="shared" si="10"/>
        <v>22277</v>
      </c>
      <c r="F107" s="17">
        <f t="shared" si="11"/>
        <v>10277</v>
      </c>
      <c r="G107" s="17">
        <f t="shared" si="12"/>
        <v>1</v>
      </c>
      <c r="H107" s="17">
        <f t="shared" si="13"/>
        <v>0</v>
      </c>
      <c r="I107" s="17">
        <f t="shared" si="14"/>
        <v>-523</v>
      </c>
      <c r="J107" s="17">
        <f t="shared" si="15"/>
        <v>1</v>
      </c>
      <c r="K107">
        <f t="shared" si="16"/>
        <v>-12000</v>
      </c>
      <c r="L107" t="b">
        <f t="shared" si="17"/>
        <v>0</v>
      </c>
    </row>
    <row r="108" spans="1:12" x14ac:dyDescent="0.25">
      <c r="A108" s="18">
        <v>42200</v>
      </c>
      <c r="B108" s="17">
        <v>18</v>
      </c>
      <c r="C108" s="17">
        <v>0</v>
      </c>
      <c r="D108" s="17">
        <f t="shared" si="9"/>
        <v>10041</v>
      </c>
      <c r="E108" s="17">
        <f t="shared" si="10"/>
        <v>25000</v>
      </c>
      <c r="F108" s="17">
        <f t="shared" si="11"/>
        <v>13000</v>
      </c>
      <c r="G108" s="17">
        <f t="shared" si="12"/>
        <v>1</v>
      </c>
      <c r="H108" s="17">
        <f t="shared" si="13"/>
        <v>0</v>
      </c>
      <c r="I108" s="17">
        <f t="shared" si="14"/>
        <v>-236</v>
      </c>
      <c r="J108" s="17">
        <f t="shared" si="15"/>
        <v>1</v>
      </c>
      <c r="K108">
        <f t="shared" si="16"/>
        <v>-12000</v>
      </c>
      <c r="L108" t="b">
        <f t="shared" si="17"/>
        <v>1</v>
      </c>
    </row>
    <row r="109" spans="1:12" x14ac:dyDescent="0.25">
      <c r="A109" s="18">
        <v>42201</v>
      </c>
      <c r="B109" s="17">
        <v>16</v>
      </c>
      <c r="C109" s="17">
        <v>0</v>
      </c>
      <c r="D109" s="17">
        <f t="shared" si="9"/>
        <v>12750</v>
      </c>
      <c r="E109" s="17">
        <f t="shared" si="10"/>
        <v>12750</v>
      </c>
      <c r="F109" s="17">
        <f t="shared" si="11"/>
        <v>750</v>
      </c>
      <c r="G109" s="17">
        <f t="shared" si="12"/>
        <v>1</v>
      </c>
      <c r="H109" s="17">
        <f t="shared" si="13"/>
        <v>0</v>
      </c>
      <c r="I109" s="17">
        <f t="shared" si="14"/>
        <v>-250</v>
      </c>
      <c r="J109" s="17">
        <f t="shared" si="15"/>
        <v>1</v>
      </c>
      <c r="K109">
        <f t="shared" si="16"/>
        <v>-12000</v>
      </c>
      <c r="L109" t="b">
        <f t="shared" si="17"/>
        <v>0</v>
      </c>
    </row>
    <row r="110" spans="1:12" x14ac:dyDescent="0.25">
      <c r="A110" s="18">
        <v>42202</v>
      </c>
      <c r="B110" s="17">
        <v>21</v>
      </c>
      <c r="C110" s="17">
        <v>0</v>
      </c>
      <c r="D110" s="17">
        <f t="shared" si="9"/>
        <v>728</v>
      </c>
      <c r="E110" s="17">
        <f t="shared" si="10"/>
        <v>25000</v>
      </c>
      <c r="F110" s="17">
        <f t="shared" si="11"/>
        <v>13000</v>
      </c>
      <c r="G110" s="17">
        <f t="shared" si="12"/>
        <v>1</v>
      </c>
      <c r="H110" s="17">
        <f t="shared" si="13"/>
        <v>0</v>
      </c>
      <c r="I110" s="17">
        <f t="shared" si="14"/>
        <v>-22</v>
      </c>
      <c r="J110" s="17">
        <f t="shared" si="15"/>
        <v>1</v>
      </c>
      <c r="K110">
        <f t="shared" si="16"/>
        <v>-12000</v>
      </c>
      <c r="L110" t="b">
        <f t="shared" si="17"/>
        <v>1</v>
      </c>
    </row>
    <row r="111" spans="1:12" x14ac:dyDescent="0.25">
      <c r="A111" s="18">
        <v>42203</v>
      </c>
      <c r="B111" s="17">
        <v>26</v>
      </c>
      <c r="C111" s="17">
        <v>0</v>
      </c>
      <c r="D111" s="17">
        <f t="shared" si="9"/>
        <v>12482</v>
      </c>
      <c r="E111" s="17">
        <f t="shared" si="10"/>
        <v>12482</v>
      </c>
      <c r="F111" s="17">
        <f t="shared" si="11"/>
        <v>482</v>
      </c>
      <c r="G111" s="17">
        <f t="shared" si="12"/>
        <v>1</v>
      </c>
      <c r="H111" s="17">
        <f t="shared" si="13"/>
        <v>0</v>
      </c>
      <c r="I111" s="17">
        <f t="shared" si="14"/>
        <v>-518</v>
      </c>
      <c r="J111" s="17">
        <f t="shared" si="15"/>
        <v>1</v>
      </c>
      <c r="K111">
        <f t="shared" si="16"/>
        <v>-12000</v>
      </c>
      <c r="L111" t="b">
        <f t="shared" si="17"/>
        <v>0</v>
      </c>
    </row>
    <row r="112" spans="1:12" x14ac:dyDescent="0.25">
      <c r="A112" s="18">
        <v>42204</v>
      </c>
      <c r="B112" s="17">
        <v>23</v>
      </c>
      <c r="C112" s="17">
        <v>18</v>
      </c>
      <c r="D112" s="17">
        <f t="shared" si="9"/>
        <v>13082</v>
      </c>
      <c r="E112" s="17">
        <f t="shared" si="10"/>
        <v>13082</v>
      </c>
      <c r="F112" s="17">
        <f t="shared" si="11"/>
        <v>13082</v>
      </c>
      <c r="G112" s="17">
        <f t="shared" si="12"/>
        <v>0</v>
      </c>
      <c r="H112" s="17">
        <f t="shared" si="13"/>
        <v>12600</v>
      </c>
      <c r="I112" s="17">
        <f t="shared" si="14"/>
        <v>0</v>
      </c>
      <c r="J112" s="17">
        <f t="shared" si="15"/>
        <v>0</v>
      </c>
      <c r="K112">
        <f t="shared" si="16"/>
        <v>0</v>
      </c>
      <c r="L112" t="b">
        <f t="shared" si="17"/>
        <v>0</v>
      </c>
    </row>
    <row r="113" spans="1:12" x14ac:dyDescent="0.25">
      <c r="A113" s="18">
        <v>42205</v>
      </c>
      <c r="B113" s="17">
        <v>19</v>
      </c>
      <c r="C113" s="17">
        <v>0</v>
      </c>
      <c r="D113" s="17">
        <f t="shared" si="9"/>
        <v>12756</v>
      </c>
      <c r="E113" s="17">
        <f t="shared" si="10"/>
        <v>12756</v>
      </c>
      <c r="F113" s="17">
        <f t="shared" si="11"/>
        <v>756</v>
      </c>
      <c r="G113" s="17">
        <f t="shared" si="12"/>
        <v>1</v>
      </c>
      <c r="H113" s="17">
        <f t="shared" si="13"/>
        <v>0</v>
      </c>
      <c r="I113" s="17">
        <f t="shared" si="14"/>
        <v>-326</v>
      </c>
      <c r="J113" s="17">
        <f t="shared" si="15"/>
        <v>1</v>
      </c>
      <c r="K113">
        <f t="shared" si="16"/>
        <v>-12000</v>
      </c>
      <c r="L113" t="b">
        <f t="shared" si="17"/>
        <v>0</v>
      </c>
    </row>
    <row r="114" spans="1:12" x14ac:dyDescent="0.25">
      <c r="A114" s="18">
        <v>42206</v>
      </c>
      <c r="B114" s="17">
        <v>20</v>
      </c>
      <c r="C114" s="17">
        <v>6</v>
      </c>
      <c r="D114" s="17">
        <f t="shared" si="9"/>
        <v>4956</v>
      </c>
      <c r="E114" s="17">
        <f t="shared" si="10"/>
        <v>4956</v>
      </c>
      <c r="F114" s="17">
        <f t="shared" si="11"/>
        <v>4956</v>
      </c>
      <c r="G114" s="17">
        <f t="shared" si="12"/>
        <v>0</v>
      </c>
      <c r="H114" s="17">
        <f t="shared" si="13"/>
        <v>4200</v>
      </c>
      <c r="I114" s="17">
        <f t="shared" si="14"/>
        <v>0</v>
      </c>
      <c r="J114" s="17">
        <f t="shared" si="15"/>
        <v>0</v>
      </c>
      <c r="K114">
        <f t="shared" si="16"/>
        <v>0</v>
      </c>
      <c r="L114" t="b">
        <f t="shared" si="17"/>
        <v>0</v>
      </c>
    </row>
    <row r="115" spans="1:12" x14ac:dyDescent="0.25">
      <c r="A115" s="18">
        <v>42207</v>
      </c>
      <c r="B115" s="17">
        <v>22</v>
      </c>
      <c r="C115" s="17">
        <v>0</v>
      </c>
      <c r="D115" s="17">
        <f t="shared" si="9"/>
        <v>4802</v>
      </c>
      <c r="E115" s="17">
        <f t="shared" si="10"/>
        <v>25000</v>
      </c>
      <c r="F115" s="17">
        <f t="shared" si="11"/>
        <v>13000</v>
      </c>
      <c r="G115" s="17">
        <f t="shared" si="12"/>
        <v>1</v>
      </c>
      <c r="H115" s="17">
        <f t="shared" si="13"/>
        <v>0</v>
      </c>
      <c r="I115" s="17">
        <f t="shared" si="14"/>
        <v>-154</v>
      </c>
      <c r="J115" s="17">
        <f t="shared" si="15"/>
        <v>1</v>
      </c>
      <c r="K115">
        <f t="shared" si="16"/>
        <v>-12000</v>
      </c>
      <c r="L115" t="b">
        <f t="shared" si="17"/>
        <v>1</v>
      </c>
    </row>
    <row r="116" spans="1:12" x14ac:dyDescent="0.25">
      <c r="A116" s="18">
        <v>42208</v>
      </c>
      <c r="B116" s="17">
        <v>20</v>
      </c>
      <c r="C116" s="17">
        <v>0</v>
      </c>
      <c r="D116" s="17">
        <f t="shared" si="9"/>
        <v>12651</v>
      </c>
      <c r="E116" s="17">
        <f t="shared" si="10"/>
        <v>12651</v>
      </c>
      <c r="F116" s="17">
        <f t="shared" si="11"/>
        <v>651</v>
      </c>
      <c r="G116" s="17">
        <f t="shared" si="12"/>
        <v>1</v>
      </c>
      <c r="H116" s="17">
        <f t="shared" si="13"/>
        <v>0</v>
      </c>
      <c r="I116" s="17">
        <f t="shared" si="14"/>
        <v>-349</v>
      </c>
      <c r="J116" s="17">
        <f t="shared" si="15"/>
        <v>1</v>
      </c>
      <c r="K116">
        <f t="shared" si="16"/>
        <v>-12000</v>
      </c>
      <c r="L116" t="b">
        <f t="shared" si="17"/>
        <v>0</v>
      </c>
    </row>
    <row r="117" spans="1:12" x14ac:dyDescent="0.25">
      <c r="A117" s="18">
        <v>42209</v>
      </c>
      <c r="B117" s="17">
        <v>20</v>
      </c>
      <c r="C117" s="17">
        <v>0</v>
      </c>
      <c r="D117" s="17">
        <f t="shared" si="9"/>
        <v>633</v>
      </c>
      <c r="E117" s="17">
        <f t="shared" si="10"/>
        <v>25000</v>
      </c>
      <c r="F117" s="17">
        <f t="shared" si="11"/>
        <v>13000</v>
      </c>
      <c r="G117" s="17">
        <f t="shared" si="12"/>
        <v>1</v>
      </c>
      <c r="H117" s="17">
        <f t="shared" si="13"/>
        <v>0</v>
      </c>
      <c r="I117" s="17">
        <f t="shared" si="14"/>
        <v>-18</v>
      </c>
      <c r="J117" s="17">
        <f t="shared" si="15"/>
        <v>1</v>
      </c>
      <c r="K117">
        <f t="shared" si="16"/>
        <v>-12000</v>
      </c>
      <c r="L117" t="b">
        <f t="shared" si="17"/>
        <v>1</v>
      </c>
    </row>
    <row r="118" spans="1:12" x14ac:dyDescent="0.25">
      <c r="A118" s="18">
        <v>42210</v>
      </c>
      <c r="B118" s="17">
        <v>23</v>
      </c>
      <c r="C118" s="17">
        <v>0.1</v>
      </c>
      <c r="D118" s="17">
        <f t="shared" si="9"/>
        <v>13070</v>
      </c>
      <c r="E118" s="17">
        <f t="shared" si="10"/>
        <v>13070</v>
      </c>
      <c r="F118" s="17">
        <f t="shared" si="11"/>
        <v>1070</v>
      </c>
      <c r="G118" s="17">
        <f t="shared" si="12"/>
        <v>0</v>
      </c>
      <c r="H118" s="17">
        <f t="shared" si="13"/>
        <v>70</v>
      </c>
      <c r="I118" s="17">
        <f t="shared" si="14"/>
        <v>0</v>
      </c>
      <c r="J118" s="17">
        <f t="shared" si="15"/>
        <v>1</v>
      </c>
      <c r="K118">
        <f t="shared" si="16"/>
        <v>-12000</v>
      </c>
      <c r="L118" t="b">
        <f t="shared" si="17"/>
        <v>0</v>
      </c>
    </row>
    <row r="119" spans="1:12" x14ac:dyDescent="0.25">
      <c r="A119" s="18">
        <v>42211</v>
      </c>
      <c r="B119" s="17">
        <v>16</v>
      </c>
      <c r="C119" s="17">
        <v>0</v>
      </c>
      <c r="D119" s="17">
        <f t="shared" si="9"/>
        <v>1049</v>
      </c>
      <c r="E119" s="17">
        <f t="shared" si="10"/>
        <v>25000</v>
      </c>
      <c r="F119" s="17">
        <f t="shared" si="11"/>
        <v>13000</v>
      </c>
      <c r="G119" s="17">
        <f t="shared" si="12"/>
        <v>1</v>
      </c>
      <c r="H119" s="17">
        <f t="shared" si="13"/>
        <v>0</v>
      </c>
      <c r="I119" s="17">
        <f t="shared" si="14"/>
        <v>-21</v>
      </c>
      <c r="J119" s="17">
        <f t="shared" si="15"/>
        <v>1</v>
      </c>
      <c r="K119">
        <f t="shared" si="16"/>
        <v>-12000</v>
      </c>
      <c r="L119" t="b">
        <f t="shared" si="17"/>
        <v>1</v>
      </c>
    </row>
    <row r="120" spans="1:12" x14ac:dyDescent="0.25">
      <c r="A120" s="18">
        <v>42212</v>
      </c>
      <c r="B120" s="17">
        <v>16</v>
      </c>
      <c r="C120" s="17">
        <v>0.1</v>
      </c>
      <c r="D120" s="17">
        <f t="shared" si="9"/>
        <v>13070</v>
      </c>
      <c r="E120" s="17">
        <f t="shared" si="10"/>
        <v>13070</v>
      </c>
      <c r="F120" s="17">
        <f t="shared" si="11"/>
        <v>1070</v>
      </c>
      <c r="G120" s="17">
        <f t="shared" si="12"/>
        <v>0</v>
      </c>
      <c r="H120" s="17">
        <f t="shared" si="13"/>
        <v>70</v>
      </c>
      <c r="I120" s="17">
        <f t="shared" si="14"/>
        <v>0</v>
      </c>
      <c r="J120" s="17">
        <f t="shared" si="15"/>
        <v>1</v>
      </c>
      <c r="K120">
        <f t="shared" si="16"/>
        <v>-12000</v>
      </c>
      <c r="L120" t="b">
        <f t="shared" si="17"/>
        <v>0</v>
      </c>
    </row>
    <row r="121" spans="1:12" x14ac:dyDescent="0.25">
      <c r="A121" s="18">
        <v>42213</v>
      </c>
      <c r="B121" s="17">
        <v>18</v>
      </c>
      <c r="C121" s="17">
        <v>0.3</v>
      </c>
      <c r="D121" s="17">
        <f t="shared" si="9"/>
        <v>1280</v>
      </c>
      <c r="E121" s="17">
        <f t="shared" si="10"/>
        <v>25000</v>
      </c>
      <c r="F121" s="17">
        <f t="shared" si="11"/>
        <v>13000</v>
      </c>
      <c r="G121" s="17">
        <f t="shared" si="12"/>
        <v>0</v>
      </c>
      <c r="H121" s="17">
        <f t="shared" si="13"/>
        <v>210</v>
      </c>
      <c r="I121" s="17">
        <f t="shared" si="14"/>
        <v>0</v>
      </c>
      <c r="J121" s="17">
        <f t="shared" si="15"/>
        <v>1</v>
      </c>
      <c r="K121">
        <f t="shared" si="16"/>
        <v>-12000</v>
      </c>
      <c r="L121" t="b">
        <f t="shared" si="17"/>
        <v>1</v>
      </c>
    </row>
    <row r="122" spans="1:12" x14ac:dyDescent="0.25">
      <c r="A122" s="18">
        <v>42214</v>
      </c>
      <c r="B122" s="17">
        <v>18</v>
      </c>
      <c r="C122" s="17">
        <v>0</v>
      </c>
      <c r="D122" s="17">
        <f t="shared" si="9"/>
        <v>12702</v>
      </c>
      <c r="E122" s="17">
        <f t="shared" si="10"/>
        <v>12702</v>
      </c>
      <c r="F122" s="17">
        <f t="shared" si="11"/>
        <v>702</v>
      </c>
      <c r="G122" s="17">
        <f t="shared" si="12"/>
        <v>1</v>
      </c>
      <c r="H122" s="17">
        <f t="shared" si="13"/>
        <v>0</v>
      </c>
      <c r="I122" s="17">
        <f t="shared" si="14"/>
        <v>-298</v>
      </c>
      <c r="J122" s="17">
        <f t="shared" si="15"/>
        <v>1</v>
      </c>
      <c r="K122">
        <f t="shared" si="16"/>
        <v>-12000</v>
      </c>
      <c r="L122" t="b">
        <f t="shared" si="17"/>
        <v>0</v>
      </c>
    </row>
    <row r="123" spans="1:12" x14ac:dyDescent="0.25">
      <c r="A123" s="18">
        <v>42215</v>
      </c>
      <c r="B123" s="17">
        <v>14</v>
      </c>
      <c r="C123" s="17">
        <v>0</v>
      </c>
      <c r="D123" s="17">
        <f t="shared" si="9"/>
        <v>690</v>
      </c>
      <c r="E123" s="17">
        <f t="shared" si="10"/>
        <v>690</v>
      </c>
      <c r="F123" s="17">
        <f t="shared" si="11"/>
        <v>690</v>
      </c>
      <c r="G123" s="17">
        <f t="shared" si="12"/>
        <v>1</v>
      </c>
      <c r="H123" s="17">
        <f t="shared" si="13"/>
        <v>0</v>
      </c>
      <c r="I123" s="17">
        <f t="shared" si="14"/>
        <v>-12</v>
      </c>
      <c r="J123" s="17">
        <f t="shared" si="15"/>
        <v>0</v>
      </c>
      <c r="K123">
        <f t="shared" si="16"/>
        <v>0</v>
      </c>
      <c r="L123" t="b">
        <f t="shared" si="17"/>
        <v>0</v>
      </c>
    </row>
    <row r="124" spans="1:12" x14ac:dyDescent="0.25">
      <c r="A124" s="18">
        <v>42216</v>
      </c>
      <c r="B124" s="17">
        <v>14</v>
      </c>
      <c r="C124" s="17">
        <v>0</v>
      </c>
      <c r="D124" s="17">
        <f t="shared" si="9"/>
        <v>679</v>
      </c>
      <c r="E124" s="17">
        <f t="shared" si="10"/>
        <v>679</v>
      </c>
      <c r="F124" s="17">
        <f t="shared" si="11"/>
        <v>679</v>
      </c>
      <c r="G124" s="17">
        <f t="shared" si="12"/>
        <v>1</v>
      </c>
      <c r="H124" s="17">
        <f t="shared" si="13"/>
        <v>0</v>
      </c>
      <c r="I124" s="17">
        <f t="shared" si="14"/>
        <v>-11</v>
      </c>
      <c r="J124" s="17">
        <f t="shared" si="15"/>
        <v>0</v>
      </c>
      <c r="K124">
        <f t="shared" si="16"/>
        <v>0</v>
      </c>
      <c r="L124" t="b">
        <f t="shared" si="17"/>
        <v>0</v>
      </c>
    </row>
    <row r="125" spans="1:12" x14ac:dyDescent="0.25">
      <c r="A125" s="18">
        <v>42217</v>
      </c>
      <c r="B125" s="17">
        <v>16</v>
      </c>
      <c r="C125" s="17">
        <v>0</v>
      </c>
      <c r="D125" s="17">
        <f t="shared" si="9"/>
        <v>665</v>
      </c>
      <c r="E125" s="17">
        <f t="shared" si="10"/>
        <v>25000</v>
      </c>
      <c r="F125" s="17">
        <f t="shared" si="11"/>
        <v>13000</v>
      </c>
      <c r="G125" s="17">
        <f t="shared" si="12"/>
        <v>1</v>
      </c>
      <c r="H125" s="17">
        <f t="shared" si="13"/>
        <v>0</v>
      </c>
      <c r="I125" s="17">
        <f t="shared" si="14"/>
        <v>-14</v>
      </c>
      <c r="J125" s="17">
        <f t="shared" si="15"/>
        <v>1</v>
      </c>
      <c r="K125">
        <f t="shared" si="16"/>
        <v>-12000</v>
      </c>
      <c r="L125" t="b">
        <f t="shared" si="17"/>
        <v>1</v>
      </c>
    </row>
    <row r="126" spans="1:12" x14ac:dyDescent="0.25">
      <c r="A126" s="18">
        <v>42218</v>
      </c>
      <c r="B126" s="17">
        <v>22</v>
      </c>
      <c r="C126" s="17">
        <v>0</v>
      </c>
      <c r="D126" s="17">
        <f t="shared" si="9"/>
        <v>12597</v>
      </c>
      <c r="E126" s="17">
        <f t="shared" si="10"/>
        <v>12597</v>
      </c>
      <c r="F126" s="17">
        <f t="shared" si="11"/>
        <v>597</v>
      </c>
      <c r="G126" s="17">
        <f t="shared" si="12"/>
        <v>1</v>
      </c>
      <c r="H126" s="17">
        <f t="shared" si="13"/>
        <v>0</v>
      </c>
      <c r="I126" s="17">
        <f t="shared" si="14"/>
        <v>-403</v>
      </c>
      <c r="J126" s="17">
        <f t="shared" si="15"/>
        <v>1</v>
      </c>
      <c r="K126">
        <f t="shared" si="16"/>
        <v>-12000</v>
      </c>
      <c r="L126" t="b">
        <f t="shared" si="17"/>
        <v>0</v>
      </c>
    </row>
    <row r="127" spans="1:12" x14ac:dyDescent="0.25">
      <c r="A127" s="18">
        <v>42219</v>
      </c>
      <c r="B127" s="17">
        <v>22</v>
      </c>
      <c r="C127" s="17">
        <v>0</v>
      </c>
      <c r="D127" s="17">
        <f t="shared" si="9"/>
        <v>578</v>
      </c>
      <c r="E127" s="17">
        <f t="shared" si="10"/>
        <v>25000</v>
      </c>
      <c r="F127" s="17">
        <f t="shared" si="11"/>
        <v>13000</v>
      </c>
      <c r="G127" s="17">
        <f t="shared" si="12"/>
        <v>1</v>
      </c>
      <c r="H127" s="17">
        <f t="shared" si="13"/>
        <v>0</v>
      </c>
      <c r="I127" s="17">
        <f t="shared" si="14"/>
        <v>-19</v>
      </c>
      <c r="J127" s="17">
        <f t="shared" si="15"/>
        <v>1</v>
      </c>
      <c r="K127">
        <f t="shared" si="16"/>
        <v>-12000</v>
      </c>
      <c r="L127" t="b">
        <f t="shared" si="17"/>
        <v>1</v>
      </c>
    </row>
    <row r="128" spans="1:12" x14ac:dyDescent="0.25">
      <c r="A128" s="18">
        <v>42220</v>
      </c>
      <c r="B128" s="17">
        <v>25</v>
      </c>
      <c r="C128" s="17">
        <v>0</v>
      </c>
      <c r="D128" s="17">
        <f t="shared" si="9"/>
        <v>12512</v>
      </c>
      <c r="E128" s="17">
        <f t="shared" si="10"/>
        <v>12512</v>
      </c>
      <c r="F128" s="17">
        <f t="shared" si="11"/>
        <v>512</v>
      </c>
      <c r="G128" s="17">
        <f t="shared" si="12"/>
        <v>1</v>
      </c>
      <c r="H128" s="17">
        <f t="shared" si="13"/>
        <v>0</v>
      </c>
      <c r="I128" s="17">
        <f t="shared" si="14"/>
        <v>-488</v>
      </c>
      <c r="J128" s="17">
        <f t="shared" si="15"/>
        <v>1</v>
      </c>
      <c r="K128">
        <f t="shared" si="16"/>
        <v>-12000</v>
      </c>
      <c r="L128" t="b">
        <f t="shared" si="17"/>
        <v>0</v>
      </c>
    </row>
    <row r="129" spans="1:12" x14ac:dyDescent="0.25">
      <c r="A129" s="18">
        <v>42221</v>
      </c>
      <c r="B129" s="17">
        <v>24</v>
      </c>
      <c r="C129" s="17">
        <v>0</v>
      </c>
      <c r="D129" s="17">
        <f t="shared" si="9"/>
        <v>493</v>
      </c>
      <c r="E129" s="17">
        <f t="shared" si="10"/>
        <v>25000</v>
      </c>
      <c r="F129" s="17">
        <f t="shared" si="11"/>
        <v>13000</v>
      </c>
      <c r="G129" s="17">
        <f t="shared" si="12"/>
        <v>1</v>
      </c>
      <c r="H129" s="17">
        <f t="shared" si="13"/>
        <v>0</v>
      </c>
      <c r="I129" s="17">
        <f t="shared" si="14"/>
        <v>-19</v>
      </c>
      <c r="J129" s="17">
        <f t="shared" si="15"/>
        <v>1</v>
      </c>
      <c r="K129">
        <f t="shared" si="16"/>
        <v>-12000</v>
      </c>
      <c r="L129" t="b">
        <f t="shared" si="17"/>
        <v>1</v>
      </c>
    </row>
    <row r="130" spans="1:12" x14ac:dyDescent="0.25">
      <c r="A130" s="18">
        <v>42222</v>
      </c>
      <c r="B130" s="17">
        <v>24</v>
      </c>
      <c r="C130" s="17">
        <v>0</v>
      </c>
      <c r="D130" s="17">
        <f t="shared" si="9"/>
        <v>12541</v>
      </c>
      <c r="E130" s="17">
        <f t="shared" si="10"/>
        <v>12541</v>
      </c>
      <c r="F130" s="17">
        <f t="shared" si="11"/>
        <v>541</v>
      </c>
      <c r="G130" s="17">
        <f t="shared" si="12"/>
        <v>1</v>
      </c>
      <c r="H130" s="17">
        <f t="shared" si="13"/>
        <v>0</v>
      </c>
      <c r="I130" s="17">
        <f t="shared" si="14"/>
        <v>-459</v>
      </c>
      <c r="J130" s="17">
        <f t="shared" si="15"/>
        <v>1</v>
      </c>
      <c r="K130">
        <f t="shared" si="16"/>
        <v>-12000</v>
      </c>
      <c r="L130" t="b">
        <f t="shared" si="17"/>
        <v>0</v>
      </c>
    </row>
    <row r="131" spans="1:12" x14ac:dyDescent="0.25">
      <c r="A131" s="18">
        <v>42223</v>
      </c>
      <c r="B131" s="17">
        <v>28</v>
      </c>
      <c r="C131" s="17">
        <v>0</v>
      </c>
      <c r="D131" s="17">
        <f t="shared" si="9"/>
        <v>516</v>
      </c>
      <c r="E131" s="17">
        <f t="shared" si="10"/>
        <v>25000</v>
      </c>
      <c r="F131" s="17">
        <f t="shared" si="11"/>
        <v>13000</v>
      </c>
      <c r="G131" s="17">
        <f t="shared" si="12"/>
        <v>1</v>
      </c>
      <c r="H131" s="17">
        <f t="shared" si="13"/>
        <v>0</v>
      </c>
      <c r="I131" s="17">
        <f t="shared" si="14"/>
        <v>-25</v>
      </c>
      <c r="J131" s="17">
        <f t="shared" si="15"/>
        <v>1</v>
      </c>
      <c r="K131">
        <f t="shared" si="16"/>
        <v>-12000</v>
      </c>
      <c r="L131" t="b">
        <f t="shared" si="17"/>
        <v>1</v>
      </c>
    </row>
    <row r="132" spans="1:12" x14ac:dyDescent="0.25">
      <c r="A132" s="18">
        <v>42224</v>
      </c>
      <c r="B132" s="17">
        <v>28</v>
      </c>
      <c r="C132" s="17">
        <v>0</v>
      </c>
      <c r="D132" s="17">
        <f t="shared" ref="D132:D185" si="18">IF(F131+H132&gt;25000,25000,F131+H132)+I132</f>
        <v>12422</v>
      </c>
      <c r="E132" s="17">
        <f t="shared" ref="E132:E185" si="19">IF(L132,25000,D132)</f>
        <v>12422</v>
      </c>
      <c r="F132" s="17">
        <f t="shared" ref="F132:F185" si="20">E132+K132</f>
        <v>422</v>
      </c>
      <c r="G132" s="17">
        <f t="shared" ref="G132:G185" si="21">IF(C132=0,1,0)</f>
        <v>1</v>
      </c>
      <c r="H132" s="17">
        <f t="shared" ref="H132:H185" si="22">700*C132</f>
        <v>0</v>
      </c>
      <c r="I132" s="17">
        <f t="shared" ref="I132:I185" si="23">IF(G132=1,-ROUNDUP(0.0003*B132^1.5*F131,0),0)</f>
        <v>-578</v>
      </c>
      <c r="J132" s="17">
        <f t="shared" ref="J132:J185" si="24">(B132&gt;15)*(C132&lt;=0.6)</f>
        <v>1</v>
      </c>
      <c r="K132">
        <f t="shared" ref="K132:K185" si="25">IF(B132&lt;=30,12000,24000)*-1*J132</f>
        <v>-12000</v>
      </c>
      <c r="L132" t="b">
        <f t="shared" ref="L132:L185" si="26">(D132+K132)&lt;0</f>
        <v>0</v>
      </c>
    </row>
    <row r="133" spans="1:12" x14ac:dyDescent="0.25">
      <c r="A133" s="18">
        <v>42225</v>
      </c>
      <c r="B133" s="17">
        <v>24</v>
      </c>
      <c r="C133" s="17">
        <v>0</v>
      </c>
      <c r="D133" s="17">
        <f t="shared" si="18"/>
        <v>407</v>
      </c>
      <c r="E133" s="17">
        <f t="shared" si="19"/>
        <v>25000</v>
      </c>
      <c r="F133" s="17">
        <f t="shared" si="20"/>
        <v>13000</v>
      </c>
      <c r="G133" s="17">
        <f t="shared" si="21"/>
        <v>1</v>
      </c>
      <c r="H133" s="17">
        <f t="shared" si="22"/>
        <v>0</v>
      </c>
      <c r="I133" s="17">
        <f t="shared" si="23"/>
        <v>-15</v>
      </c>
      <c r="J133" s="17">
        <f t="shared" si="24"/>
        <v>1</v>
      </c>
      <c r="K133">
        <f t="shared" si="25"/>
        <v>-12000</v>
      </c>
      <c r="L133" t="b">
        <f t="shared" si="26"/>
        <v>1</v>
      </c>
    </row>
    <row r="134" spans="1:12" x14ac:dyDescent="0.25">
      <c r="A134" s="18">
        <v>42226</v>
      </c>
      <c r="B134" s="17">
        <v>24</v>
      </c>
      <c r="C134" s="17">
        <v>0</v>
      </c>
      <c r="D134" s="17">
        <f t="shared" si="18"/>
        <v>12541</v>
      </c>
      <c r="E134" s="17">
        <f t="shared" si="19"/>
        <v>12541</v>
      </c>
      <c r="F134" s="17">
        <f t="shared" si="20"/>
        <v>541</v>
      </c>
      <c r="G134" s="17">
        <f t="shared" si="21"/>
        <v>1</v>
      </c>
      <c r="H134" s="17">
        <f t="shared" si="22"/>
        <v>0</v>
      </c>
      <c r="I134" s="17">
        <f t="shared" si="23"/>
        <v>-459</v>
      </c>
      <c r="J134" s="17">
        <f t="shared" si="24"/>
        <v>1</v>
      </c>
      <c r="K134">
        <f t="shared" si="25"/>
        <v>-12000</v>
      </c>
      <c r="L134" t="b">
        <f t="shared" si="26"/>
        <v>0</v>
      </c>
    </row>
    <row r="135" spans="1:12" x14ac:dyDescent="0.25">
      <c r="A135" s="18">
        <v>42227</v>
      </c>
      <c r="B135" s="17">
        <v>26</v>
      </c>
      <c r="C135" s="17">
        <v>0</v>
      </c>
      <c r="D135" s="17">
        <f t="shared" si="18"/>
        <v>519</v>
      </c>
      <c r="E135" s="17">
        <f t="shared" si="19"/>
        <v>25000</v>
      </c>
      <c r="F135" s="17">
        <f t="shared" si="20"/>
        <v>13000</v>
      </c>
      <c r="G135" s="17">
        <f t="shared" si="21"/>
        <v>1</v>
      </c>
      <c r="H135" s="17">
        <f t="shared" si="22"/>
        <v>0</v>
      </c>
      <c r="I135" s="17">
        <f t="shared" si="23"/>
        <v>-22</v>
      </c>
      <c r="J135" s="17">
        <f t="shared" si="24"/>
        <v>1</v>
      </c>
      <c r="K135">
        <f t="shared" si="25"/>
        <v>-12000</v>
      </c>
      <c r="L135" t="b">
        <f t="shared" si="26"/>
        <v>1</v>
      </c>
    </row>
    <row r="136" spans="1:12" x14ac:dyDescent="0.25">
      <c r="A136" s="18">
        <v>42228</v>
      </c>
      <c r="B136" s="17">
        <v>32</v>
      </c>
      <c r="C136" s="17">
        <v>0.6</v>
      </c>
      <c r="D136" s="17">
        <f t="shared" si="18"/>
        <v>13420</v>
      </c>
      <c r="E136" s="17">
        <f t="shared" si="19"/>
        <v>25000</v>
      </c>
      <c r="F136" s="17">
        <f t="shared" si="20"/>
        <v>1000</v>
      </c>
      <c r="G136" s="17">
        <f t="shared" si="21"/>
        <v>0</v>
      </c>
      <c r="H136" s="17">
        <f t="shared" si="22"/>
        <v>420</v>
      </c>
      <c r="I136" s="17">
        <f t="shared" si="23"/>
        <v>0</v>
      </c>
      <c r="J136" s="17">
        <f t="shared" si="24"/>
        <v>1</v>
      </c>
      <c r="K136">
        <f t="shared" si="25"/>
        <v>-24000</v>
      </c>
      <c r="L136" t="b">
        <f t="shared" si="26"/>
        <v>1</v>
      </c>
    </row>
    <row r="137" spans="1:12" x14ac:dyDescent="0.25">
      <c r="A137" s="18">
        <v>42229</v>
      </c>
      <c r="B137" s="17">
        <v>31</v>
      </c>
      <c r="C137" s="17">
        <v>0.1</v>
      </c>
      <c r="D137" s="17">
        <f t="shared" si="18"/>
        <v>1070</v>
      </c>
      <c r="E137" s="17">
        <f t="shared" si="19"/>
        <v>25000</v>
      </c>
      <c r="F137" s="17">
        <f t="shared" si="20"/>
        <v>1000</v>
      </c>
      <c r="G137" s="17">
        <f t="shared" si="21"/>
        <v>0</v>
      </c>
      <c r="H137" s="17">
        <f t="shared" si="22"/>
        <v>70</v>
      </c>
      <c r="I137" s="17">
        <f t="shared" si="23"/>
        <v>0</v>
      </c>
      <c r="J137" s="17">
        <f t="shared" si="24"/>
        <v>1</v>
      </c>
      <c r="K137">
        <f t="shared" si="25"/>
        <v>-24000</v>
      </c>
      <c r="L137" t="b">
        <f t="shared" si="26"/>
        <v>1</v>
      </c>
    </row>
    <row r="138" spans="1:12" x14ac:dyDescent="0.25">
      <c r="A138" s="18">
        <v>42230</v>
      </c>
      <c r="B138" s="17">
        <v>33</v>
      </c>
      <c r="C138" s="17">
        <v>0</v>
      </c>
      <c r="D138" s="17">
        <f t="shared" si="18"/>
        <v>943</v>
      </c>
      <c r="E138" s="17">
        <f t="shared" si="19"/>
        <v>25000</v>
      </c>
      <c r="F138" s="17">
        <f t="shared" si="20"/>
        <v>1000</v>
      </c>
      <c r="G138" s="17">
        <f t="shared" si="21"/>
        <v>1</v>
      </c>
      <c r="H138" s="17">
        <f t="shared" si="22"/>
        <v>0</v>
      </c>
      <c r="I138" s="17">
        <f t="shared" si="23"/>
        <v>-57</v>
      </c>
      <c r="J138" s="17">
        <f t="shared" si="24"/>
        <v>1</v>
      </c>
      <c r="K138">
        <f t="shared" si="25"/>
        <v>-24000</v>
      </c>
      <c r="L138" t="b">
        <f t="shared" si="26"/>
        <v>1</v>
      </c>
    </row>
    <row r="139" spans="1:12" x14ac:dyDescent="0.25">
      <c r="A139" s="18">
        <v>42231</v>
      </c>
      <c r="B139" s="17">
        <v>31</v>
      </c>
      <c r="C139" s="17">
        <v>12</v>
      </c>
      <c r="D139" s="17">
        <f t="shared" si="18"/>
        <v>9400</v>
      </c>
      <c r="E139" s="17">
        <f t="shared" si="19"/>
        <v>9400</v>
      </c>
      <c r="F139" s="17">
        <f t="shared" si="20"/>
        <v>9400</v>
      </c>
      <c r="G139" s="17">
        <f t="shared" si="21"/>
        <v>0</v>
      </c>
      <c r="H139" s="17">
        <f t="shared" si="22"/>
        <v>8400</v>
      </c>
      <c r="I139" s="17">
        <f t="shared" si="23"/>
        <v>0</v>
      </c>
      <c r="J139" s="17">
        <f t="shared" si="24"/>
        <v>0</v>
      </c>
      <c r="K139">
        <f t="shared" si="25"/>
        <v>0</v>
      </c>
      <c r="L139" t="b">
        <f t="shared" si="26"/>
        <v>0</v>
      </c>
    </row>
    <row r="140" spans="1:12" x14ac:dyDescent="0.25">
      <c r="A140" s="18">
        <v>42232</v>
      </c>
      <c r="B140" s="17">
        <v>22</v>
      </c>
      <c r="C140" s="17">
        <v>0</v>
      </c>
      <c r="D140" s="17">
        <f t="shared" si="18"/>
        <v>9109</v>
      </c>
      <c r="E140" s="17">
        <f t="shared" si="19"/>
        <v>25000</v>
      </c>
      <c r="F140" s="17">
        <f t="shared" si="20"/>
        <v>13000</v>
      </c>
      <c r="G140" s="17">
        <f t="shared" si="21"/>
        <v>1</v>
      </c>
      <c r="H140" s="17">
        <f t="shared" si="22"/>
        <v>0</v>
      </c>
      <c r="I140" s="17">
        <f t="shared" si="23"/>
        <v>-291</v>
      </c>
      <c r="J140" s="17">
        <f t="shared" si="24"/>
        <v>1</v>
      </c>
      <c r="K140">
        <f t="shared" si="25"/>
        <v>-12000</v>
      </c>
      <c r="L140" t="b">
        <f t="shared" si="26"/>
        <v>1</v>
      </c>
    </row>
    <row r="141" spans="1:12" x14ac:dyDescent="0.25">
      <c r="A141" s="18">
        <v>42233</v>
      </c>
      <c r="B141" s="17">
        <v>24</v>
      </c>
      <c r="C141" s="17">
        <v>0.2</v>
      </c>
      <c r="D141" s="17">
        <f t="shared" si="18"/>
        <v>13140</v>
      </c>
      <c r="E141" s="17">
        <f t="shared" si="19"/>
        <v>13140</v>
      </c>
      <c r="F141" s="17">
        <f t="shared" si="20"/>
        <v>1140</v>
      </c>
      <c r="G141" s="17">
        <f t="shared" si="21"/>
        <v>0</v>
      </c>
      <c r="H141" s="17">
        <f t="shared" si="22"/>
        <v>140</v>
      </c>
      <c r="I141" s="17">
        <f t="shared" si="23"/>
        <v>0</v>
      </c>
      <c r="J141" s="17">
        <f t="shared" si="24"/>
        <v>1</v>
      </c>
      <c r="K141">
        <f t="shared" si="25"/>
        <v>-12000</v>
      </c>
      <c r="L141" t="b">
        <f t="shared" si="26"/>
        <v>0</v>
      </c>
    </row>
    <row r="142" spans="1:12" x14ac:dyDescent="0.25">
      <c r="A142" s="18">
        <v>42234</v>
      </c>
      <c r="B142" s="17">
        <v>22</v>
      </c>
      <c r="C142" s="17">
        <v>0</v>
      </c>
      <c r="D142" s="17">
        <f t="shared" si="18"/>
        <v>1104</v>
      </c>
      <c r="E142" s="17">
        <f t="shared" si="19"/>
        <v>25000</v>
      </c>
      <c r="F142" s="17">
        <f t="shared" si="20"/>
        <v>13000</v>
      </c>
      <c r="G142" s="17">
        <f t="shared" si="21"/>
        <v>1</v>
      </c>
      <c r="H142" s="17">
        <f t="shared" si="22"/>
        <v>0</v>
      </c>
      <c r="I142" s="17">
        <f t="shared" si="23"/>
        <v>-36</v>
      </c>
      <c r="J142" s="17">
        <f t="shared" si="24"/>
        <v>1</v>
      </c>
      <c r="K142">
        <f t="shared" si="25"/>
        <v>-12000</v>
      </c>
      <c r="L142" t="b">
        <f t="shared" si="26"/>
        <v>1</v>
      </c>
    </row>
    <row r="143" spans="1:12" x14ac:dyDescent="0.25">
      <c r="A143" s="18">
        <v>42235</v>
      </c>
      <c r="B143" s="17">
        <v>19</v>
      </c>
      <c r="C143" s="17">
        <v>0</v>
      </c>
      <c r="D143" s="17">
        <f t="shared" si="18"/>
        <v>12677</v>
      </c>
      <c r="E143" s="17">
        <f t="shared" si="19"/>
        <v>12677</v>
      </c>
      <c r="F143" s="17">
        <f t="shared" si="20"/>
        <v>677</v>
      </c>
      <c r="G143" s="17">
        <f t="shared" si="21"/>
        <v>1</v>
      </c>
      <c r="H143" s="17">
        <f t="shared" si="22"/>
        <v>0</v>
      </c>
      <c r="I143" s="17">
        <f t="shared" si="23"/>
        <v>-323</v>
      </c>
      <c r="J143" s="17">
        <f t="shared" si="24"/>
        <v>1</v>
      </c>
      <c r="K143">
        <f t="shared" si="25"/>
        <v>-12000</v>
      </c>
      <c r="L143" t="b">
        <f t="shared" si="26"/>
        <v>0</v>
      </c>
    </row>
    <row r="144" spans="1:12" x14ac:dyDescent="0.25">
      <c r="A144" s="18">
        <v>42236</v>
      </c>
      <c r="B144" s="17">
        <v>18</v>
      </c>
      <c r="C144" s="17">
        <v>0</v>
      </c>
      <c r="D144" s="17">
        <f t="shared" si="18"/>
        <v>661</v>
      </c>
      <c r="E144" s="17">
        <f t="shared" si="19"/>
        <v>25000</v>
      </c>
      <c r="F144" s="17">
        <f t="shared" si="20"/>
        <v>13000</v>
      </c>
      <c r="G144" s="17">
        <f t="shared" si="21"/>
        <v>1</v>
      </c>
      <c r="H144" s="17">
        <f t="shared" si="22"/>
        <v>0</v>
      </c>
      <c r="I144" s="17">
        <f t="shared" si="23"/>
        <v>-16</v>
      </c>
      <c r="J144" s="17">
        <f t="shared" si="24"/>
        <v>1</v>
      </c>
      <c r="K144">
        <f t="shared" si="25"/>
        <v>-12000</v>
      </c>
      <c r="L144" t="b">
        <f t="shared" si="26"/>
        <v>1</v>
      </c>
    </row>
    <row r="145" spans="1:12" x14ac:dyDescent="0.25">
      <c r="A145" s="18">
        <v>42237</v>
      </c>
      <c r="B145" s="17">
        <v>18</v>
      </c>
      <c r="C145" s="17">
        <v>0</v>
      </c>
      <c r="D145" s="17">
        <f t="shared" si="18"/>
        <v>12702</v>
      </c>
      <c r="E145" s="17">
        <f t="shared" si="19"/>
        <v>12702</v>
      </c>
      <c r="F145" s="17">
        <f t="shared" si="20"/>
        <v>702</v>
      </c>
      <c r="G145" s="17">
        <f t="shared" si="21"/>
        <v>1</v>
      </c>
      <c r="H145" s="17">
        <f t="shared" si="22"/>
        <v>0</v>
      </c>
      <c r="I145" s="17">
        <f t="shared" si="23"/>
        <v>-298</v>
      </c>
      <c r="J145" s="17">
        <f t="shared" si="24"/>
        <v>1</v>
      </c>
      <c r="K145">
        <f t="shared" si="25"/>
        <v>-12000</v>
      </c>
      <c r="L145" t="b">
        <f t="shared" si="26"/>
        <v>0</v>
      </c>
    </row>
    <row r="146" spans="1:12" x14ac:dyDescent="0.25">
      <c r="A146" s="18">
        <v>42238</v>
      </c>
      <c r="B146" s="17">
        <v>18</v>
      </c>
      <c r="C146" s="17">
        <v>0</v>
      </c>
      <c r="D146" s="17">
        <f t="shared" si="18"/>
        <v>685</v>
      </c>
      <c r="E146" s="17">
        <f t="shared" si="19"/>
        <v>25000</v>
      </c>
      <c r="F146" s="17">
        <f t="shared" si="20"/>
        <v>13000</v>
      </c>
      <c r="G146" s="17">
        <f t="shared" si="21"/>
        <v>1</v>
      </c>
      <c r="H146" s="17">
        <f t="shared" si="22"/>
        <v>0</v>
      </c>
      <c r="I146" s="17">
        <f t="shared" si="23"/>
        <v>-17</v>
      </c>
      <c r="J146" s="17">
        <f t="shared" si="24"/>
        <v>1</v>
      </c>
      <c r="K146">
        <f t="shared" si="25"/>
        <v>-12000</v>
      </c>
      <c r="L146" t="b">
        <f t="shared" si="26"/>
        <v>1</v>
      </c>
    </row>
    <row r="147" spans="1:12" x14ac:dyDescent="0.25">
      <c r="A147" s="18">
        <v>42239</v>
      </c>
      <c r="B147" s="17">
        <v>19</v>
      </c>
      <c r="C147" s="17">
        <v>0</v>
      </c>
      <c r="D147" s="17">
        <f t="shared" si="18"/>
        <v>12677</v>
      </c>
      <c r="E147" s="17">
        <f t="shared" si="19"/>
        <v>12677</v>
      </c>
      <c r="F147" s="17">
        <f t="shared" si="20"/>
        <v>677</v>
      </c>
      <c r="G147" s="17">
        <f t="shared" si="21"/>
        <v>1</v>
      </c>
      <c r="H147" s="17">
        <f t="shared" si="22"/>
        <v>0</v>
      </c>
      <c r="I147" s="17">
        <f t="shared" si="23"/>
        <v>-323</v>
      </c>
      <c r="J147" s="17">
        <f t="shared" si="24"/>
        <v>1</v>
      </c>
      <c r="K147">
        <f t="shared" si="25"/>
        <v>-12000</v>
      </c>
      <c r="L147" t="b">
        <f t="shared" si="26"/>
        <v>0</v>
      </c>
    </row>
    <row r="148" spans="1:12" x14ac:dyDescent="0.25">
      <c r="A148" s="18">
        <v>42240</v>
      </c>
      <c r="B148" s="17">
        <v>21</v>
      </c>
      <c r="C148" s="17">
        <v>5.5</v>
      </c>
      <c r="D148" s="17">
        <f t="shared" si="18"/>
        <v>4527</v>
      </c>
      <c r="E148" s="17">
        <f t="shared" si="19"/>
        <v>4527</v>
      </c>
      <c r="F148" s="17">
        <f t="shared" si="20"/>
        <v>4527</v>
      </c>
      <c r="G148" s="17">
        <f t="shared" si="21"/>
        <v>0</v>
      </c>
      <c r="H148" s="17">
        <f t="shared" si="22"/>
        <v>3850</v>
      </c>
      <c r="I148" s="17">
        <f t="shared" si="23"/>
        <v>0</v>
      </c>
      <c r="J148" s="17">
        <f t="shared" si="24"/>
        <v>0</v>
      </c>
      <c r="K148">
        <f t="shared" si="25"/>
        <v>0</v>
      </c>
      <c r="L148" t="b">
        <f t="shared" si="26"/>
        <v>0</v>
      </c>
    </row>
    <row r="149" spans="1:12" x14ac:dyDescent="0.25">
      <c r="A149" s="18">
        <v>42241</v>
      </c>
      <c r="B149" s="17">
        <v>18</v>
      </c>
      <c r="C149" s="17">
        <v>18</v>
      </c>
      <c r="D149" s="17">
        <f t="shared" si="18"/>
        <v>17127</v>
      </c>
      <c r="E149" s="17">
        <f t="shared" si="19"/>
        <v>17127</v>
      </c>
      <c r="F149" s="17">
        <f t="shared" si="20"/>
        <v>17127</v>
      </c>
      <c r="G149" s="17">
        <f t="shared" si="21"/>
        <v>0</v>
      </c>
      <c r="H149" s="17">
        <f t="shared" si="22"/>
        <v>12600</v>
      </c>
      <c r="I149" s="17">
        <f t="shared" si="23"/>
        <v>0</v>
      </c>
      <c r="J149" s="17">
        <f t="shared" si="24"/>
        <v>0</v>
      </c>
      <c r="K149">
        <f t="shared" si="25"/>
        <v>0</v>
      </c>
      <c r="L149" t="b">
        <f t="shared" si="26"/>
        <v>0</v>
      </c>
    </row>
    <row r="150" spans="1:12" x14ac:dyDescent="0.25">
      <c r="A150" s="18">
        <v>42242</v>
      </c>
      <c r="B150" s="17">
        <v>19</v>
      </c>
      <c r="C150" s="17">
        <v>12</v>
      </c>
      <c r="D150" s="17">
        <f t="shared" si="18"/>
        <v>25000</v>
      </c>
      <c r="E150" s="17">
        <f t="shared" si="19"/>
        <v>25000</v>
      </c>
      <c r="F150" s="17">
        <f t="shared" si="20"/>
        <v>25000</v>
      </c>
      <c r="G150" s="17">
        <f t="shared" si="21"/>
        <v>0</v>
      </c>
      <c r="H150" s="17">
        <f t="shared" si="22"/>
        <v>8400</v>
      </c>
      <c r="I150" s="17">
        <f t="shared" si="23"/>
        <v>0</v>
      </c>
      <c r="J150" s="17">
        <f t="shared" si="24"/>
        <v>0</v>
      </c>
      <c r="K150">
        <f t="shared" si="25"/>
        <v>0</v>
      </c>
      <c r="L150" t="b">
        <f t="shared" si="26"/>
        <v>0</v>
      </c>
    </row>
    <row r="151" spans="1:12" x14ac:dyDescent="0.25">
      <c r="A151" s="18">
        <v>42243</v>
      </c>
      <c r="B151" s="17">
        <v>23</v>
      </c>
      <c r="C151" s="17">
        <v>0</v>
      </c>
      <c r="D151" s="17">
        <f t="shared" si="18"/>
        <v>24172</v>
      </c>
      <c r="E151" s="17">
        <f t="shared" si="19"/>
        <v>24172</v>
      </c>
      <c r="F151" s="17">
        <f t="shared" si="20"/>
        <v>12172</v>
      </c>
      <c r="G151" s="17">
        <f t="shared" si="21"/>
        <v>1</v>
      </c>
      <c r="H151" s="17">
        <f t="shared" si="22"/>
        <v>0</v>
      </c>
      <c r="I151" s="17">
        <f t="shared" si="23"/>
        <v>-828</v>
      </c>
      <c r="J151" s="17">
        <f t="shared" si="24"/>
        <v>1</v>
      </c>
      <c r="K151">
        <f t="shared" si="25"/>
        <v>-12000</v>
      </c>
      <c r="L151" t="b">
        <f t="shared" si="26"/>
        <v>0</v>
      </c>
    </row>
    <row r="152" spans="1:12" x14ac:dyDescent="0.25">
      <c r="A152" s="18">
        <v>42244</v>
      </c>
      <c r="B152" s="17">
        <v>17</v>
      </c>
      <c r="C152" s="17">
        <v>0.1</v>
      </c>
      <c r="D152" s="17">
        <f t="shared" si="18"/>
        <v>12242</v>
      </c>
      <c r="E152" s="17">
        <f t="shared" si="19"/>
        <v>12242</v>
      </c>
      <c r="F152" s="17">
        <f t="shared" si="20"/>
        <v>242</v>
      </c>
      <c r="G152" s="17">
        <f t="shared" si="21"/>
        <v>0</v>
      </c>
      <c r="H152" s="17">
        <f t="shared" si="22"/>
        <v>70</v>
      </c>
      <c r="I152" s="17">
        <f t="shared" si="23"/>
        <v>0</v>
      </c>
      <c r="J152" s="17">
        <f t="shared" si="24"/>
        <v>1</v>
      </c>
      <c r="K152">
        <f t="shared" si="25"/>
        <v>-12000</v>
      </c>
      <c r="L152" t="b">
        <f t="shared" si="26"/>
        <v>0</v>
      </c>
    </row>
    <row r="153" spans="1:12" x14ac:dyDescent="0.25">
      <c r="A153" s="18">
        <v>42245</v>
      </c>
      <c r="B153" s="17">
        <v>16</v>
      </c>
      <c r="C153" s="17">
        <v>14</v>
      </c>
      <c r="D153" s="17">
        <f t="shared" si="18"/>
        <v>10042</v>
      </c>
      <c r="E153" s="17">
        <f t="shared" si="19"/>
        <v>10042</v>
      </c>
      <c r="F153" s="17">
        <f t="shared" si="20"/>
        <v>10042</v>
      </c>
      <c r="G153" s="17">
        <f t="shared" si="21"/>
        <v>0</v>
      </c>
      <c r="H153" s="17">
        <f t="shared" si="22"/>
        <v>9800</v>
      </c>
      <c r="I153" s="17">
        <f t="shared" si="23"/>
        <v>0</v>
      </c>
      <c r="J153" s="17">
        <f t="shared" si="24"/>
        <v>0</v>
      </c>
      <c r="K153">
        <f t="shared" si="25"/>
        <v>0</v>
      </c>
      <c r="L153" t="b">
        <f t="shared" si="26"/>
        <v>0</v>
      </c>
    </row>
    <row r="154" spans="1:12" x14ac:dyDescent="0.25">
      <c r="A154" s="18">
        <v>42246</v>
      </c>
      <c r="B154" s="17">
        <v>22</v>
      </c>
      <c r="C154" s="17">
        <v>0</v>
      </c>
      <c r="D154" s="17">
        <f t="shared" si="18"/>
        <v>9731</v>
      </c>
      <c r="E154" s="17">
        <f t="shared" si="19"/>
        <v>25000</v>
      </c>
      <c r="F154" s="17">
        <f t="shared" si="20"/>
        <v>13000</v>
      </c>
      <c r="G154" s="17">
        <f t="shared" si="21"/>
        <v>1</v>
      </c>
      <c r="H154" s="17">
        <f t="shared" si="22"/>
        <v>0</v>
      </c>
      <c r="I154" s="17">
        <f t="shared" si="23"/>
        <v>-311</v>
      </c>
      <c r="J154" s="17">
        <f t="shared" si="24"/>
        <v>1</v>
      </c>
      <c r="K154">
        <f t="shared" si="25"/>
        <v>-12000</v>
      </c>
      <c r="L154" t="b">
        <f t="shared" si="26"/>
        <v>1</v>
      </c>
    </row>
    <row r="155" spans="1:12" x14ac:dyDescent="0.25">
      <c r="A155" s="18">
        <v>42247</v>
      </c>
      <c r="B155" s="17">
        <v>26</v>
      </c>
      <c r="C155" s="17">
        <v>0</v>
      </c>
      <c r="D155" s="17">
        <f t="shared" si="18"/>
        <v>12482</v>
      </c>
      <c r="E155" s="17">
        <f t="shared" si="19"/>
        <v>12482</v>
      </c>
      <c r="F155" s="17">
        <f t="shared" si="20"/>
        <v>482</v>
      </c>
      <c r="G155" s="17">
        <f t="shared" si="21"/>
        <v>1</v>
      </c>
      <c r="H155" s="17">
        <f t="shared" si="22"/>
        <v>0</v>
      </c>
      <c r="I155" s="17">
        <f t="shared" si="23"/>
        <v>-518</v>
      </c>
      <c r="J155" s="17">
        <f t="shared" si="24"/>
        <v>1</v>
      </c>
      <c r="K155">
        <f t="shared" si="25"/>
        <v>-12000</v>
      </c>
      <c r="L155" t="b">
        <f t="shared" si="26"/>
        <v>0</v>
      </c>
    </row>
    <row r="156" spans="1:12" x14ac:dyDescent="0.25">
      <c r="A156" s="18">
        <v>42248</v>
      </c>
      <c r="B156" s="17">
        <v>27</v>
      </c>
      <c r="C156" s="17">
        <v>2</v>
      </c>
      <c r="D156" s="17">
        <f t="shared" si="18"/>
        <v>1882</v>
      </c>
      <c r="E156" s="17">
        <f t="shared" si="19"/>
        <v>1882</v>
      </c>
      <c r="F156" s="17">
        <f t="shared" si="20"/>
        <v>1882</v>
      </c>
      <c r="G156" s="17">
        <f t="shared" si="21"/>
        <v>0</v>
      </c>
      <c r="H156" s="17">
        <f t="shared" si="22"/>
        <v>1400</v>
      </c>
      <c r="I156" s="17">
        <f t="shared" si="23"/>
        <v>0</v>
      </c>
      <c r="J156" s="17">
        <f t="shared" si="24"/>
        <v>0</v>
      </c>
      <c r="K156">
        <f t="shared" si="25"/>
        <v>0</v>
      </c>
      <c r="L156" t="b">
        <f t="shared" si="26"/>
        <v>0</v>
      </c>
    </row>
    <row r="157" spans="1:12" x14ac:dyDescent="0.25">
      <c r="A157" s="18">
        <v>42249</v>
      </c>
      <c r="B157" s="17">
        <v>18</v>
      </c>
      <c r="C157" s="17">
        <v>0</v>
      </c>
      <c r="D157" s="17">
        <f t="shared" si="18"/>
        <v>1838</v>
      </c>
      <c r="E157" s="17">
        <f t="shared" si="19"/>
        <v>25000</v>
      </c>
      <c r="F157" s="17">
        <f t="shared" si="20"/>
        <v>13000</v>
      </c>
      <c r="G157" s="17">
        <f t="shared" si="21"/>
        <v>1</v>
      </c>
      <c r="H157" s="17">
        <f t="shared" si="22"/>
        <v>0</v>
      </c>
      <c r="I157" s="17">
        <f t="shared" si="23"/>
        <v>-44</v>
      </c>
      <c r="J157" s="17">
        <f t="shared" si="24"/>
        <v>1</v>
      </c>
      <c r="K157">
        <f t="shared" si="25"/>
        <v>-12000</v>
      </c>
      <c r="L157" t="b">
        <f t="shared" si="26"/>
        <v>1</v>
      </c>
    </row>
    <row r="158" spans="1:12" x14ac:dyDescent="0.25">
      <c r="A158" s="18">
        <v>42250</v>
      </c>
      <c r="B158" s="17">
        <v>17</v>
      </c>
      <c r="C158" s="17">
        <v>0</v>
      </c>
      <c r="D158" s="17">
        <f t="shared" si="18"/>
        <v>12726</v>
      </c>
      <c r="E158" s="17">
        <f t="shared" si="19"/>
        <v>12726</v>
      </c>
      <c r="F158" s="17">
        <f t="shared" si="20"/>
        <v>726</v>
      </c>
      <c r="G158" s="17">
        <f t="shared" si="21"/>
        <v>1</v>
      </c>
      <c r="H158" s="17">
        <f t="shared" si="22"/>
        <v>0</v>
      </c>
      <c r="I158" s="17">
        <f t="shared" si="23"/>
        <v>-274</v>
      </c>
      <c r="J158" s="17">
        <f t="shared" si="24"/>
        <v>1</v>
      </c>
      <c r="K158">
        <f t="shared" si="25"/>
        <v>-12000</v>
      </c>
      <c r="L158" t="b">
        <f t="shared" si="26"/>
        <v>0</v>
      </c>
    </row>
    <row r="159" spans="1:12" x14ac:dyDescent="0.25">
      <c r="A159" s="18">
        <v>42251</v>
      </c>
      <c r="B159" s="17">
        <v>16</v>
      </c>
      <c r="C159" s="17">
        <v>0.1</v>
      </c>
      <c r="D159" s="17">
        <f t="shared" si="18"/>
        <v>796</v>
      </c>
      <c r="E159" s="17">
        <f t="shared" si="19"/>
        <v>25000</v>
      </c>
      <c r="F159" s="17">
        <f t="shared" si="20"/>
        <v>13000</v>
      </c>
      <c r="G159" s="17">
        <f t="shared" si="21"/>
        <v>0</v>
      </c>
      <c r="H159" s="17">
        <f t="shared" si="22"/>
        <v>70</v>
      </c>
      <c r="I159" s="17">
        <f t="shared" si="23"/>
        <v>0</v>
      </c>
      <c r="J159" s="17">
        <f t="shared" si="24"/>
        <v>1</v>
      </c>
      <c r="K159">
        <f t="shared" si="25"/>
        <v>-12000</v>
      </c>
      <c r="L159" t="b">
        <f t="shared" si="26"/>
        <v>1</v>
      </c>
    </row>
    <row r="160" spans="1:12" x14ac:dyDescent="0.25">
      <c r="A160" s="18">
        <v>42252</v>
      </c>
      <c r="B160" s="17">
        <v>15</v>
      </c>
      <c r="C160" s="17">
        <v>0</v>
      </c>
      <c r="D160" s="17">
        <f t="shared" si="18"/>
        <v>12773</v>
      </c>
      <c r="E160" s="17">
        <f t="shared" si="19"/>
        <v>12773</v>
      </c>
      <c r="F160" s="17">
        <f t="shared" si="20"/>
        <v>12773</v>
      </c>
      <c r="G160" s="17">
        <f t="shared" si="21"/>
        <v>1</v>
      </c>
      <c r="H160" s="17">
        <f t="shared" si="22"/>
        <v>0</v>
      </c>
      <c r="I160" s="17">
        <f t="shared" si="23"/>
        <v>-227</v>
      </c>
      <c r="J160" s="17">
        <f t="shared" si="24"/>
        <v>0</v>
      </c>
      <c r="K160">
        <f t="shared" si="25"/>
        <v>0</v>
      </c>
      <c r="L160" t="b">
        <f t="shared" si="26"/>
        <v>0</v>
      </c>
    </row>
    <row r="161" spans="1:12" x14ac:dyDescent="0.25">
      <c r="A161" s="18">
        <v>42253</v>
      </c>
      <c r="B161" s="17">
        <v>12</v>
      </c>
      <c r="C161" s="17">
        <v>4</v>
      </c>
      <c r="D161" s="17">
        <f t="shared" si="18"/>
        <v>15573</v>
      </c>
      <c r="E161" s="17">
        <f t="shared" si="19"/>
        <v>15573</v>
      </c>
      <c r="F161" s="17">
        <f t="shared" si="20"/>
        <v>15573</v>
      </c>
      <c r="G161" s="17">
        <f t="shared" si="21"/>
        <v>0</v>
      </c>
      <c r="H161" s="17">
        <f t="shared" si="22"/>
        <v>2800</v>
      </c>
      <c r="I161" s="17">
        <f t="shared" si="23"/>
        <v>0</v>
      </c>
      <c r="J161" s="17">
        <f t="shared" si="24"/>
        <v>0</v>
      </c>
      <c r="K161">
        <f t="shared" si="25"/>
        <v>0</v>
      </c>
      <c r="L161" t="b">
        <f t="shared" si="26"/>
        <v>0</v>
      </c>
    </row>
    <row r="162" spans="1:12" x14ac:dyDescent="0.25">
      <c r="A162" s="18">
        <v>42254</v>
      </c>
      <c r="B162" s="17">
        <v>13</v>
      </c>
      <c r="C162" s="17">
        <v>0</v>
      </c>
      <c r="D162" s="17">
        <f t="shared" si="18"/>
        <v>15354</v>
      </c>
      <c r="E162" s="17">
        <f t="shared" si="19"/>
        <v>15354</v>
      </c>
      <c r="F162" s="17">
        <f t="shared" si="20"/>
        <v>15354</v>
      </c>
      <c r="G162" s="17">
        <f t="shared" si="21"/>
        <v>1</v>
      </c>
      <c r="H162" s="17">
        <f t="shared" si="22"/>
        <v>0</v>
      </c>
      <c r="I162" s="17">
        <f t="shared" si="23"/>
        <v>-219</v>
      </c>
      <c r="J162" s="17">
        <f t="shared" si="24"/>
        <v>0</v>
      </c>
      <c r="K162">
        <f t="shared" si="25"/>
        <v>0</v>
      </c>
      <c r="L162" t="b">
        <f t="shared" si="26"/>
        <v>0</v>
      </c>
    </row>
    <row r="163" spans="1:12" x14ac:dyDescent="0.25">
      <c r="A163" s="18">
        <v>42255</v>
      </c>
      <c r="B163" s="17">
        <v>11</v>
      </c>
      <c r="C163" s="17">
        <v>4</v>
      </c>
      <c r="D163" s="17">
        <f t="shared" si="18"/>
        <v>18154</v>
      </c>
      <c r="E163" s="17">
        <f t="shared" si="19"/>
        <v>18154</v>
      </c>
      <c r="F163" s="17">
        <f t="shared" si="20"/>
        <v>18154</v>
      </c>
      <c r="G163" s="17">
        <f t="shared" si="21"/>
        <v>0</v>
      </c>
      <c r="H163" s="17">
        <f t="shared" si="22"/>
        <v>2800</v>
      </c>
      <c r="I163" s="17">
        <f t="shared" si="23"/>
        <v>0</v>
      </c>
      <c r="J163" s="17">
        <f t="shared" si="24"/>
        <v>0</v>
      </c>
      <c r="K163">
        <f t="shared" si="25"/>
        <v>0</v>
      </c>
      <c r="L163" t="b">
        <f t="shared" si="26"/>
        <v>0</v>
      </c>
    </row>
    <row r="164" spans="1:12" x14ac:dyDescent="0.25">
      <c r="A164" s="18">
        <v>42256</v>
      </c>
      <c r="B164" s="17">
        <v>11</v>
      </c>
      <c r="C164" s="17">
        <v>0</v>
      </c>
      <c r="D164" s="17">
        <f t="shared" si="18"/>
        <v>17955</v>
      </c>
      <c r="E164" s="17">
        <f t="shared" si="19"/>
        <v>17955</v>
      </c>
      <c r="F164" s="17">
        <f t="shared" si="20"/>
        <v>17955</v>
      </c>
      <c r="G164" s="17">
        <f t="shared" si="21"/>
        <v>1</v>
      </c>
      <c r="H164" s="17">
        <f t="shared" si="22"/>
        <v>0</v>
      </c>
      <c r="I164" s="17">
        <f t="shared" si="23"/>
        <v>-199</v>
      </c>
      <c r="J164" s="17">
        <f t="shared" si="24"/>
        <v>0</v>
      </c>
      <c r="K164">
        <f t="shared" si="25"/>
        <v>0</v>
      </c>
      <c r="L164" t="b">
        <f t="shared" si="26"/>
        <v>0</v>
      </c>
    </row>
    <row r="165" spans="1:12" x14ac:dyDescent="0.25">
      <c r="A165" s="18">
        <v>42257</v>
      </c>
      <c r="B165" s="17">
        <v>12</v>
      </c>
      <c r="C165" s="17">
        <v>0</v>
      </c>
      <c r="D165" s="17">
        <f t="shared" si="18"/>
        <v>17731</v>
      </c>
      <c r="E165" s="17">
        <f t="shared" si="19"/>
        <v>17731</v>
      </c>
      <c r="F165" s="17">
        <f t="shared" si="20"/>
        <v>17731</v>
      </c>
      <c r="G165" s="17">
        <f t="shared" si="21"/>
        <v>1</v>
      </c>
      <c r="H165" s="17">
        <f t="shared" si="22"/>
        <v>0</v>
      </c>
      <c r="I165" s="17">
        <f t="shared" si="23"/>
        <v>-224</v>
      </c>
      <c r="J165" s="17">
        <f t="shared" si="24"/>
        <v>0</v>
      </c>
      <c r="K165">
        <f t="shared" si="25"/>
        <v>0</v>
      </c>
      <c r="L165" t="b">
        <f t="shared" si="26"/>
        <v>0</v>
      </c>
    </row>
    <row r="166" spans="1:12" x14ac:dyDescent="0.25">
      <c r="A166" s="18">
        <v>42258</v>
      </c>
      <c r="B166" s="17">
        <v>16</v>
      </c>
      <c r="C166" s="17">
        <v>0.1</v>
      </c>
      <c r="D166" s="17">
        <f t="shared" si="18"/>
        <v>17801</v>
      </c>
      <c r="E166" s="17">
        <f t="shared" si="19"/>
        <v>17801</v>
      </c>
      <c r="F166" s="17">
        <f t="shared" si="20"/>
        <v>5801</v>
      </c>
      <c r="G166" s="17">
        <f t="shared" si="21"/>
        <v>0</v>
      </c>
      <c r="H166" s="17">
        <f t="shared" si="22"/>
        <v>70</v>
      </c>
      <c r="I166" s="17">
        <f t="shared" si="23"/>
        <v>0</v>
      </c>
      <c r="J166" s="17">
        <f t="shared" si="24"/>
        <v>1</v>
      </c>
      <c r="K166">
        <f t="shared" si="25"/>
        <v>-12000</v>
      </c>
      <c r="L166" t="b">
        <f t="shared" si="26"/>
        <v>0</v>
      </c>
    </row>
    <row r="167" spans="1:12" x14ac:dyDescent="0.25">
      <c r="A167" s="18">
        <v>42259</v>
      </c>
      <c r="B167" s="17">
        <v>18</v>
      </c>
      <c r="C167" s="17">
        <v>0</v>
      </c>
      <c r="D167" s="17">
        <f t="shared" si="18"/>
        <v>5668</v>
      </c>
      <c r="E167" s="17">
        <f t="shared" si="19"/>
        <v>25000</v>
      </c>
      <c r="F167" s="17">
        <f t="shared" si="20"/>
        <v>13000</v>
      </c>
      <c r="G167" s="17">
        <f t="shared" si="21"/>
        <v>1</v>
      </c>
      <c r="H167" s="17">
        <f t="shared" si="22"/>
        <v>0</v>
      </c>
      <c r="I167" s="17">
        <f t="shared" si="23"/>
        <v>-133</v>
      </c>
      <c r="J167" s="17">
        <f t="shared" si="24"/>
        <v>1</v>
      </c>
      <c r="K167">
        <f t="shared" si="25"/>
        <v>-12000</v>
      </c>
      <c r="L167" t="b">
        <f t="shared" si="26"/>
        <v>1</v>
      </c>
    </row>
    <row r="168" spans="1:12" x14ac:dyDescent="0.25">
      <c r="A168" s="18">
        <v>42260</v>
      </c>
      <c r="B168" s="17">
        <v>18</v>
      </c>
      <c r="C168" s="17">
        <v>0</v>
      </c>
      <c r="D168" s="17">
        <f t="shared" si="18"/>
        <v>12702</v>
      </c>
      <c r="E168" s="17">
        <f t="shared" si="19"/>
        <v>12702</v>
      </c>
      <c r="F168" s="17">
        <f t="shared" si="20"/>
        <v>702</v>
      </c>
      <c r="G168" s="17">
        <f t="shared" si="21"/>
        <v>1</v>
      </c>
      <c r="H168" s="17">
        <f t="shared" si="22"/>
        <v>0</v>
      </c>
      <c r="I168" s="17">
        <f t="shared" si="23"/>
        <v>-298</v>
      </c>
      <c r="J168" s="17">
        <f t="shared" si="24"/>
        <v>1</v>
      </c>
      <c r="K168">
        <f t="shared" si="25"/>
        <v>-12000</v>
      </c>
      <c r="L168" t="b">
        <f t="shared" si="26"/>
        <v>0</v>
      </c>
    </row>
    <row r="169" spans="1:12" x14ac:dyDescent="0.25">
      <c r="A169" s="18">
        <v>42261</v>
      </c>
      <c r="B169" s="17">
        <v>19</v>
      </c>
      <c r="C169" s="17">
        <v>3</v>
      </c>
      <c r="D169" s="17">
        <f t="shared" si="18"/>
        <v>2802</v>
      </c>
      <c r="E169" s="17">
        <f t="shared" si="19"/>
        <v>2802</v>
      </c>
      <c r="F169" s="17">
        <f t="shared" si="20"/>
        <v>2802</v>
      </c>
      <c r="G169" s="17">
        <f t="shared" si="21"/>
        <v>0</v>
      </c>
      <c r="H169" s="17">
        <f t="shared" si="22"/>
        <v>2100</v>
      </c>
      <c r="I169" s="17">
        <f t="shared" si="23"/>
        <v>0</v>
      </c>
      <c r="J169" s="17">
        <f t="shared" si="24"/>
        <v>0</v>
      </c>
      <c r="K169">
        <f t="shared" si="25"/>
        <v>0</v>
      </c>
      <c r="L169" t="b">
        <f t="shared" si="26"/>
        <v>0</v>
      </c>
    </row>
    <row r="170" spans="1:12" x14ac:dyDescent="0.25">
      <c r="A170" s="18">
        <v>42262</v>
      </c>
      <c r="B170" s="17">
        <v>16</v>
      </c>
      <c r="C170" s="17">
        <v>0.1</v>
      </c>
      <c r="D170" s="17">
        <f t="shared" si="18"/>
        <v>2872</v>
      </c>
      <c r="E170" s="17">
        <f t="shared" si="19"/>
        <v>25000</v>
      </c>
      <c r="F170" s="17">
        <f t="shared" si="20"/>
        <v>13000</v>
      </c>
      <c r="G170" s="17">
        <f t="shared" si="21"/>
        <v>0</v>
      </c>
      <c r="H170" s="17">
        <f t="shared" si="22"/>
        <v>70</v>
      </c>
      <c r="I170" s="17">
        <f t="shared" si="23"/>
        <v>0</v>
      </c>
      <c r="J170" s="17">
        <f t="shared" si="24"/>
        <v>1</v>
      </c>
      <c r="K170">
        <f t="shared" si="25"/>
        <v>-12000</v>
      </c>
      <c r="L170" t="b">
        <f t="shared" si="26"/>
        <v>1</v>
      </c>
    </row>
    <row r="171" spans="1:12" x14ac:dyDescent="0.25">
      <c r="A171" s="18">
        <v>42263</v>
      </c>
      <c r="B171" s="17">
        <v>18</v>
      </c>
      <c r="C171" s="17">
        <v>0</v>
      </c>
      <c r="D171" s="17">
        <f t="shared" si="18"/>
        <v>12702</v>
      </c>
      <c r="E171" s="17">
        <f t="shared" si="19"/>
        <v>12702</v>
      </c>
      <c r="F171" s="17">
        <f t="shared" si="20"/>
        <v>702</v>
      </c>
      <c r="G171" s="17">
        <f t="shared" si="21"/>
        <v>1</v>
      </c>
      <c r="H171" s="17">
        <f t="shared" si="22"/>
        <v>0</v>
      </c>
      <c r="I171" s="17">
        <f t="shared" si="23"/>
        <v>-298</v>
      </c>
      <c r="J171" s="17">
        <f t="shared" si="24"/>
        <v>1</v>
      </c>
      <c r="K171">
        <f t="shared" si="25"/>
        <v>-12000</v>
      </c>
      <c r="L171" t="b">
        <f t="shared" si="26"/>
        <v>0</v>
      </c>
    </row>
    <row r="172" spans="1:12" x14ac:dyDescent="0.25">
      <c r="A172" s="18">
        <v>42264</v>
      </c>
      <c r="B172" s="17">
        <v>22</v>
      </c>
      <c r="C172" s="17">
        <v>0.5</v>
      </c>
      <c r="D172" s="17">
        <f t="shared" si="18"/>
        <v>1052</v>
      </c>
      <c r="E172" s="17">
        <f t="shared" si="19"/>
        <v>25000</v>
      </c>
      <c r="F172" s="17">
        <f t="shared" si="20"/>
        <v>13000</v>
      </c>
      <c r="G172" s="17">
        <f t="shared" si="21"/>
        <v>0</v>
      </c>
      <c r="H172" s="17">
        <f t="shared" si="22"/>
        <v>350</v>
      </c>
      <c r="I172" s="17">
        <f t="shared" si="23"/>
        <v>0</v>
      </c>
      <c r="J172" s="17">
        <f t="shared" si="24"/>
        <v>1</v>
      </c>
      <c r="K172">
        <f t="shared" si="25"/>
        <v>-12000</v>
      </c>
      <c r="L172" t="b">
        <f t="shared" si="26"/>
        <v>1</v>
      </c>
    </row>
    <row r="173" spans="1:12" x14ac:dyDescent="0.25">
      <c r="A173" s="18">
        <v>42265</v>
      </c>
      <c r="B173" s="17">
        <v>16</v>
      </c>
      <c r="C173" s="17">
        <v>0</v>
      </c>
      <c r="D173" s="17">
        <f t="shared" si="18"/>
        <v>12750</v>
      </c>
      <c r="E173" s="17">
        <f t="shared" si="19"/>
        <v>12750</v>
      </c>
      <c r="F173" s="17">
        <f t="shared" si="20"/>
        <v>750</v>
      </c>
      <c r="G173" s="17">
        <f t="shared" si="21"/>
        <v>1</v>
      </c>
      <c r="H173" s="17">
        <f t="shared" si="22"/>
        <v>0</v>
      </c>
      <c r="I173" s="17">
        <f t="shared" si="23"/>
        <v>-250</v>
      </c>
      <c r="J173" s="17">
        <f t="shared" si="24"/>
        <v>1</v>
      </c>
      <c r="K173">
        <f t="shared" si="25"/>
        <v>-12000</v>
      </c>
      <c r="L173" t="b">
        <f t="shared" si="26"/>
        <v>0</v>
      </c>
    </row>
    <row r="174" spans="1:12" x14ac:dyDescent="0.25">
      <c r="A174" s="18">
        <v>42266</v>
      </c>
      <c r="B174" s="17">
        <v>15</v>
      </c>
      <c r="C174" s="17">
        <v>0</v>
      </c>
      <c r="D174" s="17">
        <f t="shared" si="18"/>
        <v>736</v>
      </c>
      <c r="E174" s="17">
        <f t="shared" si="19"/>
        <v>736</v>
      </c>
      <c r="F174" s="17">
        <f t="shared" si="20"/>
        <v>736</v>
      </c>
      <c r="G174" s="17">
        <f t="shared" si="21"/>
        <v>1</v>
      </c>
      <c r="H174" s="17">
        <f t="shared" si="22"/>
        <v>0</v>
      </c>
      <c r="I174" s="17">
        <f t="shared" si="23"/>
        <v>-14</v>
      </c>
      <c r="J174" s="17">
        <f t="shared" si="24"/>
        <v>0</v>
      </c>
      <c r="K174">
        <f t="shared" si="25"/>
        <v>0</v>
      </c>
      <c r="L174" t="b">
        <f t="shared" si="26"/>
        <v>0</v>
      </c>
    </row>
    <row r="175" spans="1:12" x14ac:dyDescent="0.25">
      <c r="A175" s="18">
        <v>42267</v>
      </c>
      <c r="B175" s="17">
        <v>14</v>
      </c>
      <c r="C175" s="17">
        <v>2</v>
      </c>
      <c r="D175" s="17">
        <f t="shared" si="18"/>
        <v>2136</v>
      </c>
      <c r="E175" s="17">
        <f t="shared" si="19"/>
        <v>2136</v>
      </c>
      <c r="F175" s="17">
        <f t="shared" si="20"/>
        <v>2136</v>
      </c>
      <c r="G175" s="17">
        <f t="shared" si="21"/>
        <v>0</v>
      </c>
      <c r="H175" s="17">
        <f t="shared" si="22"/>
        <v>1400</v>
      </c>
      <c r="I175" s="17">
        <f t="shared" si="23"/>
        <v>0</v>
      </c>
      <c r="J175" s="17">
        <f t="shared" si="24"/>
        <v>0</v>
      </c>
      <c r="K175">
        <f t="shared" si="25"/>
        <v>0</v>
      </c>
      <c r="L175" t="b">
        <f t="shared" si="26"/>
        <v>0</v>
      </c>
    </row>
    <row r="176" spans="1:12" x14ac:dyDescent="0.25">
      <c r="A176" s="18">
        <v>42268</v>
      </c>
      <c r="B176" s="17">
        <v>12</v>
      </c>
      <c r="C176" s="17">
        <v>0</v>
      </c>
      <c r="D176" s="17">
        <f t="shared" si="18"/>
        <v>2109</v>
      </c>
      <c r="E176" s="17">
        <f t="shared" si="19"/>
        <v>2109</v>
      </c>
      <c r="F176" s="17">
        <f t="shared" si="20"/>
        <v>2109</v>
      </c>
      <c r="G176" s="17">
        <f t="shared" si="21"/>
        <v>1</v>
      </c>
      <c r="H176" s="17">
        <f t="shared" si="22"/>
        <v>0</v>
      </c>
      <c r="I176" s="17">
        <f t="shared" si="23"/>
        <v>-27</v>
      </c>
      <c r="J176" s="17">
        <f t="shared" si="24"/>
        <v>0</v>
      </c>
      <c r="K176">
        <f t="shared" si="25"/>
        <v>0</v>
      </c>
      <c r="L176" t="b">
        <f t="shared" si="26"/>
        <v>0</v>
      </c>
    </row>
    <row r="177" spans="1:12" x14ac:dyDescent="0.25">
      <c r="A177" s="18">
        <v>42269</v>
      </c>
      <c r="B177" s="17">
        <v>13</v>
      </c>
      <c r="C177" s="17">
        <v>0</v>
      </c>
      <c r="D177" s="17">
        <f t="shared" si="18"/>
        <v>2079</v>
      </c>
      <c r="E177" s="17">
        <f t="shared" si="19"/>
        <v>2079</v>
      </c>
      <c r="F177" s="17">
        <f t="shared" si="20"/>
        <v>2079</v>
      </c>
      <c r="G177" s="17">
        <f t="shared" si="21"/>
        <v>1</v>
      </c>
      <c r="H177" s="17">
        <f t="shared" si="22"/>
        <v>0</v>
      </c>
      <c r="I177" s="17">
        <f t="shared" si="23"/>
        <v>-30</v>
      </c>
      <c r="J177" s="17">
        <f t="shared" si="24"/>
        <v>0</v>
      </c>
      <c r="K177">
        <f t="shared" si="25"/>
        <v>0</v>
      </c>
      <c r="L177" t="b">
        <f t="shared" si="26"/>
        <v>0</v>
      </c>
    </row>
    <row r="178" spans="1:12" x14ac:dyDescent="0.25">
      <c r="A178" s="18">
        <v>42270</v>
      </c>
      <c r="B178" s="17">
        <v>15</v>
      </c>
      <c r="C178" s="17">
        <v>0</v>
      </c>
      <c r="D178" s="17">
        <f t="shared" si="18"/>
        <v>2042</v>
      </c>
      <c r="E178" s="17">
        <f t="shared" si="19"/>
        <v>2042</v>
      </c>
      <c r="F178" s="17">
        <f t="shared" si="20"/>
        <v>2042</v>
      </c>
      <c r="G178" s="17">
        <f t="shared" si="21"/>
        <v>1</v>
      </c>
      <c r="H178" s="17">
        <f t="shared" si="22"/>
        <v>0</v>
      </c>
      <c r="I178" s="17">
        <f t="shared" si="23"/>
        <v>-37</v>
      </c>
      <c r="J178" s="17">
        <f t="shared" si="24"/>
        <v>0</v>
      </c>
      <c r="K178">
        <f t="shared" si="25"/>
        <v>0</v>
      </c>
      <c r="L178" t="b">
        <f t="shared" si="26"/>
        <v>0</v>
      </c>
    </row>
    <row r="179" spans="1:12" x14ac:dyDescent="0.25">
      <c r="A179" s="18">
        <v>42271</v>
      </c>
      <c r="B179" s="17">
        <v>15</v>
      </c>
      <c r="C179" s="17">
        <v>0</v>
      </c>
      <c r="D179" s="17">
        <f t="shared" si="18"/>
        <v>2006</v>
      </c>
      <c r="E179" s="17">
        <f t="shared" si="19"/>
        <v>2006</v>
      </c>
      <c r="F179" s="17">
        <f t="shared" si="20"/>
        <v>2006</v>
      </c>
      <c r="G179" s="17">
        <f t="shared" si="21"/>
        <v>1</v>
      </c>
      <c r="H179" s="17">
        <f t="shared" si="22"/>
        <v>0</v>
      </c>
      <c r="I179" s="17">
        <f t="shared" si="23"/>
        <v>-36</v>
      </c>
      <c r="J179" s="17">
        <f t="shared" si="24"/>
        <v>0</v>
      </c>
      <c r="K179">
        <f t="shared" si="25"/>
        <v>0</v>
      </c>
      <c r="L179" t="b">
        <f t="shared" si="26"/>
        <v>0</v>
      </c>
    </row>
    <row r="180" spans="1:12" x14ac:dyDescent="0.25">
      <c r="A180" s="18">
        <v>42272</v>
      </c>
      <c r="B180" s="17">
        <v>14</v>
      </c>
      <c r="C180" s="17">
        <v>0</v>
      </c>
      <c r="D180" s="17">
        <f t="shared" si="18"/>
        <v>1974</v>
      </c>
      <c r="E180" s="17">
        <f t="shared" si="19"/>
        <v>1974</v>
      </c>
      <c r="F180" s="17">
        <f t="shared" si="20"/>
        <v>1974</v>
      </c>
      <c r="G180" s="17">
        <f t="shared" si="21"/>
        <v>1</v>
      </c>
      <c r="H180" s="17">
        <f t="shared" si="22"/>
        <v>0</v>
      </c>
      <c r="I180" s="17">
        <f t="shared" si="23"/>
        <v>-32</v>
      </c>
      <c r="J180" s="17">
        <f t="shared" si="24"/>
        <v>0</v>
      </c>
      <c r="K180">
        <f t="shared" si="25"/>
        <v>0</v>
      </c>
      <c r="L180" t="b">
        <f t="shared" si="26"/>
        <v>0</v>
      </c>
    </row>
    <row r="181" spans="1:12" x14ac:dyDescent="0.25">
      <c r="A181" s="18">
        <v>42273</v>
      </c>
      <c r="B181" s="17">
        <v>12</v>
      </c>
      <c r="C181" s="17">
        <v>0</v>
      </c>
      <c r="D181" s="17">
        <f t="shared" si="18"/>
        <v>1949</v>
      </c>
      <c r="E181" s="17">
        <f t="shared" si="19"/>
        <v>1949</v>
      </c>
      <c r="F181" s="17">
        <f t="shared" si="20"/>
        <v>1949</v>
      </c>
      <c r="G181" s="17">
        <f t="shared" si="21"/>
        <v>1</v>
      </c>
      <c r="H181" s="17">
        <f t="shared" si="22"/>
        <v>0</v>
      </c>
      <c r="I181" s="17">
        <f t="shared" si="23"/>
        <v>-25</v>
      </c>
      <c r="J181" s="17">
        <f t="shared" si="24"/>
        <v>0</v>
      </c>
      <c r="K181">
        <f t="shared" si="25"/>
        <v>0</v>
      </c>
      <c r="L181" t="b">
        <f t="shared" si="26"/>
        <v>0</v>
      </c>
    </row>
    <row r="182" spans="1:12" x14ac:dyDescent="0.25">
      <c r="A182" s="18">
        <v>42274</v>
      </c>
      <c r="B182" s="17">
        <v>11</v>
      </c>
      <c r="C182" s="17">
        <v>0</v>
      </c>
      <c r="D182" s="17">
        <f t="shared" si="18"/>
        <v>1927</v>
      </c>
      <c r="E182" s="17">
        <f t="shared" si="19"/>
        <v>1927</v>
      </c>
      <c r="F182" s="17">
        <f t="shared" si="20"/>
        <v>1927</v>
      </c>
      <c r="G182" s="17">
        <f t="shared" si="21"/>
        <v>1</v>
      </c>
      <c r="H182" s="17">
        <f t="shared" si="22"/>
        <v>0</v>
      </c>
      <c r="I182" s="17">
        <f t="shared" si="23"/>
        <v>-22</v>
      </c>
      <c r="J182" s="17">
        <f t="shared" si="24"/>
        <v>0</v>
      </c>
      <c r="K182">
        <f t="shared" si="25"/>
        <v>0</v>
      </c>
      <c r="L182" t="b">
        <f t="shared" si="26"/>
        <v>0</v>
      </c>
    </row>
    <row r="183" spans="1:12" x14ac:dyDescent="0.25">
      <c r="A183" s="18">
        <v>42275</v>
      </c>
      <c r="B183" s="17">
        <v>10</v>
      </c>
      <c r="C183" s="17">
        <v>0</v>
      </c>
      <c r="D183" s="17">
        <f t="shared" si="18"/>
        <v>1908</v>
      </c>
      <c r="E183" s="17">
        <f t="shared" si="19"/>
        <v>1908</v>
      </c>
      <c r="F183" s="17">
        <f t="shared" si="20"/>
        <v>1908</v>
      </c>
      <c r="G183" s="17">
        <f t="shared" si="21"/>
        <v>1</v>
      </c>
      <c r="H183" s="17">
        <f t="shared" si="22"/>
        <v>0</v>
      </c>
      <c r="I183" s="17">
        <f t="shared" si="23"/>
        <v>-19</v>
      </c>
      <c r="J183" s="17">
        <f t="shared" si="24"/>
        <v>0</v>
      </c>
      <c r="K183">
        <f t="shared" si="25"/>
        <v>0</v>
      </c>
      <c r="L183" t="b">
        <f t="shared" si="26"/>
        <v>0</v>
      </c>
    </row>
    <row r="184" spans="1:12" x14ac:dyDescent="0.25">
      <c r="A184" s="18">
        <v>42276</v>
      </c>
      <c r="B184" s="17">
        <v>10</v>
      </c>
      <c r="C184" s="17">
        <v>0</v>
      </c>
      <c r="D184" s="17">
        <f t="shared" si="18"/>
        <v>1889</v>
      </c>
      <c r="E184" s="17">
        <f t="shared" si="19"/>
        <v>1889</v>
      </c>
      <c r="F184" s="17">
        <f t="shared" si="20"/>
        <v>1889</v>
      </c>
      <c r="G184" s="17">
        <f t="shared" si="21"/>
        <v>1</v>
      </c>
      <c r="H184" s="17">
        <f t="shared" si="22"/>
        <v>0</v>
      </c>
      <c r="I184" s="17">
        <f t="shared" si="23"/>
        <v>-19</v>
      </c>
      <c r="J184" s="17">
        <f t="shared" si="24"/>
        <v>0</v>
      </c>
      <c r="K184">
        <f t="shared" si="25"/>
        <v>0</v>
      </c>
      <c r="L184" t="b">
        <f t="shared" si="26"/>
        <v>0</v>
      </c>
    </row>
    <row r="185" spans="1:12" x14ac:dyDescent="0.25">
      <c r="A185" s="18">
        <v>42277</v>
      </c>
      <c r="B185" s="17">
        <v>10</v>
      </c>
      <c r="C185" s="17">
        <v>0</v>
      </c>
      <c r="D185" s="17">
        <f t="shared" si="18"/>
        <v>1871</v>
      </c>
      <c r="E185" s="17">
        <f t="shared" si="19"/>
        <v>1871</v>
      </c>
      <c r="F185" s="17">
        <f t="shared" si="20"/>
        <v>1871</v>
      </c>
      <c r="G185" s="17">
        <f t="shared" si="21"/>
        <v>1</v>
      </c>
      <c r="H185" s="17">
        <f t="shared" si="22"/>
        <v>0</v>
      </c>
      <c r="I185" s="17">
        <f t="shared" si="23"/>
        <v>-18</v>
      </c>
      <c r="J185" s="17">
        <f t="shared" si="24"/>
        <v>0</v>
      </c>
      <c r="K185">
        <f t="shared" si="25"/>
        <v>0</v>
      </c>
      <c r="L185" t="b">
        <f t="shared" si="26"/>
        <v>0</v>
      </c>
    </row>
    <row r="186" spans="1:12" x14ac:dyDescent="0.25">
      <c r="J186" s="17">
        <f>SUM(J3:J185)</f>
        <v>73</v>
      </c>
    </row>
  </sheetData>
  <mergeCells count="6">
    <mergeCell ref="L1:L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EF06D-5664-497E-A3A6-E06F2C9AAA00}">
  <dimension ref="A1:L185"/>
  <sheetViews>
    <sheetView workbookViewId="0">
      <selection activeCell="P11" sqref="P11"/>
    </sheetView>
  </sheetViews>
  <sheetFormatPr defaultRowHeight="15" x14ac:dyDescent="0.25"/>
  <cols>
    <col min="1" max="1" width="11.42578125" style="5" customWidth="1"/>
    <col min="2" max="2" width="19.42578125" style="5" customWidth="1"/>
    <col min="3" max="3" width="9.140625" style="5"/>
    <col min="4" max="4" width="12.28515625" style="5" customWidth="1"/>
    <col min="5" max="6" width="17.28515625" style="5" customWidth="1"/>
    <col min="7" max="7" width="16.28515625" style="5" customWidth="1"/>
    <col min="8" max="8" width="19.42578125" style="5" customWidth="1"/>
    <col min="9" max="9" width="12.42578125" style="5" customWidth="1"/>
    <col min="10" max="10" width="12.5703125" customWidth="1"/>
    <col min="11" max="11" width="13.85546875" customWidth="1"/>
    <col min="12" max="12" width="14.140625" customWidth="1"/>
  </cols>
  <sheetData>
    <row r="1" spans="1:12" s="22" customFormat="1" ht="30" x14ac:dyDescent="0.25">
      <c r="A1" s="22" t="s">
        <v>2</v>
      </c>
      <c r="B1" s="22" t="s">
        <v>0</v>
      </c>
      <c r="C1" s="22" t="s">
        <v>1</v>
      </c>
      <c r="D1" s="27">
        <v>0.83333333333333337</v>
      </c>
      <c r="E1" s="27" t="s">
        <v>46</v>
      </c>
      <c r="F1" s="27">
        <v>0.875</v>
      </c>
      <c r="G1" s="27" t="s">
        <v>44</v>
      </c>
      <c r="H1" s="22" t="s">
        <v>41</v>
      </c>
      <c r="I1" s="27" t="s">
        <v>42</v>
      </c>
      <c r="J1" s="22" t="s">
        <v>43</v>
      </c>
      <c r="K1" s="22" t="s">
        <v>45</v>
      </c>
      <c r="L1" s="22" t="s">
        <v>43</v>
      </c>
    </row>
    <row r="2" spans="1:12" s="24" customFormat="1" x14ac:dyDescent="0.25">
      <c r="A2" s="25">
        <v>45747</v>
      </c>
      <c r="B2" s="26"/>
      <c r="C2" s="26"/>
      <c r="D2" s="26"/>
      <c r="E2" s="26"/>
      <c r="F2" s="26">
        <v>25000</v>
      </c>
      <c r="G2" s="26"/>
      <c r="H2" s="26"/>
      <c r="I2" s="26"/>
      <c r="K2" s="28"/>
    </row>
    <row r="3" spans="1:12" x14ac:dyDescent="0.25">
      <c r="A3" s="6">
        <v>45748</v>
      </c>
      <c r="B3" s="5">
        <v>4</v>
      </c>
      <c r="C3" s="5">
        <v>2</v>
      </c>
      <c r="D3" s="5">
        <f>IF(F2+H3&gt;25000,25000,F2+H3)+I3</f>
        <v>25000</v>
      </c>
      <c r="E3" s="5">
        <f>IF(L3,25000,D3)</f>
        <v>25000</v>
      </c>
      <c r="F3" s="5">
        <f>E3+K3</f>
        <v>25000</v>
      </c>
      <c r="G3" s="5" t="str">
        <f>IF(C3=0,"TAK","NIE")</f>
        <v>NIE</v>
      </c>
      <c r="H3" s="5">
        <f>700*C3</f>
        <v>1400</v>
      </c>
      <c r="I3" s="5">
        <f>IF(G3="TAK",-ROUNDUP(0.0003*B3^1.5*F2,0),0)</f>
        <v>0</v>
      </c>
      <c r="J3">
        <f>(B3&gt;15)*(C3&lt;=0.6)</f>
        <v>0</v>
      </c>
      <c r="K3">
        <f>IF(B3&lt;=30,12000,24000)*-1*J3</f>
        <v>0</v>
      </c>
      <c r="L3" t="b">
        <f>(D3+K3)&lt;0</f>
        <v>0</v>
      </c>
    </row>
    <row r="4" spans="1:12" x14ac:dyDescent="0.25">
      <c r="A4" s="6">
        <v>45749</v>
      </c>
      <c r="B4" s="5">
        <v>2</v>
      </c>
      <c r="C4" s="5">
        <v>6</v>
      </c>
      <c r="D4" s="5">
        <f t="shared" ref="D4:D67" si="0">IF(F3+H4&gt;25000,25000,F3+H4)+I4</f>
        <v>25000</v>
      </c>
      <c r="E4" s="5">
        <f t="shared" ref="E4:E67" si="1">IF(L4,25000,D4)</f>
        <v>25000</v>
      </c>
      <c r="F4" s="5">
        <f t="shared" ref="F4:F67" si="2">E4+K4</f>
        <v>25000</v>
      </c>
      <c r="G4" s="5" t="str">
        <f t="shared" ref="G4:G67" si="3">IF(C4=0,"TAK","NIE")</f>
        <v>NIE</v>
      </c>
      <c r="H4" s="5">
        <f t="shared" ref="H4:H67" si="4">700*C4</f>
        <v>4200</v>
      </c>
      <c r="I4" s="5">
        <f t="shared" ref="I4:I67" si="5">IF(G4="TAK",-ROUNDUP(0.0003*B4^1.5*F3,0),0)</f>
        <v>0</v>
      </c>
      <c r="J4">
        <f t="shared" ref="J4:J67" si="6">(B4&gt;15)*(C4&lt;=0.6)</f>
        <v>0</v>
      </c>
      <c r="K4">
        <f t="shared" ref="K4:K67" si="7">IF(B4&lt;=30,12000,24000)*-1*J4</f>
        <v>0</v>
      </c>
      <c r="L4" t="b">
        <f t="shared" ref="L4:L67" si="8">(D4+K4)&lt;0</f>
        <v>0</v>
      </c>
    </row>
    <row r="5" spans="1:12" x14ac:dyDescent="0.25">
      <c r="A5" s="6">
        <v>45750</v>
      </c>
      <c r="B5" s="5">
        <v>4</v>
      </c>
      <c r="C5" s="5">
        <v>1</v>
      </c>
      <c r="D5" s="5">
        <f t="shared" si="0"/>
        <v>25000</v>
      </c>
      <c r="E5" s="5">
        <f t="shared" si="1"/>
        <v>25000</v>
      </c>
      <c r="F5" s="5">
        <f t="shared" si="2"/>
        <v>25000</v>
      </c>
      <c r="G5" s="5" t="str">
        <f t="shared" si="3"/>
        <v>NIE</v>
      </c>
      <c r="H5" s="5">
        <f t="shared" si="4"/>
        <v>700</v>
      </c>
      <c r="I5" s="5">
        <f t="shared" si="5"/>
        <v>0</v>
      </c>
      <c r="J5">
        <f t="shared" si="6"/>
        <v>0</v>
      </c>
      <c r="K5">
        <f t="shared" si="7"/>
        <v>0</v>
      </c>
      <c r="L5" t="b">
        <f t="shared" si="8"/>
        <v>0</v>
      </c>
    </row>
    <row r="6" spans="1:12" x14ac:dyDescent="0.25">
      <c r="A6" s="6">
        <v>45751</v>
      </c>
      <c r="B6" s="5">
        <v>4</v>
      </c>
      <c r="C6" s="5">
        <v>0.8</v>
      </c>
      <c r="D6" s="5">
        <f t="shared" si="0"/>
        <v>25000</v>
      </c>
      <c r="E6" s="5">
        <f t="shared" si="1"/>
        <v>25000</v>
      </c>
      <c r="F6" s="5">
        <f t="shared" si="2"/>
        <v>25000</v>
      </c>
      <c r="G6" s="5" t="str">
        <f t="shared" si="3"/>
        <v>NIE</v>
      </c>
      <c r="H6" s="5">
        <f t="shared" si="4"/>
        <v>560</v>
      </c>
      <c r="I6" s="5">
        <f t="shared" si="5"/>
        <v>0</v>
      </c>
      <c r="J6">
        <f t="shared" si="6"/>
        <v>0</v>
      </c>
      <c r="K6">
        <f t="shared" si="7"/>
        <v>0</v>
      </c>
      <c r="L6" t="b">
        <f t="shared" si="8"/>
        <v>0</v>
      </c>
    </row>
    <row r="7" spans="1:12" x14ac:dyDescent="0.25">
      <c r="A7" s="6">
        <v>45752</v>
      </c>
      <c r="B7" s="5">
        <v>3</v>
      </c>
      <c r="C7" s="5">
        <v>0</v>
      </c>
      <c r="D7" s="5">
        <f t="shared" si="0"/>
        <v>24961</v>
      </c>
      <c r="E7" s="5">
        <f t="shared" si="1"/>
        <v>24961</v>
      </c>
      <c r="F7" s="5">
        <f t="shared" si="2"/>
        <v>24961</v>
      </c>
      <c r="G7" s="5" t="str">
        <f t="shared" si="3"/>
        <v>TAK</v>
      </c>
      <c r="H7" s="5">
        <f t="shared" si="4"/>
        <v>0</v>
      </c>
      <c r="I7" s="5">
        <f t="shared" si="5"/>
        <v>-39</v>
      </c>
      <c r="J7">
        <f t="shared" si="6"/>
        <v>0</v>
      </c>
      <c r="K7">
        <f t="shared" si="7"/>
        <v>0</v>
      </c>
      <c r="L7" t="b">
        <f t="shared" si="8"/>
        <v>0</v>
      </c>
    </row>
    <row r="8" spans="1:12" x14ac:dyDescent="0.25">
      <c r="A8" s="6">
        <v>45753</v>
      </c>
      <c r="B8" s="5">
        <v>4</v>
      </c>
      <c r="C8" s="5">
        <v>0</v>
      </c>
      <c r="D8" s="5">
        <f t="shared" si="0"/>
        <v>24901</v>
      </c>
      <c r="E8" s="5">
        <f t="shared" si="1"/>
        <v>24901</v>
      </c>
      <c r="F8" s="5">
        <f t="shared" si="2"/>
        <v>24901</v>
      </c>
      <c r="G8" s="5" t="str">
        <f t="shared" si="3"/>
        <v>TAK</v>
      </c>
      <c r="H8" s="5">
        <f t="shared" si="4"/>
        <v>0</v>
      </c>
      <c r="I8" s="5">
        <f t="shared" si="5"/>
        <v>-60</v>
      </c>
      <c r="J8">
        <f t="shared" si="6"/>
        <v>0</v>
      </c>
      <c r="K8">
        <f t="shared" si="7"/>
        <v>0</v>
      </c>
      <c r="L8" t="b">
        <f t="shared" si="8"/>
        <v>0</v>
      </c>
    </row>
    <row r="9" spans="1:12" x14ac:dyDescent="0.25">
      <c r="A9" s="6">
        <v>45754</v>
      </c>
      <c r="B9" s="5">
        <v>4</v>
      </c>
      <c r="C9" s="5">
        <v>1</v>
      </c>
      <c r="D9" s="5">
        <f t="shared" si="0"/>
        <v>25000</v>
      </c>
      <c r="E9" s="5">
        <f t="shared" si="1"/>
        <v>25000</v>
      </c>
      <c r="F9" s="5">
        <f t="shared" si="2"/>
        <v>25000</v>
      </c>
      <c r="G9" s="5" t="str">
        <f t="shared" si="3"/>
        <v>NIE</v>
      </c>
      <c r="H9" s="5">
        <f t="shared" si="4"/>
        <v>700</v>
      </c>
      <c r="I9" s="5">
        <f t="shared" si="5"/>
        <v>0</v>
      </c>
      <c r="J9">
        <f t="shared" si="6"/>
        <v>0</v>
      </c>
      <c r="K9">
        <f t="shared" si="7"/>
        <v>0</v>
      </c>
      <c r="L9" t="b">
        <f t="shared" si="8"/>
        <v>0</v>
      </c>
    </row>
    <row r="10" spans="1:12" x14ac:dyDescent="0.25">
      <c r="A10" s="6">
        <v>45755</v>
      </c>
      <c r="B10" s="5">
        <v>8</v>
      </c>
      <c r="C10" s="5">
        <v>1</v>
      </c>
      <c r="D10" s="5">
        <f t="shared" si="0"/>
        <v>25000</v>
      </c>
      <c r="E10" s="5">
        <f t="shared" si="1"/>
        <v>25000</v>
      </c>
      <c r="F10" s="5">
        <f t="shared" si="2"/>
        <v>25000</v>
      </c>
      <c r="G10" s="5" t="str">
        <f t="shared" si="3"/>
        <v>NIE</v>
      </c>
      <c r="H10" s="5">
        <f t="shared" si="4"/>
        <v>700</v>
      </c>
      <c r="I10" s="5">
        <f t="shared" si="5"/>
        <v>0</v>
      </c>
      <c r="J10">
        <f t="shared" si="6"/>
        <v>0</v>
      </c>
      <c r="K10">
        <f t="shared" si="7"/>
        <v>0</v>
      </c>
      <c r="L10" t="b">
        <f t="shared" si="8"/>
        <v>0</v>
      </c>
    </row>
    <row r="11" spans="1:12" x14ac:dyDescent="0.25">
      <c r="A11" s="6">
        <v>45756</v>
      </c>
      <c r="B11" s="5">
        <v>6</v>
      </c>
      <c r="C11" s="5">
        <v>2</v>
      </c>
      <c r="D11" s="5">
        <f t="shared" si="0"/>
        <v>25000</v>
      </c>
      <c r="E11" s="5">
        <f t="shared" si="1"/>
        <v>25000</v>
      </c>
      <c r="F11" s="5">
        <f t="shared" si="2"/>
        <v>25000</v>
      </c>
      <c r="G11" s="5" t="str">
        <f t="shared" si="3"/>
        <v>NIE</v>
      </c>
      <c r="H11" s="5">
        <f t="shared" si="4"/>
        <v>1400</v>
      </c>
      <c r="I11" s="5">
        <f t="shared" si="5"/>
        <v>0</v>
      </c>
      <c r="J11">
        <f t="shared" si="6"/>
        <v>0</v>
      </c>
      <c r="K11">
        <f t="shared" si="7"/>
        <v>0</v>
      </c>
      <c r="L11" t="b">
        <f t="shared" si="8"/>
        <v>0</v>
      </c>
    </row>
    <row r="12" spans="1:12" x14ac:dyDescent="0.25">
      <c r="A12" s="6">
        <v>45757</v>
      </c>
      <c r="B12" s="5">
        <v>9</v>
      </c>
      <c r="C12" s="5">
        <v>2</v>
      </c>
      <c r="D12" s="5">
        <f t="shared" si="0"/>
        <v>25000</v>
      </c>
      <c r="E12" s="5">
        <f t="shared" si="1"/>
        <v>25000</v>
      </c>
      <c r="F12" s="5">
        <f t="shared" si="2"/>
        <v>25000</v>
      </c>
      <c r="G12" s="5" t="str">
        <f t="shared" si="3"/>
        <v>NIE</v>
      </c>
      <c r="H12" s="5">
        <f t="shared" si="4"/>
        <v>1400</v>
      </c>
      <c r="I12" s="5">
        <f t="shared" si="5"/>
        <v>0</v>
      </c>
      <c r="J12">
        <f t="shared" si="6"/>
        <v>0</v>
      </c>
      <c r="K12">
        <f t="shared" si="7"/>
        <v>0</v>
      </c>
      <c r="L12" t="b">
        <f t="shared" si="8"/>
        <v>0</v>
      </c>
    </row>
    <row r="13" spans="1:12" x14ac:dyDescent="0.25">
      <c r="A13" s="6">
        <v>45758</v>
      </c>
      <c r="B13" s="5">
        <v>12</v>
      </c>
      <c r="C13" s="5">
        <v>3</v>
      </c>
      <c r="D13" s="5">
        <f t="shared" si="0"/>
        <v>25000</v>
      </c>
      <c r="E13" s="5">
        <f t="shared" si="1"/>
        <v>25000</v>
      </c>
      <c r="F13" s="5">
        <f t="shared" si="2"/>
        <v>25000</v>
      </c>
      <c r="G13" s="5" t="str">
        <f t="shared" si="3"/>
        <v>NIE</v>
      </c>
      <c r="H13" s="5">
        <f t="shared" si="4"/>
        <v>2100</v>
      </c>
      <c r="I13" s="5">
        <f t="shared" si="5"/>
        <v>0</v>
      </c>
      <c r="J13">
        <f t="shared" si="6"/>
        <v>0</v>
      </c>
      <c r="K13">
        <f t="shared" si="7"/>
        <v>0</v>
      </c>
      <c r="L13" t="b">
        <f t="shared" si="8"/>
        <v>0</v>
      </c>
    </row>
    <row r="14" spans="1:12" x14ac:dyDescent="0.25">
      <c r="A14" s="6">
        <v>45759</v>
      </c>
      <c r="B14" s="5">
        <v>10</v>
      </c>
      <c r="C14" s="5">
        <v>2</v>
      </c>
      <c r="D14" s="5">
        <f t="shared" si="0"/>
        <v>25000</v>
      </c>
      <c r="E14" s="5">
        <f t="shared" si="1"/>
        <v>25000</v>
      </c>
      <c r="F14" s="5">
        <f t="shared" si="2"/>
        <v>25000</v>
      </c>
      <c r="G14" s="5" t="str">
        <f t="shared" si="3"/>
        <v>NIE</v>
      </c>
      <c r="H14" s="5">
        <f t="shared" si="4"/>
        <v>1400</v>
      </c>
      <c r="I14" s="5">
        <f t="shared" si="5"/>
        <v>0</v>
      </c>
      <c r="J14">
        <f t="shared" si="6"/>
        <v>0</v>
      </c>
      <c r="K14">
        <f t="shared" si="7"/>
        <v>0</v>
      </c>
      <c r="L14" t="b">
        <f t="shared" si="8"/>
        <v>0</v>
      </c>
    </row>
    <row r="15" spans="1:12" x14ac:dyDescent="0.25">
      <c r="A15" s="6">
        <v>45760</v>
      </c>
      <c r="B15" s="5">
        <v>8</v>
      </c>
      <c r="C15" s="5">
        <v>1</v>
      </c>
      <c r="D15" s="5">
        <f t="shared" si="0"/>
        <v>25000</v>
      </c>
      <c r="E15" s="5">
        <f t="shared" si="1"/>
        <v>25000</v>
      </c>
      <c r="F15" s="5">
        <f t="shared" si="2"/>
        <v>25000</v>
      </c>
      <c r="G15" s="5" t="str">
        <f t="shared" si="3"/>
        <v>NIE</v>
      </c>
      <c r="H15" s="5">
        <f t="shared" si="4"/>
        <v>700</v>
      </c>
      <c r="I15" s="5">
        <f t="shared" si="5"/>
        <v>0</v>
      </c>
      <c r="J15">
        <f t="shared" si="6"/>
        <v>0</v>
      </c>
      <c r="K15">
        <f t="shared" si="7"/>
        <v>0</v>
      </c>
      <c r="L15" t="b">
        <f t="shared" si="8"/>
        <v>0</v>
      </c>
    </row>
    <row r="16" spans="1:12" x14ac:dyDescent="0.25">
      <c r="A16" s="6">
        <v>45761</v>
      </c>
      <c r="B16" s="5">
        <v>6</v>
      </c>
      <c r="C16" s="5">
        <v>0</v>
      </c>
      <c r="D16" s="5">
        <f t="shared" si="0"/>
        <v>24889</v>
      </c>
      <c r="E16" s="5">
        <f t="shared" si="1"/>
        <v>24889</v>
      </c>
      <c r="F16" s="5">
        <f t="shared" si="2"/>
        <v>24889</v>
      </c>
      <c r="G16" s="5" t="str">
        <f t="shared" si="3"/>
        <v>TAK</v>
      </c>
      <c r="H16" s="5">
        <f t="shared" si="4"/>
        <v>0</v>
      </c>
      <c r="I16" s="5">
        <f t="shared" si="5"/>
        <v>-111</v>
      </c>
      <c r="J16">
        <f t="shared" si="6"/>
        <v>0</v>
      </c>
      <c r="K16">
        <f t="shared" si="7"/>
        <v>0</v>
      </c>
      <c r="L16" t="b">
        <f t="shared" si="8"/>
        <v>0</v>
      </c>
    </row>
    <row r="17" spans="1:12" x14ac:dyDescent="0.25">
      <c r="A17" s="6">
        <v>45762</v>
      </c>
      <c r="B17" s="5">
        <v>14</v>
      </c>
      <c r="C17" s="5">
        <v>0</v>
      </c>
      <c r="D17" s="5">
        <f t="shared" si="0"/>
        <v>24497</v>
      </c>
      <c r="E17" s="5">
        <f t="shared" si="1"/>
        <v>24497</v>
      </c>
      <c r="F17" s="5">
        <f t="shared" si="2"/>
        <v>24497</v>
      </c>
      <c r="G17" s="5" t="str">
        <f t="shared" si="3"/>
        <v>TAK</v>
      </c>
      <c r="H17" s="5">
        <f t="shared" si="4"/>
        <v>0</v>
      </c>
      <c r="I17" s="5">
        <f t="shared" si="5"/>
        <v>-392</v>
      </c>
      <c r="J17">
        <f t="shared" si="6"/>
        <v>0</v>
      </c>
      <c r="K17">
        <f t="shared" si="7"/>
        <v>0</v>
      </c>
      <c r="L17" t="b">
        <f t="shared" si="8"/>
        <v>0</v>
      </c>
    </row>
    <row r="18" spans="1:12" x14ac:dyDescent="0.25">
      <c r="A18" s="6">
        <v>45763</v>
      </c>
      <c r="B18" s="5">
        <v>10</v>
      </c>
      <c r="C18" s="5">
        <v>0</v>
      </c>
      <c r="D18" s="5">
        <f t="shared" si="0"/>
        <v>24264</v>
      </c>
      <c r="E18" s="5">
        <f t="shared" si="1"/>
        <v>24264</v>
      </c>
      <c r="F18" s="5">
        <f t="shared" si="2"/>
        <v>24264</v>
      </c>
      <c r="G18" s="5" t="str">
        <f t="shared" si="3"/>
        <v>TAK</v>
      </c>
      <c r="H18" s="5">
        <f t="shared" si="4"/>
        <v>0</v>
      </c>
      <c r="I18" s="5">
        <f t="shared" si="5"/>
        <v>-233</v>
      </c>
      <c r="J18">
        <f t="shared" si="6"/>
        <v>0</v>
      </c>
      <c r="K18">
        <f t="shared" si="7"/>
        <v>0</v>
      </c>
      <c r="L18" t="b">
        <f t="shared" si="8"/>
        <v>0</v>
      </c>
    </row>
    <row r="19" spans="1:12" x14ac:dyDescent="0.25">
      <c r="A19" s="6">
        <v>45764</v>
      </c>
      <c r="B19" s="5">
        <v>6</v>
      </c>
      <c r="C19" s="5">
        <v>0</v>
      </c>
      <c r="D19" s="5">
        <f t="shared" si="0"/>
        <v>24157</v>
      </c>
      <c r="E19" s="5">
        <f t="shared" si="1"/>
        <v>24157</v>
      </c>
      <c r="F19" s="5">
        <f t="shared" si="2"/>
        <v>24157</v>
      </c>
      <c r="G19" s="5" t="str">
        <f t="shared" si="3"/>
        <v>TAK</v>
      </c>
      <c r="H19" s="5">
        <f t="shared" si="4"/>
        <v>0</v>
      </c>
      <c r="I19" s="5">
        <f t="shared" si="5"/>
        <v>-107</v>
      </c>
      <c r="J19">
        <f t="shared" si="6"/>
        <v>0</v>
      </c>
      <c r="K19">
        <f t="shared" si="7"/>
        <v>0</v>
      </c>
      <c r="L19" t="b">
        <f t="shared" si="8"/>
        <v>0</v>
      </c>
    </row>
    <row r="20" spans="1:12" x14ac:dyDescent="0.25">
      <c r="A20" s="6">
        <v>45765</v>
      </c>
      <c r="B20" s="5">
        <v>4</v>
      </c>
      <c r="C20" s="5">
        <v>0</v>
      </c>
      <c r="D20" s="5">
        <f t="shared" si="0"/>
        <v>24099</v>
      </c>
      <c r="E20" s="5">
        <f t="shared" si="1"/>
        <v>24099</v>
      </c>
      <c r="F20" s="5">
        <f t="shared" si="2"/>
        <v>24099</v>
      </c>
      <c r="G20" s="5" t="str">
        <f t="shared" si="3"/>
        <v>TAK</v>
      </c>
      <c r="H20" s="5">
        <f t="shared" si="4"/>
        <v>0</v>
      </c>
      <c r="I20" s="5">
        <f t="shared" si="5"/>
        <v>-58</v>
      </c>
      <c r="J20">
        <f t="shared" si="6"/>
        <v>0</v>
      </c>
      <c r="K20">
        <f t="shared" si="7"/>
        <v>0</v>
      </c>
      <c r="L20" t="b">
        <f t="shared" si="8"/>
        <v>0</v>
      </c>
    </row>
    <row r="21" spans="1:12" x14ac:dyDescent="0.25">
      <c r="A21" s="6">
        <v>45766</v>
      </c>
      <c r="B21" s="5">
        <v>7</v>
      </c>
      <c r="C21" s="5">
        <v>0</v>
      </c>
      <c r="D21" s="5">
        <f t="shared" si="0"/>
        <v>23965</v>
      </c>
      <c r="E21" s="5">
        <f t="shared" si="1"/>
        <v>23965</v>
      </c>
      <c r="F21" s="5">
        <f t="shared" si="2"/>
        <v>23965</v>
      </c>
      <c r="G21" s="5" t="str">
        <f t="shared" si="3"/>
        <v>TAK</v>
      </c>
      <c r="H21" s="5">
        <f t="shared" si="4"/>
        <v>0</v>
      </c>
      <c r="I21" s="5">
        <f t="shared" si="5"/>
        <v>-134</v>
      </c>
      <c r="J21">
        <f t="shared" si="6"/>
        <v>0</v>
      </c>
      <c r="K21">
        <f t="shared" si="7"/>
        <v>0</v>
      </c>
      <c r="L21" t="b">
        <f t="shared" si="8"/>
        <v>0</v>
      </c>
    </row>
    <row r="22" spans="1:12" x14ac:dyDescent="0.25">
      <c r="A22" s="6">
        <v>45767</v>
      </c>
      <c r="B22" s="5">
        <v>10</v>
      </c>
      <c r="C22" s="5">
        <v>1</v>
      </c>
      <c r="D22" s="5">
        <f t="shared" si="0"/>
        <v>24665</v>
      </c>
      <c r="E22" s="5">
        <f t="shared" si="1"/>
        <v>24665</v>
      </c>
      <c r="F22" s="5">
        <f t="shared" si="2"/>
        <v>24665</v>
      </c>
      <c r="G22" s="5" t="str">
        <f t="shared" si="3"/>
        <v>NIE</v>
      </c>
      <c r="H22" s="5">
        <f t="shared" si="4"/>
        <v>700</v>
      </c>
      <c r="I22" s="5">
        <f t="shared" si="5"/>
        <v>0</v>
      </c>
      <c r="J22">
        <f t="shared" si="6"/>
        <v>0</v>
      </c>
      <c r="K22">
        <f t="shared" si="7"/>
        <v>0</v>
      </c>
      <c r="L22" t="b">
        <f t="shared" si="8"/>
        <v>0</v>
      </c>
    </row>
    <row r="23" spans="1:12" x14ac:dyDescent="0.25">
      <c r="A23" s="6">
        <v>45768</v>
      </c>
      <c r="B23" s="5">
        <v>11</v>
      </c>
      <c r="C23" s="5">
        <v>3.2</v>
      </c>
      <c r="D23" s="5">
        <f t="shared" si="0"/>
        <v>25000</v>
      </c>
      <c r="E23" s="5">
        <f t="shared" si="1"/>
        <v>25000</v>
      </c>
      <c r="F23" s="5">
        <f t="shared" si="2"/>
        <v>25000</v>
      </c>
      <c r="G23" s="5" t="str">
        <f t="shared" si="3"/>
        <v>NIE</v>
      </c>
      <c r="H23" s="5">
        <f t="shared" si="4"/>
        <v>2240</v>
      </c>
      <c r="I23" s="5">
        <f t="shared" si="5"/>
        <v>0</v>
      </c>
      <c r="J23">
        <f t="shared" si="6"/>
        <v>0</v>
      </c>
      <c r="K23">
        <f t="shared" si="7"/>
        <v>0</v>
      </c>
      <c r="L23" t="b">
        <f t="shared" si="8"/>
        <v>0</v>
      </c>
    </row>
    <row r="24" spans="1:12" x14ac:dyDescent="0.25">
      <c r="A24" s="6">
        <v>45769</v>
      </c>
      <c r="B24" s="5">
        <v>8</v>
      </c>
      <c r="C24" s="5">
        <v>2.2000000000000002</v>
      </c>
      <c r="D24" s="5">
        <f t="shared" si="0"/>
        <v>25000</v>
      </c>
      <c r="E24" s="5">
        <f t="shared" si="1"/>
        <v>25000</v>
      </c>
      <c r="F24" s="5">
        <f t="shared" si="2"/>
        <v>25000</v>
      </c>
      <c r="G24" s="5" t="str">
        <f t="shared" si="3"/>
        <v>NIE</v>
      </c>
      <c r="H24" s="5">
        <f t="shared" si="4"/>
        <v>1540.0000000000002</v>
      </c>
      <c r="I24" s="5">
        <f t="shared" si="5"/>
        <v>0</v>
      </c>
      <c r="J24">
        <f t="shared" si="6"/>
        <v>0</v>
      </c>
      <c r="K24">
        <f t="shared" si="7"/>
        <v>0</v>
      </c>
      <c r="L24" t="b">
        <f t="shared" si="8"/>
        <v>0</v>
      </c>
    </row>
    <row r="25" spans="1:12" x14ac:dyDescent="0.25">
      <c r="A25" s="6">
        <v>45770</v>
      </c>
      <c r="B25" s="5">
        <v>11</v>
      </c>
      <c r="C25" s="5">
        <v>1</v>
      </c>
      <c r="D25" s="5">
        <f t="shared" si="0"/>
        <v>25000</v>
      </c>
      <c r="E25" s="5">
        <f t="shared" si="1"/>
        <v>25000</v>
      </c>
      <c r="F25" s="5">
        <f t="shared" si="2"/>
        <v>25000</v>
      </c>
      <c r="G25" s="5" t="str">
        <f t="shared" si="3"/>
        <v>NIE</v>
      </c>
      <c r="H25" s="5">
        <f t="shared" si="4"/>
        <v>700</v>
      </c>
      <c r="I25" s="5">
        <f t="shared" si="5"/>
        <v>0</v>
      </c>
      <c r="J25">
        <f t="shared" si="6"/>
        <v>0</v>
      </c>
      <c r="K25">
        <f t="shared" si="7"/>
        <v>0</v>
      </c>
      <c r="L25" t="b">
        <f t="shared" si="8"/>
        <v>0</v>
      </c>
    </row>
    <row r="26" spans="1:12" x14ac:dyDescent="0.25">
      <c r="A26" s="6">
        <v>45771</v>
      </c>
      <c r="B26" s="5">
        <v>12</v>
      </c>
      <c r="C26" s="5">
        <v>1</v>
      </c>
      <c r="D26" s="5">
        <f t="shared" si="0"/>
        <v>25000</v>
      </c>
      <c r="E26" s="5">
        <f t="shared" si="1"/>
        <v>25000</v>
      </c>
      <c r="F26" s="5">
        <f t="shared" si="2"/>
        <v>25000</v>
      </c>
      <c r="G26" s="5" t="str">
        <f t="shared" si="3"/>
        <v>NIE</v>
      </c>
      <c r="H26" s="5">
        <f t="shared" si="4"/>
        <v>700</v>
      </c>
      <c r="I26" s="5">
        <f t="shared" si="5"/>
        <v>0</v>
      </c>
      <c r="J26">
        <f t="shared" si="6"/>
        <v>0</v>
      </c>
      <c r="K26">
        <f t="shared" si="7"/>
        <v>0</v>
      </c>
      <c r="L26" t="b">
        <f t="shared" si="8"/>
        <v>0</v>
      </c>
    </row>
    <row r="27" spans="1:12" x14ac:dyDescent="0.25">
      <c r="A27" s="6">
        <v>45772</v>
      </c>
      <c r="B27" s="5">
        <v>14</v>
      </c>
      <c r="C27" s="5">
        <v>1</v>
      </c>
      <c r="D27" s="5">
        <f t="shared" si="0"/>
        <v>25000</v>
      </c>
      <c r="E27" s="5">
        <f t="shared" si="1"/>
        <v>25000</v>
      </c>
      <c r="F27" s="5">
        <f t="shared" si="2"/>
        <v>25000</v>
      </c>
      <c r="G27" s="5" t="str">
        <f t="shared" si="3"/>
        <v>NIE</v>
      </c>
      <c r="H27" s="5">
        <f t="shared" si="4"/>
        <v>700</v>
      </c>
      <c r="I27" s="5">
        <f t="shared" si="5"/>
        <v>0</v>
      </c>
      <c r="J27">
        <f t="shared" si="6"/>
        <v>0</v>
      </c>
      <c r="K27">
        <f t="shared" si="7"/>
        <v>0</v>
      </c>
      <c r="L27" t="b">
        <f t="shared" si="8"/>
        <v>0</v>
      </c>
    </row>
    <row r="28" spans="1:12" x14ac:dyDescent="0.25">
      <c r="A28" s="6">
        <v>45773</v>
      </c>
      <c r="B28" s="5">
        <v>16</v>
      </c>
      <c r="C28" s="5">
        <v>0</v>
      </c>
      <c r="D28" s="5">
        <f t="shared" si="0"/>
        <v>24520</v>
      </c>
      <c r="E28" s="5">
        <f t="shared" si="1"/>
        <v>24520</v>
      </c>
      <c r="F28" s="5">
        <f t="shared" si="2"/>
        <v>12520</v>
      </c>
      <c r="G28" s="5" t="str">
        <f t="shared" si="3"/>
        <v>TAK</v>
      </c>
      <c r="H28" s="5">
        <f t="shared" si="4"/>
        <v>0</v>
      </c>
      <c r="I28" s="5">
        <f t="shared" si="5"/>
        <v>-480</v>
      </c>
      <c r="J28">
        <f>(B28&gt;15)*(C28&lt;=0.6)</f>
        <v>1</v>
      </c>
      <c r="K28">
        <f t="shared" si="7"/>
        <v>-12000</v>
      </c>
      <c r="L28" t="b">
        <f t="shared" si="8"/>
        <v>0</v>
      </c>
    </row>
    <row r="29" spans="1:12" x14ac:dyDescent="0.25">
      <c r="A29" s="6">
        <v>45774</v>
      </c>
      <c r="B29" s="5">
        <v>16</v>
      </c>
      <c r="C29" s="5">
        <v>1</v>
      </c>
      <c r="D29" s="5">
        <f t="shared" si="0"/>
        <v>13220</v>
      </c>
      <c r="E29" s="5">
        <f t="shared" si="1"/>
        <v>13220</v>
      </c>
      <c r="F29" s="5">
        <f t="shared" si="2"/>
        <v>13220</v>
      </c>
      <c r="G29" s="5" t="str">
        <f t="shared" si="3"/>
        <v>NIE</v>
      </c>
      <c r="H29" s="5">
        <f t="shared" si="4"/>
        <v>700</v>
      </c>
      <c r="I29" s="5">
        <f t="shared" si="5"/>
        <v>0</v>
      </c>
      <c r="J29">
        <f t="shared" si="6"/>
        <v>0</v>
      </c>
      <c r="K29">
        <f t="shared" si="7"/>
        <v>0</v>
      </c>
      <c r="L29" t="b">
        <f t="shared" si="8"/>
        <v>0</v>
      </c>
    </row>
    <row r="30" spans="1:12" x14ac:dyDescent="0.25">
      <c r="A30" s="6">
        <v>45775</v>
      </c>
      <c r="B30" s="5">
        <v>6</v>
      </c>
      <c r="C30" s="5">
        <v>2</v>
      </c>
      <c r="D30" s="5">
        <f t="shared" si="0"/>
        <v>14620</v>
      </c>
      <c r="E30" s="5">
        <f t="shared" si="1"/>
        <v>14620</v>
      </c>
      <c r="F30" s="5">
        <f t="shared" si="2"/>
        <v>14620</v>
      </c>
      <c r="G30" s="5" t="str">
        <f t="shared" si="3"/>
        <v>NIE</v>
      </c>
      <c r="H30" s="5">
        <f t="shared" si="4"/>
        <v>1400</v>
      </c>
      <c r="I30" s="5">
        <f t="shared" si="5"/>
        <v>0</v>
      </c>
      <c r="J30">
        <f t="shared" si="6"/>
        <v>0</v>
      </c>
      <c r="K30">
        <f t="shared" si="7"/>
        <v>0</v>
      </c>
      <c r="L30" t="b">
        <f t="shared" si="8"/>
        <v>0</v>
      </c>
    </row>
    <row r="31" spans="1:12" x14ac:dyDescent="0.25">
      <c r="A31" s="6">
        <v>45776</v>
      </c>
      <c r="B31" s="5">
        <v>7</v>
      </c>
      <c r="C31" s="5">
        <v>0</v>
      </c>
      <c r="D31" s="5">
        <f t="shared" si="0"/>
        <v>14538</v>
      </c>
      <c r="E31" s="5">
        <f t="shared" si="1"/>
        <v>14538</v>
      </c>
      <c r="F31" s="5">
        <f t="shared" si="2"/>
        <v>14538</v>
      </c>
      <c r="G31" s="5" t="str">
        <f t="shared" si="3"/>
        <v>TAK</v>
      </c>
      <c r="H31" s="5">
        <f t="shared" si="4"/>
        <v>0</v>
      </c>
      <c r="I31" s="5">
        <f t="shared" si="5"/>
        <v>-82</v>
      </c>
      <c r="J31">
        <f t="shared" si="6"/>
        <v>0</v>
      </c>
      <c r="K31">
        <f t="shared" si="7"/>
        <v>0</v>
      </c>
      <c r="L31" t="b">
        <f t="shared" si="8"/>
        <v>0</v>
      </c>
    </row>
    <row r="32" spans="1:12" x14ac:dyDescent="0.25">
      <c r="A32" s="6">
        <v>45777</v>
      </c>
      <c r="B32" s="5">
        <v>10</v>
      </c>
      <c r="C32" s="5">
        <v>0</v>
      </c>
      <c r="D32" s="5">
        <f t="shared" si="0"/>
        <v>14400</v>
      </c>
      <c r="E32" s="5">
        <f t="shared" si="1"/>
        <v>14400</v>
      </c>
      <c r="F32" s="5">
        <f t="shared" si="2"/>
        <v>14400</v>
      </c>
      <c r="G32" s="5" t="str">
        <f t="shared" si="3"/>
        <v>TAK</v>
      </c>
      <c r="H32" s="5">
        <f t="shared" si="4"/>
        <v>0</v>
      </c>
      <c r="I32" s="5">
        <f t="shared" si="5"/>
        <v>-138</v>
      </c>
      <c r="J32">
        <f t="shared" si="6"/>
        <v>0</v>
      </c>
      <c r="K32">
        <f t="shared" si="7"/>
        <v>0</v>
      </c>
      <c r="L32" t="b">
        <f t="shared" si="8"/>
        <v>0</v>
      </c>
    </row>
    <row r="33" spans="1:12" x14ac:dyDescent="0.25">
      <c r="A33" s="6">
        <v>45778</v>
      </c>
      <c r="B33" s="5">
        <v>10</v>
      </c>
      <c r="C33" s="5">
        <v>4</v>
      </c>
      <c r="D33" s="5">
        <f t="shared" si="0"/>
        <v>17200</v>
      </c>
      <c r="E33" s="5">
        <f t="shared" si="1"/>
        <v>17200</v>
      </c>
      <c r="F33" s="5">
        <f t="shared" si="2"/>
        <v>17200</v>
      </c>
      <c r="G33" s="5" t="str">
        <f t="shared" si="3"/>
        <v>NIE</v>
      </c>
      <c r="H33" s="5">
        <f t="shared" si="4"/>
        <v>2800</v>
      </c>
      <c r="I33" s="5">
        <f t="shared" si="5"/>
        <v>0</v>
      </c>
      <c r="J33">
        <f t="shared" si="6"/>
        <v>0</v>
      </c>
      <c r="K33">
        <f t="shared" si="7"/>
        <v>0</v>
      </c>
      <c r="L33" t="b">
        <f t="shared" si="8"/>
        <v>0</v>
      </c>
    </row>
    <row r="34" spans="1:12" x14ac:dyDescent="0.25">
      <c r="A34" s="6">
        <v>45779</v>
      </c>
      <c r="B34" s="5">
        <v>7</v>
      </c>
      <c r="C34" s="5">
        <v>5</v>
      </c>
      <c r="D34" s="5">
        <f t="shared" si="0"/>
        <v>20700</v>
      </c>
      <c r="E34" s="5">
        <f t="shared" si="1"/>
        <v>20700</v>
      </c>
      <c r="F34" s="5">
        <f t="shared" si="2"/>
        <v>20700</v>
      </c>
      <c r="G34" s="5" t="str">
        <f t="shared" si="3"/>
        <v>NIE</v>
      </c>
      <c r="H34" s="5">
        <f t="shared" si="4"/>
        <v>3500</v>
      </c>
      <c r="I34" s="5">
        <f t="shared" si="5"/>
        <v>0</v>
      </c>
      <c r="J34">
        <f t="shared" si="6"/>
        <v>0</v>
      </c>
      <c r="K34">
        <f t="shared" si="7"/>
        <v>0</v>
      </c>
      <c r="L34" t="b">
        <f t="shared" si="8"/>
        <v>0</v>
      </c>
    </row>
    <row r="35" spans="1:12" x14ac:dyDescent="0.25">
      <c r="A35" s="6">
        <v>45780</v>
      </c>
      <c r="B35" s="5">
        <v>9</v>
      </c>
      <c r="C35" s="5">
        <v>4</v>
      </c>
      <c r="D35" s="5">
        <f t="shared" si="0"/>
        <v>23500</v>
      </c>
      <c r="E35" s="5">
        <f t="shared" si="1"/>
        <v>23500</v>
      </c>
      <c r="F35" s="5">
        <f t="shared" si="2"/>
        <v>23500</v>
      </c>
      <c r="G35" s="5" t="str">
        <f t="shared" si="3"/>
        <v>NIE</v>
      </c>
      <c r="H35" s="5">
        <f t="shared" si="4"/>
        <v>2800</v>
      </c>
      <c r="I35" s="5">
        <f t="shared" si="5"/>
        <v>0</v>
      </c>
      <c r="J35">
        <f t="shared" si="6"/>
        <v>0</v>
      </c>
      <c r="K35">
        <f t="shared" si="7"/>
        <v>0</v>
      </c>
      <c r="L35" t="b">
        <f t="shared" si="8"/>
        <v>0</v>
      </c>
    </row>
    <row r="36" spans="1:12" x14ac:dyDescent="0.25">
      <c r="A36" s="6">
        <v>45781</v>
      </c>
      <c r="B36" s="5">
        <v>15</v>
      </c>
      <c r="C36" s="5">
        <v>0.4</v>
      </c>
      <c r="D36" s="5">
        <f t="shared" si="0"/>
        <v>23780</v>
      </c>
      <c r="E36" s="5">
        <f t="shared" si="1"/>
        <v>23780</v>
      </c>
      <c r="F36" s="5">
        <f t="shared" si="2"/>
        <v>23780</v>
      </c>
      <c r="G36" s="5" t="str">
        <f t="shared" si="3"/>
        <v>NIE</v>
      </c>
      <c r="H36" s="5">
        <f t="shared" si="4"/>
        <v>280</v>
      </c>
      <c r="I36" s="5">
        <f t="shared" si="5"/>
        <v>0</v>
      </c>
      <c r="J36">
        <f t="shared" si="6"/>
        <v>0</v>
      </c>
      <c r="K36">
        <f t="shared" si="7"/>
        <v>0</v>
      </c>
      <c r="L36" t="b">
        <f t="shared" si="8"/>
        <v>0</v>
      </c>
    </row>
    <row r="37" spans="1:12" x14ac:dyDescent="0.25">
      <c r="A37" s="6">
        <v>45782</v>
      </c>
      <c r="B37" s="5">
        <v>18</v>
      </c>
      <c r="C37" s="5">
        <v>0.4</v>
      </c>
      <c r="D37" s="5">
        <f t="shared" si="0"/>
        <v>24060</v>
      </c>
      <c r="E37" s="5">
        <f t="shared" si="1"/>
        <v>24060</v>
      </c>
      <c r="F37" s="5">
        <f t="shared" si="2"/>
        <v>12060</v>
      </c>
      <c r="G37" s="5" t="str">
        <f t="shared" si="3"/>
        <v>NIE</v>
      </c>
      <c r="H37" s="5">
        <f t="shared" si="4"/>
        <v>280</v>
      </c>
      <c r="I37" s="5">
        <f t="shared" si="5"/>
        <v>0</v>
      </c>
      <c r="J37">
        <f t="shared" si="6"/>
        <v>1</v>
      </c>
      <c r="K37">
        <f t="shared" si="7"/>
        <v>-12000</v>
      </c>
      <c r="L37" t="b">
        <f t="shared" si="8"/>
        <v>0</v>
      </c>
    </row>
    <row r="38" spans="1:12" x14ac:dyDescent="0.25">
      <c r="A38" s="6">
        <v>45783</v>
      </c>
      <c r="B38" s="5">
        <v>16</v>
      </c>
      <c r="C38" s="5">
        <v>0</v>
      </c>
      <c r="D38" s="5">
        <f t="shared" si="0"/>
        <v>11828</v>
      </c>
      <c r="E38" s="5">
        <f t="shared" si="1"/>
        <v>25000</v>
      </c>
      <c r="F38" s="5">
        <f t="shared" si="2"/>
        <v>13000</v>
      </c>
      <c r="G38" s="5" t="str">
        <f t="shared" si="3"/>
        <v>TAK</v>
      </c>
      <c r="H38" s="5">
        <f t="shared" si="4"/>
        <v>0</v>
      </c>
      <c r="I38" s="5">
        <f t="shared" si="5"/>
        <v>-232</v>
      </c>
      <c r="J38">
        <f t="shared" si="6"/>
        <v>1</v>
      </c>
      <c r="K38">
        <f t="shared" si="7"/>
        <v>-12000</v>
      </c>
      <c r="L38" t="b">
        <f t="shared" si="8"/>
        <v>1</v>
      </c>
    </row>
    <row r="39" spans="1:12" x14ac:dyDescent="0.25">
      <c r="A39" s="6">
        <v>45784</v>
      </c>
      <c r="B39" s="5">
        <v>14</v>
      </c>
      <c r="C39" s="5">
        <v>0</v>
      </c>
      <c r="D39" s="5">
        <f t="shared" si="0"/>
        <v>12795</v>
      </c>
      <c r="E39" s="5">
        <f t="shared" si="1"/>
        <v>12795</v>
      </c>
      <c r="F39" s="5">
        <f t="shared" si="2"/>
        <v>12795</v>
      </c>
      <c r="G39" s="5" t="str">
        <f t="shared" si="3"/>
        <v>TAK</v>
      </c>
      <c r="H39" s="5">
        <f t="shared" si="4"/>
        <v>0</v>
      </c>
      <c r="I39" s="5">
        <f t="shared" si="5"/>
        <v>-205</v>
      </c>
      <c r="J39">
        <f t="shared" si="6"/>
        <v>0</v>
      </c>
      <c r="K39">
        <f t="shared" si="7"/>
        <v>0</v>
      </c>
      <c r="L39" t="b">
        <f t="shared" si="8"/>
        <v>0</v>
      </c>
    </row>
    <row r="40" spans="1:12" x14ac:dyDescent="0.25">
      <c r="A40" s="6">
        <v>45785</v>
      </c>
      <c r="B40" s="5">
        <v>10</v>
      </c>
      <c r="C40" s="5">
        <v>0</v>
      </c>
      <c r="D40" s="5">
        <f t="shared" si="0"/>
        <v>12673</v>
      </c>
      <c r="E40" s="5">
        <f t="shared" si="1"/>
        <v>12673</v>
      </c>
      <c r="F40" s="5">
        <f t="shared" si="2"/>
        <v>12673</v>
      </c>
      <c r="G40" s="5" t="str">
        <f t="shared" si="3"/>
        <v>TAK</v>
      </c>
      <c r="H40" s="5">
        <f t="shared" si="4"/>
        <v>0</v>
      </c>
      <c r="I40" s="5">
        <f t="shared" si="5"/>
        <v>-122</v>
      </c>
      <c r="J40">
        <f t="shared" si="6"/>
        <v>0</v>
      </c>
      <c r="K40">
        <f t="shared" si="7"/>
        <v>0</v>
      </c>
      <c r="L40" t="b">
        <f t="shared" si="8"/>
        <v>0</v>
      </c>
    </row>
    <row r="41" spans="1:12" x14ac:dyDescent="0.25">
      <c r="A41" s="6">
        <v>45786</v>
      </c>
      <c r="B41" s="5">
        <v>14</v>
      </c>
      <c r="C41" s="5">
        <v>0.3</v>
      </c>
      <c r="D41" s="5">
        <f t="shared" si="0"/>
        <v>12883</v>
      </c>
      <c r="E41" s="5">
        <f t="shared" si="1"/>
        <v>12883</v>
      </c>
      <c r="F41" s="5">
        <f t="shared" si="2"/>
        <v>12883</v>
      </c>
      <c r="G41" s="5" t="str">
        <f t="shared" si="3"/>
        <v>NIE</v>
      </c>
      <c r="H41" s="5">
        <f t="shared" si="4"/>
        <v>210</v>
      </c>
      <c r="I41" s="5">
        <f t="shared" si="5"/>
        <v>0</v>
      </c>
      <c r="J41">
        <f t="shared" si="6"/>
        <v>0</v>
      </c>
      <c r="K41">
        <f t="shared" si="7"/>
        <v>0</v>
      </c>
      <c r="L41" t="b">
        <f t="shared" si="8"/>
        <v>0</v>
      </c>
    </row>
    <row r="42" spans="1:12" x14ac:dyDescent="0.25">
      <c r="A42" s="6">
        <v>45787</v>
      </c>
      <c r="B42" s="5">
        <v>12</v>
      </c>
      <c r="C42" s="5">
        <v>0.1</v>
      </c>
      <c r="D42" s="5">
        <f t="shared" si="0"/>
        <v>12953</v>
      </c>
      <c r="E42" s="5">
        <f t="shared" si="1"/>
        <v>12953</v>
      </c>
      <c r="F42" s="5">
        <f t="shared" si="2"/>
        <v>12953</v>
      </c>
      <c r="G42" s="5" t="str">
        <f t="shared" si="3"/>
        <v>NIE</v>
      </c>
      <c r="H42" s="5">
        <f t="shared" si="4"/>
        <v>70</v>
      </c>
      <c r="I42" s="5">
        <f t="shared" si="5"/>
        <v>0</v>
      </c>
      <c r="J42">
        <f t="shared" si="6"/>
        <v>0</v>
      </c>
      <c r="K42">
        <f t="shared" si="7"/>
        <v>0</v>
      </c>
      <c r="L42" t="b">
        <f t="shared" si="8"/>
        <v>0</v>
      </c>
    </row>
    <row r="43" spans="1:12" x14ac:dyDescent="0.25">
      <c r="A43" s="6">
        <v>45788</v>
      </c>
      <c r="B43" s="5">
        <v>11</v>
      </c>
      <c r="C43" s="5">
        <v>0</v>
      </c>
      <c r="D43" s="5">
        <f t="shared" si="0"/>
        <v>12811</v>
      </c>
      <c r="E43" s="5">
        <f t="shared" si="1"/>
        <v>12811</v>
      </c>
      <c r="F43" s="5">
        <f t="shared" si="2"/>
        <v>12811</v>
      </c>
      <c r="G43" s="5" t="str">
        <f t="shared" si="3"/>
        <v>TAK</v>
      </c>
      <c r="H43" s="5">
        <f t="shared" si="4"/>
        <v>0</v>
      </c>
      <c r="I43" s="5">
        <f t="shared" si="5"/>
        <v>-142</v>
      </c>
      <c r="J43">
        <f t="shared" si="6"/>
        <v>0</v>
      </c>
      <c r="K43">
        <f t="shared" si="7"/>
        <v>0</v>
      </c>
      <c r="L43" t="b">
        <f t="shared" si="8"/>
        <v>0</v>
      </c>
    </row>
    <row r="44" spans="1:12" x14ac:dyDescent="0.25">
      <c r="A44" s="6">
        <v>45789</v>
      </c>
      <c r="B44" s="5">
        <v>16</v>
      </c>
      <c r="C44" s="5">
        <v>3</v>
      </c>
      <c r="D44" s="5">
        <f t="shared" si="0"/>
        <v>14911</v>
      </c>
      <c r="E44" s="5">
        <f t="shared" si="1"/>
        <v>14911</v>
      </c>
      <c r="F44" s="5">
        <f t="shared" si="2"/>
        <v>14911</v>
      </c>
      <c r="G44" s="5" t="str">
        <f t="shared" si="3"/>
        <v>NIE</v>
      </c>
      <c r="H44" s="5">
        <f t="shared" si="4"/>
        <v>2100</v>
      </c>
      <c r="I44" s="5">
        <f t="shared" si="5"/>
        <v>0</v>
      </c>
      <c r="J44">
        <f t="shared" si="6"/>
        <v>0</v>
      </c>
      <c r="K44">
        <f t="shared" si="7"/>
        <v>0</v>
      </c>
      <c r="L44" t="b">
        <f t="shared" si="8"/>
        <v>0</v>
      </c>
    </row>
    <row r="45" spans="1:12" x14ac:dyDescent="0.25">
      <c r="A45" s="6">
        <v>45790</v>
      </c>
      <c r="B45" s="5">
        <v>12</v>
      </c>
      <c r="C45" s="5">
        <v>0</v>
      </c>
      <c r="D45" s="5">
        <f t="shared" si="0"/>
        <v>14725</v>
      </c>
      <c r="E45" s="5">
        <f t="shared" si="1"/>
        <v>14725</v>
      </c>
      <c r="F45" s="5">
        <f t="shared" si="2"/>
        <v>14725</v>
      </c>
      <c r="G45" s="5" t="str">
        <f t="shared" si="3"/>
        <v>TAK</v>
      </c>
      <c r="H45" s="5">
        <f t="shared" si="4"/>
        <v>0</v>
      </c>
      <c r="I45" s="5">
        <f t="shared" si="5"/>
        <v>-186</v>
      </c>
      <c r="J45">
        <f t="shared" si="6"/>
        <v>0</v>
      </c>
      <c r="K45">
        <f t="shared" si="7"/>
        <v>0</v>
      </c>
      <c r="L45" t="b">
        <f t="shared" si="8"/>
        <v>0</v>
      </c>
    </row>
    <row r="46" spans="1:12" x14ac:dyDescent="0.25">
      <c r="A46" s="6">
        <v>45791</v>
      </c>
      <c r="B46" s="5">
        <v>10</v>
      </c>
      <c r="C46" s="5">
        <v>0</v>
      </c>
      <c r="D46" s="5">
        <f t="shared" si="0"/>
        <v>14585</v>
      </c>
      <c r="E46" s="5">
        <f t="shared" si="1"/>
        <v>14585</v>
      </c>
      <c r="F46" s="5">
        <f t="shared" si="2"/>
        <v>14585</v>
      </c>
      <c r="G46" s="5" t="str">
        <f t="shared" si="3"/>
        <v>TAK</v>
      </c>
      <c r="H46" s="5">
        <f t="shared" si="4"/>
        <v>0</v>
      </c>
      <c r="I46" s="5">
        <f t="shared" si="5"/>
        <v>-140</v>
      </c>
      <c r="J46">
        <f t="shared" si="6"/>
        <v>0</v>
      </c>
      <c r="K46">
        <f t="shared" si="7"/>
        <v>0</v>
      </c>
      <c r="L46" t="b">
        <f t="shared" si="8"/>
        <v>0</v>
      </c>
    </row>
    <row r="47" spans="1:12" x14ac:dyDescent="0.25">
      <c r="A47" s="6">
        <v>45792</v>
      </c>
      <c r="B47" s="5">
        <v>12</v>
      </c>
      <c r="C47" s="5">
        <v>0</v>
      </c>
      <c r="D47" s="5">
        <f t="shared" si="0"/>
        <v>14403</v>
      </c>
      <c r="E47" s="5">
        <f t="shared" si="1"/>
        <v>14403</v>
      </c>
      <c r="F47" s="5">
        <f t="shared" si="2"/>
        <v>14403</v>
      </c>
      <c r="G47" s="5" t="str">
        <f t="shared" si="3"/>
        <v>TAK</v>
      </c>
      <c r="H47" s="5">
        <f t="shared" si="4"/>
        <v>0</v>
      </c>
      <c r="I47" s="5">
        <f t="shared" si="5"/>
        <v>-182</v>
      </c>
      <c r="J47">
        <f t="shared" si="6"/>
        <v>0</v>
      </c>
      <c r="K47">
        <f t="shared" si="7"/>
        <v>0</v>
      </c>
      <c r="L47" t="b">
        <f t="shared" si="8"/>
        <v>0</v>
      </c>
    </row>
    <row r="48" spans="1:12" x14ac:dyDescent="0.25">
      <c r="A48" s="6">
        <v>45793</v>
      </c>
      <c r="B48" s="5">
        <v>10</v>
      </c>
      <c r="C48" s="5">
        <v>1.8</v>
      </c>
      <c r="D48" s="5">
        <f t="shared" si="0"/>
        <v>15663</v>
      </c>
      <c r="E48" s="5">
        <f t="shared" si="1"/>
        <v>15663</v>
      </c>
      <c r="F48" s="5">
        <f t="shared" si="2"/>
        <v>15663</v>
      </c>
      <c r="G48" s="5" t="str">
        <f t="shared" si="3"/>
        <v>NIE</v>
      </c>
      <c r="H48" s="5">
        <f t="shared" si="4"/>
        <v>1260</v>
      </c>
      <c r="I48" s="5">
        <f t="shared" si="5"/>
        <v>0</v>
      </c>
      <c r="J48">
        <f t="shared" si="6"/>
        <v>0</v>
      </c>
      <c r="K48">
        <f t="shared" si="7"/>
        <v>0</v>
      </c>
      <c r="L48" t="b">
        <f t="shared" si="8"/>
        <v>0</v>
      </c>
    </row>
    <row r="49" spans="1:12" x14ac:dyDescent="0.25">
      <c r="A49" s="6">
        <v>45794</v>
      </c>
      <c r="B49" s="5">
        <v>11</v>
      </c>
      <c r="C49" s="5">
        <v>2.8</v>
      </c>
      <c r="D49" s="5">
        <f t="shared" si="0"/>
        <v>17623</v>
      </c>
      <c r="E49" s="5">
        <f t="shared" si="1"/>
        <v>17623</v>
      </c>
      <c r="F49" s="5">
        <f t="shared" si="2"/>
        <v>17623</v>
      </c>
      <c r="G49" s="5" t="str">
        <f t="shared" si="3"/>
        <v>NIE</v>
      </c>
      <c r="H49" s="5">
        <f t="shared" si="4"/>
        <v>1959.9999999999998</v>
      </c>
      <c r="I49" s="5">
        <f t="shared" si="5"/>
        <v>0</v>
      </c>
      <c r="J49">
        <f t="shared" si="6"/>
        <v>0</v>
      </c>
      <c r="K49">
        <f t="shared" si="7"/>
        <v>0</v>
      </c>
      <c r="L49" t="b">
        <f t="shared" si="8"/>
        <v>0</v>
      </c>
    </row>
    <row r="50" spans="1:12" x14ac:dyDescent="0.25">
      <c r="A50" s="6">
        <v>45795</v>
      </c>
      <c r="B50" s="5">
        <v>12</v>
      </c>
      <c r="C50" s="5">
        <v>1.9</v>
      </c>
      <c r="D50" s="5">
        <f t="shared" si="0"/>
        <v>18953</v>
      </c>
      <c r="E50" s="5">
        <f t="shared" si="1"/>
        <v>18953</v>
      </c>
      <c r="F50" s="5">
        <f t="shared" si="2"/>
        <v>18953</v>
      </c>
      <c r="G50" s="5" t="str">
        <f t="shared" si="3"/>
        <v>NIE</v>
      </c>
      <c r="H50" s="5">
        <f t="shared" si="4"/>
        <v>1330</v>
      </c>
      <c r="I50" s="5">
        <f t="shared" si="5"/>
        <v>0</v>
      </c>
      <c r="J50">
        <f t="shared" si="6"/>
        <v>0</v>
      </c>
      <c r="K50">
        <f t="shared" si="7"/>
        <v>0</v>
      </c>
      <c r="L50" t="b">
        <f t="shared" si="8"/>
        <v>0</v>
      </c>
    </row>
    <row r="51" spans="1:12" x14ac:dyDescent="0.25">
      <c r="A51" s="6">
        <v>45796</v>
      </c>
      <c r="B51" s="5">
        <v>16</v>
      </c>
      <c r="C51" s="5">
        <v>2.2000000000000002</v>
      </c>
      <c r="D51" s="5">
        <f t="shared" si="0"/>
        <v>20493</v>
      </c>
      <c r="E51" s="5">
        <f t="shared" si="1"/>
        <v>20493</v>
      </c>
      <c r="F51" s="5">
        <f t="shared" si="2"/>
        <v>20493</v>
      </c>
      <c r="G51" s="5" t="str">
        <f t="shared" si="3"/>
        <v>NIE</v>
      </c>
      <c r="H51" s="5">
        <f t="shared" si="4"/>
        <v>1540.0000000000002</v>
      </c>
      <c r="I51" s="5">
        <f t="shared" si="5"/>
        <v>0</v>
      </c>
      <c r="J51">
        <f t="shared" si="6"/>
        <v>0</v>
      </c>
      <c r="K51">
        <f t="shared" si="7"/>
        <v>0</v>
      </c>
      <c r="L51" t="b">
        <f t="shared" si="8"/>
        <v>0</v>
      </c>
    </row>
    <row r="52" spans="1:12" x14ac:dyDescent="0.25">
      <c r="A52" s="6">
        <v>45797</v>
      </c>
      <c r="B52" s="5">
        <v>13</v>
      </c>
      <c r="C52" s="5">
        <v>2.2999999999999998</v>
      </c>
      <c r="D52" s="5">
        <f t="shared" si="0"/>
        <v>22103</v>
      </c>
      <c r="E52" s="5">
        <f t="shared" si="1"/>
        <v>22103</v>
      </c>
      <c r="F52" s="5">
        <f t="shared" si="2"/>
        <v>22103</v>
      </c>
      <c r="G52" s="5" t="str">
        <f t="shared" si="3"/>
        <v>NIE</v>
      </c>
      <c r="H52" s="5">
        <f t="shared" si="4"/>
        <v>1609.9999999999998</v>
      </c>
      <c r="I52" s="5">
        <f t="shared" si="5"/>
        <v>0</v>
      </c>
      <c r="J52">
        <f t="shared" si="6"/>
        <v>0</v>
      </c>
      <c r="K52">
        <f t="shared" si="7"/>
        <v>0</v>
      </c>
      <c r="L52" t="b">
        <f t="shared" si="8"/>
        <v>0</v>
      </c>
    </row>
    <row r="53" spans="1:12" x14ac:dyDescent="0.25">
      <c r="A53" s="6">
        <v>45798</v>
      </c>
      <c r="B53" s="5">
        <v>11</v>
      </c>
      <c r="C53" s="5">
        <v>5.4</v>
      </c>
      <c r="D53" s="5">
        <f t="shared" si="0"/>
        <v>25000</v>
      </c>
      <c r="E53" s="5">
        <f t="shared" si="1"/>
        <v>25000</v>
      </c>
      <c r="F53" s="5">
        <f t="shared" si="2"/>
        <v>25000</v>
      </c>
      <c r="G53" s="5" t="str">
        <f t="shared" si="3"/>
        <v>NIE</v>
      </c>
      <c r="H53" s="5">
        <f t="shared" si="4"/>
        <v>3780.0000000000005</v>
      </c>
      <c r="I53" s="5">
        <f t="shared" si="5"/>
        <v>0</v>
      </c>
      <c r="J53">
        <f t="shared" si="6"/>
        <v>0</v>
      </c>
      <c r="K53">
        <f t="shared" si="7"/>
        <v>0</v>
      </c>
      <c r="L53" t="b">
        <f t="shared" si="8"/>
        <v>0</v>
      </c>
    </row>
    <row r="54" spans="1:12" x14ac:dyDescent="0.25">
      <c r="A54" s="6">
        <v>45799</v>
      </c>
      <c r="B54" s="5">
        <v>12</v>
      </c>
      <c r="C54" s="5">
        <v>5.5</v>
      </c>
      <c r="D54" s="5">
        <f t="shared" si="0"/>
        <v>25000</v>
      </c>
      <c r="E54" s="5">
        <f t="shared" si="1"/>
        <v>25000</v>
      </c>
      <c r="F54" s="5">
        <f t="shared" si="2"/>
        <v>25000</v>
      </c>
      <c r="G54" s="5" t="str">
        <f t="shared" si="3"/>
        <v>NIE</v>
      </c>
      <c r="H54" s="5">
        <f t="shared" si="4"/>
        <v>3850</v>
      </c>
      <c r="I54" s="5">
        <f t="shared" si="5"/>
        <v>0</v>
      </c>
      <c r="J54">
        <f t="shared" si="6"/>
        <v>0</v>
      </c>
      <c r="K54">
        <f t="shared" si="7"/>
        <v>0</v>
      </c>
      <c r="L54" t="b">
        <f t="shared" si="8"/>
        <v>0</v>
      </c>
    </row>
    <row r="55" spans="1:12" x14ac:dyDescent="0.25">
      <c r="A55" s="6">
        <v>45800</v>
      </c>
      <c r="B55" s="5">
        <v>12</v>
      </c>
      <c r="C55" s="5">
        <v>5.2</v>
      </c>
      <c r="D55" s="5">
        <f t="shared" si="0"/>
        <v>25000</v>
      </c>
      <c r="E55" s="5">
        <f t="shared" si="1"/>
        <v>25000</v>
      </c>
      <c r="F55" s="5">
        <f t="shared" si="2"/>
        <v>25000</v>
      </c>
      <c r="G55" s="5" t="str">
        <f t="shared" si="3"/>
        <v>NIE</v>
      </c>
      <c r="H55" s="5">
        <f t="shared" si="4"/>
        <v>3640</v>
      </c>
      <c r="I55" s="5">
        <f t="shared" si="5"/>
        <v>0</v>
      </c>
      <c r="J55">
        <f t="shared" si="6"/>
        <v>0</v>
      </c>
      <c r="K55">
        <f t="shared" si="7"/>
        <v>0</v>
      </c>
      <c r="L55" t="b">
        <f t="shared" si="8"/>
        <v>0</v>
      </c>
    </row>
    <row r="56" spans="1:12" x14ac:dyDescent="0.25">
      <c r="A56" s="6">
        <v>45801</v>
      </c>
      <c r="B56" s="5">
        <v>14</v>
      </c>
      <c r="C56" s="5">
        <v>3</v>
      </c>
      <c r="D56" s="5">
        <f t="shared" si="0"/>
        <v>25000</v>
      </c>
      <c r="E56" s="5">
        <f t="shared" si="1"/>
        <v>25000</v>
      </c>
      <c r="F56" s="5">
        <f t="shared" si="2"/>
        <v>25000</v>
      </c>
      <c r="G56" s="5" t="str">
        <f t="shared" si="3"/>
        <v>NIE</v>
      </c>
      <c r="H56" s="5">
        <f t="shared" si="4"/>
        <v>2100</v>
      </c>
      <c r="I56" s="5">
        <f t="shared" si="5"/>
        <v>0</v>
      </c>
      <c r="J56">
        <f t="shared" si="6"/>
        <v>0</v>
      </c>
      <c r="K56">
        <f t="shared" si="7"/>
        <v>0</v>
      </c>
      <c r="L56" t="b">
        <f t="shared" si="8"/>
        <v>0</v>
      </c>
    </row>
    <row r="57" spans="1:12" x14ac:dyDescent="0.25">
      <c r="A57" s="6">
        <v>45802</v>
      </c>
      <c r="B57" s="5">
        <v>15</v>
      </c>
      <c r="C57" s="5">
        <v>0</v>
      </c>
      <c r="D57" s="5">
        <f t="shared" si="0"/>
        <v>24564</v>
      </c>
      <c r="E57" s="5">
        <f t="shared" si="1"/>
        <v>24564</v>
      </c>
      <c r="F57" s="5">
        <f t="shared" si="2"/>
        <v>24564</v>
      </c>
      <c r="G57" s="5" t="str">
        <f t="shared" si="3"/>
        <v>TAK</v>
      </c>
      <c r="H57" s="5">
        <f t="shared" si="4"/>
        <v>0</v>
      </c>
      <c r="I57" s="5">
        <f t="shared" si="5"/>
        <v>-436</v>
      </c>
      <c r="J57">
        <f t="shared" si="6"/>
        <v>0</v>
      </c>
      <c r="K57">
        <f t="shared" si="7"/>
        <v>0</v>
      </c>
      <c r="L57" t="b">
        <f t="shared" si="8"/>
        <v>0</v>
      </c>
    </row>
    <row r="58" spans="1:12" x14ac:dyDescent="0.25">
      <c r="A58" s="6">
        <v>45803</v>
      </c>
      <c r="B58" s="5">
        <v>14</v>
      </c>
      <c r="C58" s="5">
        <v>0</v>
      </c>
      <c r="D58" s="5">
        <f t="shared" si="0"/>
        <v>24177</v>
      </c>
      <c r="E58" s="5">
        <f t="shared" si="1"/>
        <v>24177</v>
      </c>
      <c r="F58" s="5">
        <f t="shared" si="2"/>
        <v>24177</v>
      </c>
      <c r="G58" s="5" t="str">
        <f t="shared" si="3"/>
        <v>TAK</v>
      </c>
      <c r="H58" s="5">
        <f t="shared" si="4"/>
        <v>0</v>
      </c>
      <c r="I58" s="5">
        <f t="shared" si="5"/>
        <v>-387</v>
      </c>
      <c r="J58">
        <f t="shared" si="6"/>
        <v>0</v>
      </c>
      <c r="K58">
        <f t="shared" si="7"/>
        <v>0</v>
      </c>
      <c r="L58" t="b">
        <f t="shared" si="8"/>
        <v>0</v>
      </c>
    </row>
    <row r="59" spans="1:12" x14ac:dyDescent="0.25">
      <c r="A59" s="6">
        <v>45804</v>
      </c>
      <c r="B59" s="5">
        <v>10</v>
      </c>
      <c r="C59" s="5">
        <v>0</v>
      </c>
      <c r="D59" s="5">
        <f t="shared" si="0"/>
        <v>23947</v>
      </c>
      <c r="E59" s="5">
        <f t="shared" si="1"/>
        <v>23947</v>
      </c>
      <c r="F59" s="5">
        <f t="shared" si="2"/>
        <v>23947</v>
      </c>
      <c r="G59" s="5" t="str">
        <f t="shared" si="3"/>
        <v>TAK</v>
      </c>
      <c r="H59" s="5">
        <f t="shared" si="4"/>
        <v>0</v>
      </c>
      <c r="I59" s="5">
        <f t="shared" si="5"/>
        <v>-230</v>
      </c>
      <c r="J59">
        <f t="shared" si="6"/>
        <v>0</v>
      </c>
      <c r="K59">
        <f t="shared" si="7"/>
        <v>0</v>
      </c>
      <c r="L59" t="b">
        <f t="shared" si="8"/>
        <v>0</v>
      </c>
    </row>
    <row r="60" spans="1:12" x14ac:dyDescent="0.25">
      <c r="A60" s="6">
        <v>45805</v>
      </c>
      <c r="B60" s="5">
        <v>12</v>
      </c>
      <c r="C60" s="5">
        <v>0.1</v>
      </c>
      <c r="D60" s="5">
        <f t="shared" si="0"/>
        <v>24017</v>
      </c>
      <c r="E60" s="5">
        <f t="shared" si="1"/>
        <v>24017</v>
      </c>
      <c r="F60" s="5">
        <f t="shared" si="2"/>
        <v>24017</v>
      </c>
      <c r="G60" s="5" t="str">
        <f t="shared" si="3"/>
        <v>NIE</v>
      </c>
      <c r="H60" s="5">
        <f t="shared" si="4"/>
        <v>70</v>
      </c>
      <c r="I60" s="5">
        <f t="shared" si="5"/>
        <v>0</v>
      </c>
      <c r="J60">
        <f t="shared" si="6"/>
        <v>0</v>
      </c>
      <c r="K60">
        <f t="shared" si="7"/>
        <v>0</v>
      </c>
      <c r="L60" t="b">
        <f t="shared" si="8"/>
        <v>0</v>
      </c>
    </row>
    <row r="61" spans="1:12" x14ac:dyDescent="0.25">
      <c r="A61" s="6">
        <v>45806</v>
      </c>
      <c r="B61" s="5">
        <v>14</v>
      </c>
      <c r="C61" s="5">
        <v>0</v>
      </c>
      <c r="D61" s="5">
        <f t="shared" si="0"/>
        <v>23639</v>
      </c>
      <c r="E61" s="5">
        <f t="shared" si="1"/>
        <v>23639</v>
      </c>
      <c r="F61" s="5">
        <f t="shared" si="2"/>
        <v>23639</v>
      </c>
      <c r="G61" s="5" t="str">
        <f t="shared" si="3"/>
        <v>TAK</v>
      </c>
      <c r="H61" s="5">
        <f t="shared" si="4"/>
        <v>0</v>
      </c>
      <c r="I61" s="5">
        <f t="shared" si="5"/>
        <v>-378</v>
      </c>
      <c r="J61">
        <f t="shared" si="6"/>
        <v>0</v>
      </c>
      <c r="K61">
        <f t="shared" si="7"/>
        <v>0</v>
      </c>
      <c r="L61" t="b">
        <f t="shared" si="8"/>
        <v>0</v>
      </c>
    </row>
    <row r="62" spans="1:12" x14ac:dyDescent="0.25">
      <c r="A62" s="6">
        <v>45807</v>
      </c>
      <c r="B62" s="5">
        <v>13</v>
      </c>
      <c r="C62" s="5">
        <v>0</v>
      </c>
      <c r="D62" s="5">
        <f t="shared" si="0"/>
        <v>23306</v>
      </c>
      <c r="E62" s="5">
        <f t="shared" si="1"/>
        <v>23306</v>
      </c>
      <c r="F62" s="5">
        <f t="shared" si="2"/>
        <v>23306</v>
      </c>
      <c r="G62" s="5" t="str">
        <f t="shared" si="3"/>
        <v>TAK</v>
      </c>
      <c r="H62" s="5">
        <f t="shared" si="4"/>
        <v>0</v>
      </c>
      <c r="I62" s="5">
        <f t="shared" si="5"/>
        <v>-333</v>
      </c>
      <c r="J62">
        <f t="shared" si="6"/>
        <v>0</v>
      </c>
      <c r="K62">
        <f t="shared" si="7"/>
        <v>0</v>
      </c>
      <c r="L62" t="b">
        <f t="shared" si="8"/>
        <v>0</v>
      </c>
    </row>
    <row r="63" spans="1:12" x14ac:dyDescent="0.25">
      <c r="A63" s="6">
        <v>45808</v>
      </c>
      <c r="B63" s="5">
        <v>12</v>
      </c>
      <c r="C63" s="5">
        <v>0</v>
      </c>
      <c r="D63" s="5">
        <f t="shared" si="0"/>
        <v>23015</v>
      </c>
      <c r="E63" s="5">
        <f t="shared" si="1"/>
        <v>23015</v>
      </c>
      <c r="F63" s="5">
        <f t="shared" si="2"/>
        <v>23015</v>
      </c>
      <c r="G63" s="5" t="str">
        <f t="shared" si="3"/>
        <v>TAK</v>
      </c>
      <c r="H63" s="5">
        <f t="shared" si="4"/>
        <v>0</v>
      </c>
      <c r="I63" s="5">
        <f t="shared" si="5"/>
        <v>-291</v>
      </c>
      <c r="J63">
        <f t="shared" si="6"/>
        <v>0</v>
      </c>
      <c r="K63">
        <f t="shared" si="7"/>
        <v>0</v>
      </c>
      <c r="L63" t="b">
        <f t="shared" si="8"/>
        <v>0</v>
      </c>
    </row>
    <row r="64" spans="1:12" x14ac:dyDescent="0.25">
      <c r="A64" s="6">
        <v>45809</v>
      </c>
      <c r="B64" s="5">
        <v>18</v>
      </c>
      <c r="C64" s="5">
        <v>4</v>
      </c>
      <c r="D64" s="5">
        <f t="shared" si="0"/>
        <v>25000</v>
      </c>
      <c r="E64" s="5">
        <f t="shared" si="1"/>
        <v>25000</v>
      </c>
      <c r="F64" s="5">
        <f t="shared" si="2"/>
        <v>25000</v>
      </c>
      <c r="G64" s="5" t="str">
        <f t="shared" si="3"/>
        <v>NIE</v>
      </c>
      <c r="H64" s="5">
        <f t="shared" si="4"/>
        <v>2800</v>
      </c>
      <c r="I64" s="5">
        <f t="shared" si="5"/>
        <v>0</v>
      </c>
      <c r="J64">
        <f t="shared" si="6"/>
        <v>0</v>
      </c>
      <c r="K64">
        <f t="shared" si="7"/>
        <v>0</v>
      </c>
      <c r="L64" t="b">
        <f t="shared" si="8"/>
        <v>0</v>
      </c>
    </row>
    <row r="65" spans="1:12" x14ac:dyDescent="0.25">
      <c r="A65" s="6">
        <v>45810</v>
      </c>
      <c r="B65" s="5">
        <v>18</v>
      </c>
      <c r="C65" s="5">
        <v>3</v>
      </c>
      <c r="D65" s="5">
        <f t="shared" si="0"/>
        <v>25000</v>
      </c>
      <c r="E65" s="5">
        <f t="shared" si="1"/>
        <v>25000</v>
      </c>
      <c r="F65" s="5">
        <f t="shared" si="2"/>
        <v>25000</v>
      </c>
      <c r="G65" s="5" t="str">
        <f t="shared" si="3"/>
        <v>NIE</v>
      </c>
      <c r="H65" s="5">
        <f t="shared" si="4"/>
        <v>2100</v>
      </c>
      <c r="I65" s="5">
        <f t="shared" si="5"/>
        <v>0</v>
      </c>
      <c r="J65">
        <f t="shared" si="6"/>
        <v>0</v>
      </c>
      <c r="K65">
        <f t="shared" si="7"/>
        <v>0</v>
      </c>
      <c r="L65" t="b">
        <f t="shared" si="8"/>
        <v>0</v>
      </c>
    </row>
    <row r="66" spans="1:12" x14ac:dyDescent="0.25">
      <c r="A66" s="6">
        <v>45811</v>
      </c>
      <c r="B66" s="5">
        <v>22</v>
      </c>
      <c r="C66" s="5">
        <v>0</v>
      </c>
      <c r="D66" s="5">
        <f t="shared" si="0"/>
        <v>24226</v>
      </c>
      <c r="E66" s="5">
        <f t="shared" si="1"/>
        <v>24226</v>
      </c>
      <c r="F66" s="5">
        <f t="shared" si="2"/>
        <v>12226</v>
      </c>
      <c r="G66" s="5" t="str">
        <f t="shared" si="3"/>
        <v>TAK</v>
      </c>
      <c r="H66" s="5">
        <f t="shared" si="4"/>
        <v>0</v>
      </c>
      <c r="I66" s="5">
        <f t="shared" si="5"/>
        <v>-774</v>
      </c>
      <c r="J66">
        <f t="shared" si="6"/>
        <v>1</v>
      </c>
      <c r="K66">
        <f t="shared" si="7"/>
        <v>-12000</v>
      </c>
      <c r="L66" t="b">
        <f t="shared" si="8"/>
        <v>0</v>
      </c>
    </row>
    <row r="67" spans="1:12" x14ac:dyDescent="0.25">
      <c r="A67" s="6">
        <v>45812</v>
      </c>
      <c r="B67" s="5">
        <v>15</v>
      </c>
      <c r="C67" s="5">
        <v>0</v>
      </c>
      <c r="D67" s="5">
        <f t="shared" si="0"/>
        <v>12012</v>
      </c>
      <c r="E67" s="5">
        <f t="shared" si="1"/>
        <v>12012</v>
      </c>
      <c r="F67" s="5">
        <f t="shared" si="2"/>
        <v>12012</v>
      </c>
      <c r="G67" s="5" t="str">
        <f t="shared" si="3"/>
        <v>TAK</v>
      </c>
      <c r="H67" s="5">
        <f t="shared" si="4"/>
        <v>0</v>
      </c>
      <c r="I67" s="5">
        <f t="shared" si="5"/>
        <v>-214</v>
      </c>
      <c r="J67">
        <f t="shared" si="6"/>
        <v>0</v>
      </c>
      <c r="K67">
        <f t="shared" si="7"/>
        <v>0</v>
      </c>
      <c r="L67" t="b">
        <f t="shared" si="8"/>
        <v>0</v>
      </c>
    </row>
    <row r="68" spans="1:12" x14ac:dyDescent="0.25">
      <c r="A68" s="6">
        <v>45813</v>
      </c>
      <c r="B68" s="5">
        <v>18</v>
      </c>
      <c r="C68" s="5">
        <v>0</v>
      </c>
      <c r="D68" s="5">
        <f t="shared" ref="D68:D131" si="9">IF(F67+H68&gt;25000,25000,F67+H68)+I68</f>
        <v>11736</v>
      </c>
      <c r="E68" s="5">
        <f t="shared" ref="E68:E131" si="10">IF(L68,25000,D68)</f>
        <v>25000</v>
      </c>
      <c r="F68" s="5">
        <f t="shared" ref="F68:F131" si="11">E68+K68</f>
        <v>13000</v>
      </c>
      <c r="G68" s="5" t="str">
        <f t="shared" ref="G68:G131" si="12">IF(C68=0,"TAK","NIE")</f>
        <v>TAK</v>
      </c>
      <c r="H68" s="5">
        <f t="shared" ref="H68:H131" si="13">700*C68</f>
        <v>0</v>
      </c>
      <c r="I68" s="5">
        <f t="shared" ref="I68:I131" si="14">IF(G68="TAK",-ROUNDUP(0.0003*B68^1.5*F67,0),0)</f>
        <v>-276</v>
      </c>
      <c r="J68">
        <f t="shared" ref="J68:J131" si="15">(B68&gt;15)*(C68&lt;=0.6)</f>
        <v>1</v>
      </c>
      <c r="K68">
        <f t="shared" ref="K68:K131" si="16">IF(B68&lt;=30,12000,24000)*-1*J68</f>
        <v>-12000</v>
      </c>
      <c r="L68" t="b">
        <f t="shared" ref="L68:L131" si="17">(D68+K68)&lt;0</f>
        <v>1</v>
      </c>
    </row>
    <row r="69" spans="1:12" x14ac:dyDescent="0.25">
      <c r="A69" s="6">
        <v>45814</v>
      </c>
      <c r="B69" s="5">
        <v>22</v>
      </c>
      <c r="C69" s="5">
        <v>0</v>
      </c>
      <c r="D69" s="5">
        <f t="shared" si="9"/>
        <v>12597</v>
      </c>
      <c r="E69" s="5">
        <f t="shared" si="10"/>
        <v>12597</v>
      </c>
      <c r="F69" s="5">
        <f t="shared" si="11"/>
        <v>597</v>
      </c>
      <c r="G69" s="5" t="str">
        <f t="shared" si="12"/>
        <v>TAK</v>
      </c>
      <c r="H69" s="5">
        <f t="shared" si="13"/>
        <v>0</v>
      </c>
      <c r="I69" s="5">
        <f t="shared" si="14"/>
        <v>-403</v>
      </c>
      <c r="J69">
        <f t="shared" si="15"/>
        <v>1</v>
      </c>
      <c r="K69">
        <f t="shared" si="16"/>
        <v>-12000</v>
      </c>
      <c r="L69" t="b">
        <f t="shared" si="17"/>
        <v>0</v>
      </c>
    </row>
    <row r="70" spans="1:12" x14ac:dyDescent="0.25">
      <c r="A70" s="6">
        <v>45815</v>
      </c>
      <c r="B70" s="5">
        <v>14</v>
      </c>
      <c r="C70" s="5">
        <v>8</v>
      </c>
      <c r="D70" s="5">
        <f t="shared" si="9"/>
        <v>6197</v>
      </c>
      <c r="E70" s="5">
        <f t="shared" si="10"/>
        <v>6197</v>
      </c>
      <c r="F70" s="5">
        <f t="shared" si="11"/>
        <v>6197</v>
      </c>
      <c r="G70" s="5" t="str">
        <f t="shared" si="12"/>
        <v>NIE</v>
      </c>
      <c r="H70" s="5">
        <f t="shared" si="13"/>
        <v>5600</v>
      </c>
      <c r="I70" s="5">
        <f t="shared" si="14"/>
        <v>0</v>
      </c>
      <c r="J70">
        <f t="shared" si="15"/>
        <v>0</v>
      </c>
      <c r="K70">
        <f t="shared" si="16"/>
        <v>0</v>
      </c>
      <c r="L70" t="b">
        <f t="shared" si="17"/>
        <v>0</v>
      </c>
    </row>
    <row r="71" spans="1:12" x14ac:dyDescent="0.25">
      <c r="A71" s="6">
        <v>45816</v>
      </c>
      <c r="B71" s="5">
        <v>14</v>
      </c>
      <c r="C71" s="5">
        <v>5.9</v>
      </c>
      <c r="D71" s="5">
        <f t="shared" si="9"/>
        <v>10327</v>
      </c>
      <c r="E71" s="5">
        <f t="shared" si="10"/>
        <v>10327</v>
      </c>
      <c r="F71" s="5">
        <f t="shared" si="11"/>
        <v>10327</v>
      </c>
      <c r="G71" s="5" t="str">
        <f t="shared" si="12"/>
        <v>NIE</v>
      </c>
      <c r="H71" s="5">
        <f t="shared" si="13"/>
        <v>4130</v>
      </c>
      <c r="I71" s="5">
        <f t="shared" si="14"/>
        <v>0</v>
      </c>
      <c r="J71">
        <f t="shared" si="15"/>
        <v>0</v>
      </c>
      <c r="K71">
        <f t="shared" si="16"/>
        <v>0</v>
      </c>
      <c r="L71" t="b">
        <f t="shared" si="17"/>
        <v>0</v>
      </c>
    </row>
    <row r="72" spans="1:12" x14ac:dyDescent="0.25">
      <c r="A72" s="6">
        <v>45817</v>
      </c>
      <c r="B72" s="5">
        <v>12</v>
      </c>
      <c r="C72" s="5">
        <v>5</v>
      </c>
      <c r="D72" s="5">
        <f t="shared" si="9"/>
        <v>13827</v>
      </c>
      <c r="E72" s="5">
        <f t="shared" si="10"/>
        <v>13827</v>
      </c>
      <c r="F72" s="5">
        <f t="shared" si="11"/>
        <v>13827</v>
      </c>
      <c r="G72" s="5" t="str">
        <f t="shared" si="12"/>
        <v>NIE</v>
      </c>
      <c r="H72" s="5">
        <f t="shared" si="13"/>
        <v>3500</v>
      </c>
      <c r="I72" s="5">
        <f t="shared" si="14"/>
        <v>0</v>
      </c>
      <c r="J72">
        <f t="shared" si="15"/>
        <v>0</v>
      </c>
      <c r="K72">
        <f t="shared" si="16"/>
        <v>0</v>
      </c>
      <c r="L72" t="b">
        <f t="shared" si="17"/>
        <v>0</v>
      </c>
    </row>
    <row r="73" spans="1:12" x14ac:dyDescent="0.25">
      <c r="A73" s="6">
        <v>45818</v>
      </c>
      <c r="B73" s="5">
        <v>16</v>
      </c>
      <c r="C73" s="5">
        <v>0</v>
      </c>
      <c r="D73" s="5">
        <f t="shared" si="9"/>
        <v>13561</v>
      </c>
      <c r="E73" s="5">
        <f t="shared" si="10"/>
        <v>13561</v>
      </c>
      <c r="F73" s="5">
        <f t="shared" si="11"/>
        <v>1561</v>
      </c>
      <c r="G73" s="5" t="str">
        <f t="shared" si="12"/>
        <v>TAK</v>
      </c>
      <c r="H73" s="5">
        <f t="shared" si="13"/>
        <v>0</v>
      </c>
      <c r="I73" s="5">
        <f t="shared" si="14"/>
        <v>-266</v>
      </c>
      <c r="J73">
        <f t="shared" si="15"/>
        <v>1</v>
      </c>
      <c r="K73">
        <f t="shared" si="16"/>
        <v>-12000</v>
      </c>
      <c r="L73" t="b">
        <f t="shared" si="17"/>
        <v>0</v>
      </c>
    </row>
    <row r="74" spans="1:12" x14ac:dyDescent="0.25">
      <c r="A74" s="6">
        <v>45819</v>
      </c>
      <c r="B74" s="5">
        <v>16</v>
      </c>
      <c r="C74" s="5">
        <v>0</v>
      </c>
      <c r="D74" s="5">
        <f t="shared" si="9"/>
        <v>1531</v>
      </c>
      <c r="E74" s="5">
        <f t="shared" si="10"/>
        <v>25000</v>
      </c>
      <c r="F74" s="5">
        <f t="shared" si="11"/>
        <v>13000</v>
      </c>
      <c r="G74" s="5" t="str">
        <f t="shared" si="12"/>
        <v>TAK</v>
      </c>
      <c r="H74" s="5">
        <f t="shared" si="13"/>
        <v>0</v>
      </c>
      <c r="I74" s="5">
        <f t="shared" si="14"/>
        <v>-30</v>
      </c>
      <c r="J74">
        <f t="shared" si="15"/>
        <v>1</v>
      </c>
      <c r="K74">
        <f t="shared" si="16"/>
        <v>-12000</v>
      </c>
      <c r="L74" t="b">
        <f t="shared" si="17"/>
        <v>1</v>
      </c>
    </row>
    <row r="75" spans="1:12" x14ac:dyDescent="0.25">
      <c r="A75" s="6">
        <v>45820</v>
      </c>
      <c r="B75" s="5">
        <v>18</v>
      </c>
      <c r="C75" s="5">
        <v>5</v>
      </c>
      <c r="D75" s="5">
        <f t="shared" si="9"/>
        <v>16500</v>
      </c>
      <c r="E75" s="5">
        <f t="shared" si="10"/>
        <v>16500</v>
      </c>
      <c r="F75" s="5">
        <f t="shared" si="11"/>
        <v>16500</v>
      </c>
      <c r="G75" s="5" t="str">
        <f t="shared" si="12"/>
        <v>NIE</v>
      </c>
      <c r="H75" s="5">
        <f t="shared" si="13"/>
        <v>3500</v>
      </c>
      <c r="I75" s="5">
        <f t="shared" si="14"/>
        <v>0</v>
      </c>
      <c r="J75">
        <f t="shared" si="15"/>
        <v>0</v>
      </c>
      <c r="K75">
        <f t="shared" si="16"/>
        <v>0</v>
      </c>
      <c r="L75" t="b">
        <f t="shared" si="17"/>
        <v>0</v>
      </c>
    </row>
    <row r="76" spans="1:12" x14ac:dyDescent="0.25">
      <c r="A76" s="6">
        <v>45821</v>
      </c>
      <c r="B76" s="5">
        <v>19</v>
      </c>
      <c r="C76" s="5">
        <v>1</v>
      </c>
      <c r="D76" s="5">
        <f t="shared" si="9"/>
        <v>17200</v>
      </c>
      <c r="E76" s="5">
        <f t="shared" si="10"/>
        <v>17200</v>
      </c>
      <c r="F76" s="5">
        <f t="shared" si="11"/>
        <v>17200</v>
      </c>
      <c r="G76" s="5" t="str">
        <f t="shared" si="12"/>
        <v>NIE</v>
      </c>
      <c r="H76" s="5">
        <f t="shared" si="13"/>
        <v>700</v>
      </c>
      <c r="I76" s="5">
        <f t="shared" si="14"/>
        <v>0</v>
      </c>
      <c r="J76">
        <f t="shared" si="15"/>
        <v>0</v>
      </c>
      <c r="K76">
        <f t="shared" si="16"/>
        <v>0</v>
      </c>
      <c r="L76" t="b">
        <f t="shared" si="17"/>
        <v>0</v>
      </c>
    </row>
    <row r="77" spans="1:12" x14ac:dyDescent="0.25">
      <c r="A77" s="6">
        <v>45822</v>
      </c>
      <c r="B77" s="5">
        <v>22</v>
      </c>
      <c r="C77" s="5">
        <v>0</v>
      </c>
      <c r="D77" s="5">
        <f t="shared" si="9"/>
        <v>16667</v>
      </c>
      <c r="E77" s="5">
        <f t="shared" si="10"/>
        <v>16667</v>
      </c>
      <c r="F77" s="5">
        <f t="shared" si="11"/>
        <v>4667</v>
      </c>
      <c r="G77" s="5" t="str">
        <f t="shared" si="12"/>
        <v>TAK</v>
      </c>
      <c r="H77" s="5">
        <f t="shared" si="13"/>
        <v>0</v>
      </c>
      <c r="I77" s="5">
        <f t="shared" si="14"/>
        <v>-533</v>
      </c>
      <c r="J77">
        <f t="shared" si="15"/>
        <v>1</v>
      </c>
      <c r="K77">
        <f t="shared" si="16"/>
        <v>-12000</v>
      </c>
      <c r="L77" t="b">
        <f t="shared" si="17"/>
        <v>0</v>
      </c>
    </row>
    <row r="78" spans="1:12" x14ac:dyDescent="0.25">
      <c r="A78" s="6">
        <v>45823</v>
      </c>
      <c r="B78" s="5">
        <v>16</v>
      </c>
      <c r="C78" s="5">
        <v>0</v>
      </c>
      <c r="D78" s="5">
        <f t="shared" si="9"/>
        <v>4577</v>
      </c>
      <c r="E78" s="5">
        <f t="shared" si="10"/>
        <v>25000</v>
      </c>
      <c r="F78" s="5">
        <f t="shared" si="11"/>
        <v>13000</v>
      </c>
      <c r="G78" s="5" t="str">
        <f t="shared" si="12"/>
        <v>TAK</v>
      </c>
      <c r="H78" s="5">
        <f t="shared" si="13"/>
        <v>0</v>
      </c>
      <c r="I78" s="5">
        <f t="shared" si="14"/>
        <v>-90</v>
      </c>
      <c r="J78">
        <f t="shared" si="15"/>
        <v>1</v>
      </c>
      <c r="K78">
        <f t="shared" si="16"/>
        <v>-12000</v>
      </c>
      <c r="L78" t="b">
        <f t="shared" si="17"/>
        <v>1</v>
      </c>
    </row>
    <row r="79" spans="1:12" x14ac:dyDescent="0.25">
      <c r="A79" s="6">
        <v>45824</v>
      </c>
      <c r="B79" s="5">
        <v>12</v>
      </c>
      <c r="C79" s="5">
        <v>0</v>
      </c>
      <c r="D79" s="5">
        <f t="shared" si="9"/>
        <v>12837</v>
      </c>
      <c r="E79" s="5">
        <f t="shared" si="10"/>
        <v>12837</v>
      </c>
      <c r="F79" s="5">
        <f t="shared" si="11"/>
        <v>12837</v>
      </c>
      <c r="G79" s="5" t="str">
        <f t="shared" si="12"/>
        <v>TAK</v>
      </c>
      <c r="H79" s="5">
        <f t="shared" si="13"/>
        <v>0</v>
      </c>
      <c r="I79" s="5">
        <f t="shared" si="14"/>
        <v>-163</v>
      </c>
      <c r="J79">
        <f t="shared" si="15"/>
        <v>0</v>
      </c>
      <c r="K79">
        <f t="shared" si="16"/>
        <v>0</v>
      </c>
      <c r="L79" t="b">
        <f t="shared" si="17"/>
        <v>0</v>
      </c>
    </row>
    <row r="80" spans="1:12" x14ac:dyDescent="0.25">
      <c r="A80" s="6">
        <v>45825</v>
      </c>
      <c r="B80" s="5">
        <v>14</v>
      </c>
      <c r="C80" s="5">
        <v>0</v>
      </c>
      <c r="D80" s="5">
        <f t="shared" si="9"/>
        <v>12635</v>
      </c>
      <c r="E80" s="5">
        <f t="shared" si="10"/>
        <v>12635</v>
      </c>
      <c r="F80" s="5">
        <f t="shared" si="11"/>
        <v>12635</v>
      </c>
      <c r="G80" s="5" t="str">
        <f t="shared" si="12"/>
        <v>TAK</v>
      </c>
      <c r="H80" s="5">
        <f t="shared" si="13"/>
        <v>0</v>
      </c>
      <c r="I80" s="5">
        <f t="shared" si="14"/>
        <v>-202</v>
      </c>
      <c r="J80">
        <f t="shared" si="15"/>
        <v>0</v>
      </c>
      <c r="K80">
        <f t="shared" si="16"/>
        <v>0</v>
      </c>
      <c r="L80" t="b">
        <f t="shared" si="17"/>
        <v>0</v>
      </c>
    </row>
    <row r="81" spans="1:12" x14ac:dyDescent="0.25">
      <c r="A81" s="6">
        <v>45826</v>
      </c>
      <c r="B81" s="5">
        <v>16</v>
      </c>
      <c r="C81" s="5">
        <v>0.3</v>
      </c>
      <c r="D81" s="5">
        <f t="shared" si="9"/>
        <v>12845</v>
      </c>
      <c r="E81" s="5">
        <f t="shared" si="10"/>
        <v>12845</v>
      </c>
      <c r="F81" s="5">
        <f t="shared" si="11"/>
        <v>845</v>
      </c>
      <c r="G81" s="5" t="str">
        <f t="shared" si="12"/>
        <v>NIE</v>
      </c>
      <c r="H81" s="5">
        <f t="shared" si="13"/>
        <v>210</v>
      </c>
      <c r="I81" s="5">
        <f t="shared" si="14"/>
        <v>0</v>
      </c>
      <c r="J81">
        <f t="shared" si="15"/>
        <v>1</v>
      </c>
      <c r="K81">
        <f t="shared" si="16"/>
        <v>-12000</v>
      </c>
      <c r="L81" t="b">
        <f t="shared" si="17"/>
        <v>0</v>
      </c>
    </row>
    <row r="82" spans="1:12" x14ac:dyDescent="0.25">
      <c r="A82" s="6">
        <v>45827</v>
      </c>
      <c r="B82" s="5">
        <v>12</v>
      </c>
      <c r="C82" s="5">
        <v>3</v>
      </c>
      <c r="D82" s="5">
        <f t="shared" si="9"/>
        <v>2945</v>
      </c>
      <c r="E82" s="5">
        <f t="shared" si="10"/>
        <v>2945</v>
      </c>
      <c r="F82" s="5">
        <f t="shared" si="11"/>
        <v>2945</v>
      </c>
      <c r="G82" s="5" t="str">
        <f t="shared" si="12"/>
        <v>NIE</v>
      </c>
      <c r="H82" s="5">
        <f t="shared" si="13"/>
        <v>2100</v>
      </c>
      <c r="I82" s="5">
        <f t="shared" si="14"/>
        <v>0</v>
      </c>
      <c r="J82">
        <f t="shared" si="15"/>
        <v>0</v>
      </c>
      <c r="K82">
        <f t="shared" si="16"/>
        <v>0</v>
      </c>
      <c r="L82" t="b">
        <f t="shared" si="17"/>
        <v>0</v>
      </c>
    </row>
    <row r="83" spans="1:12" x14ac:dyDescent="0.25">
      <c r="A83" s="6">
        <v>45828</v>
      </c>
      <c r="B83" s="5">
        <v>13</v>
      </c>
      <c r="C83" s="5">
        <v>2</v>
      </c>
      <c r="D83" s="5">
        <f t="shared" si="9"/>
        <v>4345</v>
      </c>
      <c r="E83" s="5">
        <f t="shared" si="10"/>
        <v>4345</v>
      </c>
      <c r="F83" s="5">
        <f t="shared" si="11"/>
        <v>4345</v>
      </c>
      <c r="G83" s="5" t="str">
        <f t="shared" si="12"/>
        <v>NIE</v>
      </c>
      <c r="H83" s="5">
        <f t="shared" si="13"/>
        <v>1400</v>
      </c>
      <c r="I83" s="5">
        <f t="shared" si="14"/>
        <v>0</v>
      </c>
      <c r="J83">
        <f t="shared" si="15"/>
        <v>0</v>
      </c>
      <c r="K83">
        <f t="shared" si="16"/>
        <v>0</v>
      </c>
      <c r="L83" t="b">
        <f t="shared" si="17"/>
        <v>0</v>
      </c>
    </row>
    <row r="84" spans="1:12" x14ac:dyDescent="0.25">
      <c r="A84" s="6">
        <v>45829</v>
      </c>
      <c r="B84" s="5">
        <v>12</v>
      </c>
      <c r="C84" s="5">
        <v>0</v>
      </c>
      <c r="D84" s="5">
        <f t="shared" si="9"/>
        <v>4290</v>
      </c>
      <c r="E84" s="5">
        <f t="shared" si="10"/>
        <v>4290</v>
      </c>
      <c r="F84" s="5">
        <f t="shared" si="11"/>
        <v>4290</v>
      </c>
      <c r="G84" s="5" t="str">
        <f t="shared" si="12"/>
        <v>TAK</v>
      </c>
      <c r="H84" s="5">
        <f t="shared" si="13"/>
        <v>0</v>
      </c>
      <c r="I84" s="5">
        <f t="shared" si="14"/>
        <v>-55</v>
      </c>
      <c r="J84">
        <f t="shared" si="15"/>
        <v>0</v>
      </c>
      <c r="K84">
        <f t="shared" si="16"/>
        <v>0</v>
      </c>
      <c r="L84" t="b">
        <f t="shared" si="17"/>
        <v>0</v>
      </c>
    </row>
    <row r="85" spans="1:12" x14ac:dyDescent="0.25">
      <c r="A85" s="6">
        <v>45830</v>
      </c>
      <c r="B85" s="5">
        <v>12</v>
      </c>
      <c r="C85" s="5">
        <v>3</v>
      </c>
      <c r="D85" s="5">
        <f t="shared" si="9"/>
        <v>6390</v>
      </c>
      <c r="E85" s="5">
        <f t="shared" si="10"/>
        <v>6390</v>
      </c>
      <c r="F85" s="5">
        <f t="shared" si="11"/>
        <v>6390</v>
      </c>
      <c r="G85" s="5" t="str">
        <f t="shared" si="12"/>
        <v>NIE</v>
      </c>
      <c r="H85" s="5">
        <f t="shared" si="13"/>
        <v>2100</v>
      </c>
      <c r="I85" s="5">
        <f t="shared" si="14"/>
        <v>0</v>
      </c>
      <c r="J85">
        <f t="shared" si="15"/>
        <v>0</v>
      </c>
      <c r="K85">
        <f t="shared" si="16"/>
        <v>0</v>
      </c>
      <c r="L85" t="b">
        <f t="shared" si="17"/>
        <v>0</v>
      </c>
    </row>
    <row r="86" spans="1:12" x14ac:dyDescent="0.25">
      <c r="A86" s="6">
        <v>45831</v>
      </c>
      <c r="B86" s="5">
        <v>13</v>
      </c>
      <c r="C86" s="5">
        <v>3</v>
      </c>
      <c r="D86" s="5">
        <f t="shared" si="9"/>
        <v>8490</v>
      </c>
      <c r="E86" s="5">
        <f t="shared" si="10"/>
        <v>8490</v>
      </c>
      <c r="F86" s="5">
        <f t="shared" si="11"/>
        <v>8490</v>
      </c>
      <c r="G86" s="5" t="str">
        <f t="shared" si="12"/>
        <v>NIE</v>
      </c>
      <c r="H86" s="5">
        <f t="shared" si="13"/>
        <v>2100</v>
      </c>
      <c r="I86" s="5">
        <f t="shared" si="14"/>
        <v>0</v>
      </c>
      <c r="J86">
        <f t="shared" si="15"/>
        <v>0</v>
      </c>
      <c r="K86">
        <f t="shared" si="16"/>
        <v>0</v>
      </c>
      <c r="L86" t="b">
        <f t="shared" si="17"/>
        <v>0</v>
      </c>
    </row>
    <row r="87" spans="1:12" x14ac:dyDescent="0.25">
      <c r="A87" s="6">
        <v>45832</v>
      </c>
      <c r="B87" s="5">
        <v>12</v>
      </c>
      <c r="C87" s="5">
        <v>0</v>
      </c>
      <c r="D87" s="5">
        <f t="shared" si="9"/>
        <v>8384</v>
      </c>
      <c r="E87" s="5">
        <f t="shared" si="10"/>
        <v>8384</v>
      </c>
      <c r="F87" s="5">
        <f t="shared" si="11"/>
        <v>8384</v>
      </c>
      <c r="G87" s="5" t="str">
        <f t="shared" si="12"/>
        <v>TAK</v>
      </c>
      <c r="H87" s="5">
        <f t="shared" si="13"/>
        <v>0</v>
      </c>
      <c r="I87" s="5">
        <f t="shared" si="14"/>
        <v>-106</v>
      </c>
      <c r="J87">
        <f t="shared" si="15"/>
        <v>0</v>
      </c>
      <c r="K87">
        <f t="shared" si="16"/>
        <v>0</v>
      </c>
      <c r="L87" t="b">
        <f t="shared" si="17"/>
        <v>0</v>
      </c>
    </row>
    <row r="88" spans="1:12" x14ac:dyDescent="0.25">
      <c r="A88" s="6">
        <v>45833</v>
      </c>
      <c r="B88" s="5">
        <v>16</v>
      </c>
      <c r="C88" s="5">
        <v>0</v>
      </c>
      <c r="D88" s="5">
        <f t="shared" si="9"/>
        <v>8223</v>
      </c>
      <c r="E88" s="5">
        <f t="shared" si="10"/>
        <v>25000</v>
      </c>
      <c r="F88" s="5">
        <f t="shared" si="11"/>
        <v>13000</v>
      </c>
      <c r="G88" s="5" t="str">
        <f t="shared" si="12"/>
        <v>TAK</v>
      </c>
      <c r="H88" s="5">
        <f t="shared" si="13"/>
        <v>0</v>
      </c>
      <c r="I88" s="5">
        <f t="shared" si="14"/>
        <v>-161</v>
      </c>
      <c r="J88">
        <f t="shared" si="15"/>
        <v>1</v>
      </c>
      <c r="K88">
        <f t="shared" si="16"/>
        <v>-12000</v>
      </c>
      <c r="L88" t="b">
        <f t="shared" si="17"/>
        <v>1</v>
      </c>
    </row>
    <row r="89" spans="1:12" x14ac:dyDescent="0.25">
      <c r="A89" s="6">
        <v>45834</v>
      </c>
      <c r="B89" s="5">
        <v>16</v>
      </c>
      <c r="C89" s="5">
        <v>7</v>
      </c>
      <c r="D89" s="5">
        <f t="shared" si="9"/>
        <v>17900</v>
      </c>
      <c r="E89" s="5">
        <f t="shared" si="10"/>
        <v>17900</v>
      </c>
      <c r="F89" s="5">
        <f t="shared" si="11"/>
        <v>17900</v>
      </c>
      <c r="G89" s="5" t="str">
        <f t="shared" si="12"/>
        <v>NIE</v>
      </c>
      <c r="H89" s="5">
        <f t="shared" si="13"/>
        <v>4900</v>
      </c>
      <c r="I89" s="5">
        <f t="shared" si="14"/>
        <v>0</v>
      </c>
      <c r="J89">
        <f t="shared" si="15"/>
        <v>0</v>
      </c>
      <c r="K89">
        <f t="shared" si="16"/>
        <v>0</v>
      </c>
      <c r="L89" t="b">
        <f t="shared" si="17"/>
        <v>0</v>
      </c>
    </row>
    <row r="90" spans="1:12" x14ac:dyDescent="0.25">
      <c r="A90" s="6">
        <v>45835</v>
      </c>
      <c r="B90" s="5">
        <v>18</v>
      </c>
      <c r="C90" s="5">
        <v>6</v>
      </c>
      <c r="D90" s="5">
        <f t="shared" si="9"/>
        <v>22100</v>
      </c>
      <c r="E90" s="5">
        <f t="shared" si="10"/>
        <v>22100</v>
      </c>
      <c r="F90" s="5">
        <f t="shared" si="11"/>
        <v>22100</v>
      </c>
      <c r="G90" s="5" t="str">
        <f t="shared" si="12"/>
        <v>NIE</v>
      </c>
      <c r="H90" s="5">
        <f t="shared" si="13"/>
        <v>4200</v>
      </c>
      <c r="I90" s="5">
        <f t="shared" si="14"/>
        <v>0</v>
      </c>
      <c r="J90">
        <f t="shared" si="15"/>
        <v>0</v>
      </c>
      <c r="K90">
        <f t="shared" si="16"/>
        <v>0</v>
      </c>
      <c r="L90" t="b">
        <f t="shared" si="17"/>
        <v>0</v>
      </c>
    </row>
    <row r="91" spans="1:12" x14ac:dyDescent="0.25">
      <c r="A91" s="6">
        <v>45836</v>
      </c>
      <c r="B91" s="5">
        <v>16</v>
      </c>
      <c r="C91" s="5">
        <v>0</v>
      </c>
      <c r="D91" s="5">
        <f t="shared" si="9"/>
        <v>21675</v>
      </c>
      <c r="E91" s="5">
        <f t="shared" si="10"/>
        <v>21675</v>
      </c>
      <c r="F91" s="5">
        <f t="shared" si="11"/>
        <v>9675</v>
      </c>
      <c r="G91" s="5" t="str">
        <f t="shared" si="12"/>
        <v>TAK</v>
      </c>
      <c r="H91" s="5">
        <f t="shared" si="13"/>
        <v>0</v>
      </c>
      <c r="I91" s="5">
        <f t="shared" si="14"/>
        <v>-425</v>
      </c>
      <c r="J91">
        <f t="shared" si="15"/>
        <v>1</v>
      </c>
      <c r="K91">
        <f t="shared" si="16"/>
        <v>-12000</v>
      </c>
      <c r="L91" t="b">
        <f t="shared" si="17"/>
        <v>0</v>
      </c>
    </row>
    <row r="92" spans="1:12" x14ac:dyDescent="0.25">
      <c r="A92" s="6">
        <v>45837</v>
      </c>
      <c r="B92" s="5">
        <v>16</v>
      </c>
      <c r="C92" s="5">
        <v>0</v>
      </c>
      <c r="D92" s="5">
        <f t="shared" si="9"/>
        <v>9489</v>
      </c>
      <c r="E92" s="5">
        <f t="shared" si="10"/>
        <v>25000</v>
      </c>
      <c r="F92" s="5">
        <f t="shared" si="11"/>
        <v>13000</v>
      </c>
      <c r="G92" s="5" t="str">
        <f t="shared" si="12"/>
        <v>TAK</v>
      </c>
      <c r="H92" s="5">
        <f t="shared" si="13"/>
        <v>0</v>
      </c>
      <c r="I92" s="5">
        <f t="shared" si="14"/>
        <v>-186</v>
      </c>
      <c r="J92">
        <f t="shared" si="15"/>
        <v>1</v>
      </c>
      <c r="K92">
        <f t="shared" si="16"/>
        <v>-12000</v>
      </c>
      <c r="L92" t="b">
        <f t="shared" si="17"/>
        <v>1</v>
      </c>
    </row>
    <row r="93" spans="1:12" x14ac:dyDescent="0.25">
      <c r="A93" s="6">
        <v>45838</v>
      </c>
      <c r="B93" s="5">
        <v>19</v>
      </c>
      <c r="C93" s="5">
        <v>0</v>
      </c>
      <c r="D93" s="5">
        <f t="shared" si="9"/>
        <v>12677</v>
      </c>
      <c r="E93" s="5">
        <f t="shared" si="10"/>
        <v>12677</v>
      </c>
      <c r="F93" s="5">
        <f t="shared" si="11"/>
        <v>677</v>
      </c>
      <c r="G93" s="5" t="str">
        <f t="shared" si="12"/>
        <v>TAK</v>
      </c>
      <c r="H93" s="5">
        <f t="shared" si="13"/>
        <v>0</v>
      </c>
      <c r="I93" s="5">
        <f t="shared" si="14"/>
        <v>-323</v>
      </c>
      <c r="J93">
        <f t="shared" si="15"/>
        <v>1</v>
      </c>
      <c r="K93">
        <f t="shared" si="16"/>
        <v>-12000</v>
      </c>
      <c r="L93" t="b">
        <f t="shared" si="17"/>
        <v>0</v>
      </c>
    </row>
    <row r="94" spans="1:12" x14ac:dyDescent="0.25">
      <c r="A94" s="6">
        <v>45839</v>
      </c>
      <c r="B94" s="5">
        <v>18</v>
      </c>
      <c r="C94" s="5">
        <v>0</v>
      </c>
      <c r="D94" s="5">
        <f t="shared" si="9"/>
        <v>661</v>
      </c>
      <c r="E94" s="5">
        <f t="shared" si="10"/>
        <v>25000</v>
      </c>
      <c r="F94" s="5">
        <f t="shared" si="11"/>
        <v>13000</v>
      </c>
      <c r="G94" s="5" t="str">
        <f t="shared" si="12"/>
        <v>TAK</v>
      </c>
      <c r="H94" s="5">
        <f t="shared" si="13"/>
        <v>0</v>
      </c>
      <c r="I94" s="5">
        <f t="shared" si="14"/>
        <v>-16</v>
      </c>
      <c r="J94">
        <f t="shared" si="15"/>
        <v>1</v>
      </c>
      <c r="K94">
        <f t="shared" si="16"/>
        <v>-12000</v>
      </c>
      <c r="L94" t="b">
        <f t="shared" si="17"/>
        <v>1</v>
      </c>
    </row>
    <row r="95" spans="1:12" x14ac:dyDescent="0.25">
      <c r="A95" s="6">
        <v>45840</v>
      </c>
      <c r="B95" s="5">
        <v>20</v>
      </c>
      <c r="C95" s="5">
        <v>0</v>
      </c>
      <c r="D95" s="5">
        <f t="shared" si="9"/>
        <v>12651</v>
      </c>
      <c r="E95" s="5">
        <f t="shared" si="10"/>
        <v>12651</v>
      </c>
      <c r="F95" s="5">
        <f t="shared" si="11"/>
        <v>651</v>
      </c>
      <c r="G95" s="5" t="str">
        <f t="shared" si="12"/>
        <v>TAK</v>
      </c>
      <c r="H95" s="5">
        <f t="shared" si="13"/>
        <v>0</v>
      </c>
      <c r="I95" s="5">
        <f t="shared" si="14"/>
        <v>-349</v>
      </c>
      <c r="J95">
        <f t="shared" si="15"/>
        <v>1</v>
      </c>
      <c r="K95">
        <f t="shared" si="16"/>
        <v>-12000</v>
      </c>
      <c r="L95" t="b">
        <f t="shared" si="17"/>
        <v>0</v>
      </c>
    </row>
    <row r="96" spans="1:12" x14ac:dyDescent="0.25">
      <c r="A96" s="6">
        <v>45841</v>
      </c>
      <c r="B96" s="5">
        <v>22</v>
      </c>
      <c r="C96" s="5">
        <v>0</v>
      </c>
      <c r="D96" s="5">
        <f t="shared" si="9"/>
        <v>630</v>
      </c>
      <c r="E96" s="5">
        <f t="shared" si="10"/>
        <v>25000</v>
      </c>
      <c r="F96" s="5">
        <f t="shared" si="11"/>
        <v>13000</v>
      </c>
      <c r="G96" s="5" t="str">
        <f t="shared" si="12"/>
        <v>TAK</v>
      </c>
      <c r="H96" s="5">
        <f t="shared" si="13"/>
        <v>0</v>
      </c>
      <c r="I96" s="5">
        <f t="shared" si="14"/>
        <v>-21</v>
      </c>
      <c r="J96">
        <f t="shared" si="15"/>
        <v>1</v>
      </c>
      <c r="K96">
        <f t="shared" si="16"/>
        <v>-12000</v>
      </c>
      <c r="L96" t="b">
        <f t="shared" si="17"/>
        <v>1</v>
      </c>
    </row>
    <row r="97" spans="1:12" x14ac:dyDescent="0.25">
      <c r="A97" s="6">
        <v>45842</v>
      </c>
      <c r="B97" s="5">
        <v>25</v>
      </c>
      <c r="C97" s="5">
        <v>0</v>
      </c>
      <c r="D97" s="5">
        <f t="shared" si="9"/>
        <v>12512</v>
      </c>
      <c r="E97" s="5">
        <f t="shared" si="10"/>
        <v>12512</v>
      </c>
      <c r="F97" s="5">
        <f t="shared" si="11"/>
        <v>512</v>
      </c>
      <c r="G97" s="5" t="str">
        <f t="shared" si="12"/>
        <v>TAK</v>
      </c>
      <c r="H97" s="5">
        <f t="shared" si="13"/>
        <v>0</v>
      </c>
      <c r="I97" s="5">
        <f t="shared" si="14"/>
        <v>-488</v>
      </c>
      <c r="J97">
        <f t="shared" si="15"/>
        <v>1</v>
      </c>
      <c r="K97">
        <f t="shared" si="16"/>
        <v>-12000</v>
      </c>
      <c r="L97" t="b">
        <f t="shared" si="17"/>
        <v>0</v>
      </c>
    </row>
    <row r="98" spans="1:12" x14ac:dyDescent="0.25">
      <c r="A98" s="6">
        <v>45843</v>
      </c>
      <c r="B98" s="5">
        <v>26</v>
      </c>
      <c r="C98" s="5">
        <v>0</v>
      </c>
      <c r="D98" s="5">
        <f t="shared" si="9"/>
        <v>491</v>
      </c>
      <c r="E98" s="5">
        <f t="shared" si="10"/>
        <v>25000</v>
      </c>
      <c r="F98" s="5">
        <f t="shared" si="11"/>
        <v>13000</v>
      </c>
      <c r="G98" s="5" t="str">
        <f t="shared" si="12"/>
        <v>TAK</v>
      </c>
      <c r="H98" s="5">
        <f t="shared" si="13"/>
        <v>0</v>
      </c>
      <c r="I98" s="5">
        <f t="shared" si="14"/>
        <v>-21</v>
      </c>
      <c r="J98">
        <f t="shared" si="15"/>
        <v>1</v>
      </c>
      <c r="K98">
        <f t="shared" si="16"/>
        <v>-12000</v>
      </c>
      <c r="L98" t="b">
        <f t="shared" si="17"/>
        <v>1</v>
      </c>
    </row>
    <row r="99" spans="1:12" x14ac:dyDescent="0.25">
      <c r="A99" s="6">
        <v>45844</v>
      </c>
      <c r="B99" s="5">
        <v>22</v>
      </c>
      <c r="C99" s="5">
        <v>0</v>
      </c>
      <c r="D99" s="5">
        <f t="shared" si="9"/>
        <v>12597</v>
      </c>
      <c r="E99" s="5">
        <f t="shared" si="10"/>
        <v>12597</v>
      </c>
      <c r="F99" s="5">
        <f t="shared" si="11"/>
        <v>597</v>
      </c>
      <c r="G99" s="5" t="str">
        <f t="shared" si="12"/>
        <v>TAK</v>
      </c>
      <c r="H99" s="5">
        <f t="shared" si="13"/>
        <v>0</v>
      </c>
      <c r="I99" s="5">
        <f t="shared" si="14"/>
        <v>-403</v>
      </c>
      <c r="J99">
        <f t="shared" si="15"/>
        <v>1</v>
      </c>
      <c r="K99">
        <f t="shared" si="16"/>
        <v>-12000</v>
      </c>
      <c r="L99" t="b">
        <f t="shared" si="17"/>
        <v>0</v>
      </c>
    </row>
    <row r="100" spans="1:12" x14ac:dyDescent="0.25">
      <c r="A100" s="6">
        <v>45845</v>
      </c>
      <c r="B100" s="5">
        <v>22</v>
      </c>
      <c r="C100" s="5">
        <v>18</v>
      </c>
      <c r="D100" s="5">
        <f t="shared" si="9"/>
        <v>13197</v>
      </c>
      <c r="E100" s="5">
        <f t="shared" si="10"/>
        <v>13197</v>
      </c>
      <c r="F100" s="5">
        <f t="shared" si="11"/>
        <v>13197</v>
      </c>
      <c r="G100" s="5" t="str">
        <f t="shared" si="12"/>
        <v>NIE</v>
      </c>
      <c r="H100" s="5">
        <f t="shared" si="13"/>
        <v>12600</v>
      </c>
      <c r="I100" s="5">
        <f t="shared" si="14"/>
        <v>0</v>
      </c>
      <c r="J100">
        <f t="shared" si="15"/>
        <v>0</v>
      </c>
      <c r="K100">
        <f t="shared" si="16"/>
        <v>0</v>
      </c>
      <c r="L100" t="b">
        <f t="shared" si="17"/>
        <v>0</v>
      </c>
    </row>
    <row r="101" spans="1:12" x14ac:dyDescent="0.25">
      <c r="A101" s="6">
        <v>45846</v>
      </c>
      <c r="B101" s="5">
        <v>20</v>
      </c>
      <c r="C101" s="5">
        <v>3</v>
      </c>
      <c r="D101" s="5">
        <f t="shared" si="9"/>
        <v>15297</v>
      </c>
      <c r="E101" s="5">
        <f t="shared" si="10"/>
        <v>15297</v>
      </c>
      <c r="F101" s="5">
        <f t="shared" si="11"/>
        <v>15297</v>
      </c>
      <c r="G101" s="5" t="str">
        <f t="shared" si="12"/>
        <v>NIE</v>
      </c>
      <c r="H101" s="5">
        <f t="shared" si="13"/>
        <v>2100</v>
      </c>
      <c r="I101" s="5">
        <f t="shared" si="14"/>
        <v>0</v>
      </c>
      <c r="J101">
        <f t="shared" si="15"/>
        <v>0</v>
      </c>
      <c r="K101">
        <f t="shared" si="16"/>
        <v>0</v>
      </c>
      <c r="L101" t="b">
        <f t="shared" si="17"/>
        <v>0</v>
      </c>
    </row>
    <row r="102" spans="1:12" x14ac:dyDescent="0.25">
      <c r="A102" s="6">
        <v>45847</v>
      </c>
      <c r="B102" s="5">
        <v>16</v>
      </c>
      <c r="C102" s="5">
        <v>0.2</v>
      </c>
      <c r="D102" s="5">
        <f t="shared" si="9"/>
        <v>15437</v>
      </c>
      <c r="E102" s="5">
        <f t="shared" si="10"/>
        <v>15437</v>
      </c>
      <c r="F102" s="5">
        <f t="shared" si="11"/>
        <v>3437</v>
      </c>
      <c r="G102" s="5" t="str">
        <f t="shared" si="12"/>
        <v>NIE</v>
      </c>
      <c r="H102" s="5">
        <f t="shared" si="13"/>
        <v>140</v>
      </c>
      <c r="I102" s="5">
        <f t="shared" si="14"/>
        <v>0</v>
      </c>
      <c r="J102">
        <f t="shared" si="15"/>
        <v>1</v>
      </c>
      <c r="K102">
        <f t="shared" si="16"/>
        <v>-12000</v>
      </c>
      <c r="L102" t="b">
        <f t="shared" si="17"/>
        <v>0</v>
      </c>
    </row>
    <row r="103" spans="1:12" x14ac:dyDescent="0.25">
      <c r="A103" s="6">
        <v>45848</v>
      </c>
      <c r="B103" s="5">
        <v>13</v>
      </c>
      <c r="C103" s="5">
        <v>12.2</v>
      </c>
      <c r="D103" s="5">
        <f t="shared" si="9"/>
        <v>11977</v>
      </c>
      <c r="E103" s="5">
        <f t="shared" si="10"/>
        <v>11977</v>
      </c>
      <c r="F103" s="5">
        <f t="shared" si="11"/>
        <v>11977</v>
      </c>
      <c r="G103" s="5" t="str">
        <f t="shared" si="12"/>
        <v>NIE</v>
      </c>
      <c r="H103" s="5">
        <f t="shared" si="13"/>
        <v>8540</v>
      </c>
      <c r="I103" s="5">
        <f t="shared" si="14"/>
        <v>0</v>
      </c>
      <c r="J103">
        <f t="shared" si="15"/>
        <v>0</v>
      </c>
      <c r="K103">
        <f t="shared" si="16"/>
        <v>0</v>
      </c>
      <c r="L103" t="b">
        <f t="shared" si="17"/>
        <v>0</v>
      </c>
    </row>
    <row r="104" spans="1:12" x14ac:dyDescent="0.25">
      <c r="A104" s="6">
        <v>45849</v>
      </c>
      <c r="B104" s="5">
        <v>16</v>
      </c>
      <c r="C104" s="5">
        <v>0</v>
      </c>
      <c r="D104" s="5">
        <f t="shared" si="9"/>
        <v>11747</v>
      </c>
      <c r="E104" s="5">
        <f t="shared" si="10"/>
        <v>25000</v>
      </c>
      <c r="F104" s="5">
        <f t="shared" si="11"/>
        <v>13000</v>
      </c>
      <c r="G104" s="5" t="str">
        <f t="shared" si="12"/>
        <v>TAK</v>
      </c>
      <c r="H104" s="5">
        <f t="shared" si="13"/>
        <v>0</v>
      </c>
      <c r="I104" s="5">
        <f t="shared" si="14"/>
        <v>-230</v>
      </c>
      <c r="J104">
        <f t="shared" si="15"/>
        <v>1</v>
      </c>
      <c r="K104">
        <f t="shared" si="16"/>
        <v>-12000</v>
      </c>
      <c r="L104" t="b">
        <f t="shared" si="17"/>
        <v>1</v>
      </c>
    </row>
    <row r="105" spans="1:12" x14ac:dyDescent="0.25">
      <c r="A105" s="6">
        <v>45850</v>
      </c>
      <c r="B105" s="5">
        <v>18</v>
      </c>
      <c r="C105" s="5">
        <v>2</v>
      </c>
      <c r="D105" s="5">
        <f t="shared" si="9"/>
        <v>14400</v>
      </c>
      <c r="E105" s="5">
        <f t="shared" si="10"/>
        <v>14400</v>
      </c>
      <c r="F105" s="5">
        <f t="shared" si="11"/>
        <v>14400</v>
      </c>
      <c r="G105" s="5" t="str">
        <f t="shared" si="12"/>
        <v>NIE</v>
      </c>
      <c r="H105" s="5">
        <f t="shared" si="13"/>
        <v>1400</v>
      </c>
      <c r="I105" s="5">
        <f t="shared" si="14"/>
        <v>0</v>
      </c>
      <c r="J105">
        <f t="shared" si="15"/>
        <v>0</v>
      </c>
      <c r="K105">
        <f t="shared" si="16"/>
        <v>0</v>
      </c>
      <c r="L105" t="b">
        <f t="shared" si="17"/>
        <v>0</v>
      </c>
    </row>
    <row r="106" spans="1:12" x14ac:dyDescent="0.25">
      <c r="A106" s="6">
        <v>45851</v>
      </c>
      <c r="B106" s="5">
        <v>18</v>
      </c>
      <c r="C106" s="5">
        <v>12</v>
      </c>
      <c r="D106" s="5">
        <f t="shared" si="9"/>
        <v>22800</v>
      </c>
      <c r="E106" s="5">
        <f t="shared" si="10"/>
        <v>22800</v>
      </c>
      <c r="F106" s="5">
        <f t="shared" si="11"/>
        <v>22800</v>
      </c>
      <c r="G106" s="5" t="str">
        <f t="shared" si="12"/>
        <v>NIE</v>
      </c>
      <c r="H106" s="5">
        <f t="shared" si="13"/>
        <v>8400</v>
      </c>
      <c r="I106" s="5">
        <f t="shared" si="14"/>
        <v>0</v>
      </c>
      <c r="J106">
        <f t="shared" si="15"/>
        <v>0</v>
      </c>
      <c r="K106">
        <f t="shared" si="16"/>
        <v>0</v>
      </c>
      <c r="L106" t="b">
        <f t="shared" si="17"/>
        <v>0</v>
      </c>
    </row>
    <row r="107" spans="1:12" x14ac:dyDescent="0.25">
      <c r="A107" s="6">
        <v>45852</v>
      </c>
      <c r="B107" s="5">
        <v>18</v>
      </c>
      <c r="C107" s="5">
        <v>0</v>
      </c>
      <c r="D107" s="5">
        <f t="shared" si="9"/>
        <v>22277</v>
      </c>
      <c r="E107" s="5">
        <f t="shared" si="10"/>
        <v>22277</v>
      </c>
      <c r="F107" s="5">
        <f t="shared" si="11"/>
        <v>10277</v>
      </c>
      <c r="G107" s="5" t="str">
        <f t="shared" si="12"/>
        <v>TAK</v>
      </c>
      <c r="H107" s="5">
        <f t="shared" si="13"/>
        <v>0</v>
      </c>
      <c r="I107" s="5">
        <f t="shared" si="14"/>
        <v>-523</v>
      </c>
      <c r="J107">
        <f t="shared" si="15"/>
        <v>1</v>
      </c>
      <c r="K107">
        <f t="shared" si="16"/>
        <v>-12000</v>
      </c>
      <c r="L107" t="b">
        <f t="shared" si="17"/>
        <v>0</v>
      </c>
    </row>
    <row r="108" spans="1:12" x14ac:dyDescent="0.25">
      <c r="A108" s="6">
        <v>45853</v>
      </c>
      <c r="B108" s="5">
        <v>18</v>
      </c>
      <c r="C108" s="5">
        <v>0</v>
      </c>
      <c r="D108" s="5">
        <f t="shared" si="9"/>
        <v>10041</v>
      </c>
      <c r="E108" s="5">
        <f t="shared" si="10"/>
        <v>25000</v>
      </c>
      <c r="F108" s="5">
        <f t="shared" si="11"/>
        <v>13000</v>
      </c>
      <c r="G108" s="5" t="str">
        <f t="shared" si="12"/>
        <v>TAK</v>
      </c>
      <c r="H108" s="5">
        <f t="shared" si="13"/>
        <v>0</v>
      </c>
      <c r="I108" s="5">
        <f t="shared" si="14"/>
        <v>-236</v>
      </c>
      <c r="J108">
        <f t="shared" si="15"/>
        <v>1</v>
      </c>
      <c r="K108">
        <f t="shared" si="16"/>
        <v>-12000</v>
      </c>
      <c r="L108" t="b">
        <f t="shared" si="17"/>
        <v>1</v>
      </c>
    </row>
    <row r="109" spans="1:12" x14ac:dyDescent="0.25">
      <c r="A109" s="6">
        <v>45854</v>
      </c>
      <c r="B109" s="5">
        <v>16</v>
      </c>
      <c r="C109" s="5">
        <v>0</v>
      </c>
      <c r="D109" s="5">
        <f t="shared" si="9"/>
        <v>12750</v>
      </c>
      <c r="E109" s="5">
        <f t="shared" si="10"/>
        <v>12750</v>
      </c>
      <c r="F109" s="5">
        <f t="shared" si="11"/>
        <v>750</v>
      </c>
      <c r="G109" s="5" t="str">
        <f t="shared" si="12"/>
        <v>TAK</v>
      </c>
      <c r="H109" s="5">
        <f t="shared" si="13"/>
        <v>0</v>
      </c>
      <c r="I109" s="5">
        <f t="shared" si="14"/>
        <v>-250</v>
      </c>
      <c r="J109">
        <f t="shared" si="15"/>
        <v>1</v>
      </c>
      <c r="K109">
        <f t="shared" si="16"/>
        <v>-12000</v>
      </c>
      <c r="L109" t="b">
        <f t="shared" si="17"/>
        <v>0</v>
      </c>
    </row>
    <row r="110" spans="1:12" x14ac:dyDescent="0.25">
      <c r="A110" s="6">
        <v>45855</v>
      </c>
      <c r="B110" s="5">
        <v>21</v>
      </c>
      <c r="C110" s="5">
        <v>0</v>
      </c>
      <c r="D110" s="5">
        <f t="shared" si="9"/>
        <v>728</v>
      </c>
      <c r="E110" s="5">
        <f t="shared" si="10"/>
        <v>25000</v>
      </c>
      <c r="F110" s="5">
        <f t="shared" si="11"/>
        <v>13000</v>
      </c>
      <c r="G110" s="5" t="str">
        <f t="shared" si="12"/>
        <v>TAK</v>
      </c>
      <c r="H110" s="5">
        <f t="shared" si="13"/>
        <v>0</v>
      </c>
      <c r="I110" s="5">
        <f t="shared" si="14"/>
        <v>-22</v>
      </c>
      <c r="J110">
        <f t="shared" si="15"/>
        <v>1</v>
      </c>
      <c r="K110">
        <f t="shared" si="16"/>
        <v>-12000</v>
      </c>
      <c r="L110" t="b">
        <f t="shared" si="17"/>
        <v>1</v>
      </c>
    </row>
    <row r="111" spans="1:12" x14ac:dyDescent="0.25">
      <c r="A111" s="6">
        <v>45856</v>
      </c>
      <c r="B111" s="5">
        <v>26</v>
      </c>
      <c r="C111" s="5">
        <v>0</v>
      </c>
      <c r="D111" s="5">
        <f t="shared" si="9"/>
        <v>12482</v>
      </c>
      <c r="E111" s="5">
        <f t="shared" si="10"/>
        <v>12482</v>
      </c>
      <c r="F111" s="5">
        <f t="shared" si="11"/>
        <v>482</v>
      </c>
      <c r="G111" s="5" t="str">
        <f t="shared" si="12"/>
        <v>TAK</v>
      </c>
      <c r="H111" s="5">
        <f t="shared" si="13"/>
        <v>0</v>
      </c>
      <c r="I111" s="5">
        <f t="shared" si="14"/>
        <v>-518</v>
      </c>
      <c r="J111">
        <f t="shared" si="15"/>
        <v>1</v>
      </c>
      <c r="K111">
        <f t="shared" si="16"/>
        <v>-12000</v>
      </c>
      <c r="L111" t="b">
        <f t="shared" si="17"/>
        <v>0</v>
      </c>
    </row>
    <row r="112" spans="1:12" x14ac:dyDescent="0.25">
      <c r="A112" s="6">
        <v>45857</v>
      </c>
      <c r="B112" s="5">
        <v>23</v>
      </c>
      <c r="C112" s="5">
        <v>18</v>
      </c>
      <c r="D112" s="5">
        <f t="shared" si="9"/>
        <v>13082</v>
      </c>
      <c r="E112" s="5">
        <f t="shared" si="10"/>
        <v>13082</v>
      </c>
      <c r="F112" s="5">
        <f t="shared" si="11"/>
        <v>13082</v>
      </c>
      <c r="G112" s="5" t="str">
        <f t="shared" si="12"/>
        <v>NIE</v>
      </c>
      <c r="H112" s="5">
        <f t="shared" si="13"/>
        <v>12600</v>
      </c>
      <c r="I112" s="5">
        <f t="shared" si="14"/>
        <v>0</v>
      </c>
      <c r="J112">
        <f t="shared" si="15"/>
        <v>0</v>
      </c>
      <c r="K112">
        <f t="shared" si="16"/>
        <v>0</v>
      </c>
      <c r="L112" t="b">
        <f t="shared" si="17"/>
        <v>0</v>
      </c>
    </row>
    <row r="113" spans="1:12" x14ac:dyDescent="0.25">
      <c r="A113" s="6">
        <v>45858</v>
      </c>
      <c r="B113" s="5">
        <v>19</v>
      </c>
      <c r="C113" s="5">
        <v>0</v>
      </c>
      <c r="D113" s="5">
        <f t="shared" si="9"/>
        <v>12756</v>
      </c>
      <c r="E113" s="5">
        <f t="shared" si="10"/>
        <v>12756</v>
      </c>
      <c r="F113" s="5">
        <f t="shared" si="11"/>
        <v>756</v>
      </c>
      <c r="G113" s="5" t="str">
        <f t="shared" si="12"/>
        <v>TAK</v>
      </c>
      <c r="H113" s="5">
        <f t="shared" si="13"/>
        <v>0</v>
      </c>
      <c r="I113" s="5">
        <f t="shared" si="14"/>
        <v>-326</v>
      </c>
      <c r="J113">
        <f t="shared" si="15"/>
        <v>1</v>
      </c>
      <c r="K113">
        <f t="shared" si="16"/>
        <v>-12000</v>
      </c>
      <c r="L113" t="b">
        <f t="shared" si="17"/>
        <v>0</v>
      </c>
    </row>
    <row r="114" spans="1:12" x14ac:dyDescent="0.25">
      <c r="A114" s="6">
        <v>45859</v>
      </c>
      <c r="B114" s="5">
        <v>20</v>
      </c>
      <c r="C114" s="5">
        <v>6</v>
      </c>
      <c r="D114" s="5">
        <f t="shared" si="9"/>
        <v>4956</v>
      </c>
      <c r="E114" s="5">
        <f t="shared" si="10"/>
        <v>4956</v>
      </c>
      <c r="F114" s="5">
        <f t="shared" si="11"/>
        <v>4956</v>
      </c>
      <c r="G114" s="5" t="str">
        <f t="shared" si="12"/>
        <v>NIE</v>
      </c>
      <c r="H114" s="5">
        <f t="shared" si="13"/>
        <v>4200</v>
      </c>
      <c r="I114" s="5">
        <f t="shared" si="14"/>
        <v>0</v>
      </c>
      <c r="J114">
        <f t="shared" si="15"/>
        <v>0</v>
      </c>
      <c r="K114">
        <f t="shared" si="16"/>
        <v>0</v>
      </c>
      <c r="L114" t="b">
        <f t="shared" si="17"/>
        <v>0</v>
      </c>
    </row>
    <row r="115" spans="1:12" x14ac:dyDescent="0.25">
      <c r="A115" s="6">
        <v>45860</v>
      </c>
      <c r="B115" s="5">
        <v>22</v>
      </c>
      <c r="C115" s="5">
        <v>0</v>
      </c>
      <c r="D115" s="5">
        <f t="shared" si="9"/>
        <v>4802</v>
      </c>
      <c r="E115" s="5">
        <f t="shared" si="10"/>
        <v>25000</v>
      </c>
      <c r="F115" s="5">
        <f t="shared" si="11"/>
        <v>13000</v>
      </c>
      <c r="G115" s="5" t="str">
        <f t="shared" si="12"/>
        <v>TAK</v>
      </c>
      <c r="H115" s="5">
        <f t="shared" si="13"/>
        <v>0</v>
      </c>
      <c r="I115" s="5">
        <f t="shared" si="14"/>
        <v>-154</v>
      </c>
      <c r="J115">
        <f t="shared" si="15"/>
        <v>1</v>
      </c>
      <c r="K115">
        <f t="shared" si="16"/>
        <v>-12000</v>
      </c>
      <c r="L115" t="b">
        <f t="shared" si="17"/>
        <v>1</v>
      </c>
    </row>
    <row r="116" spans="1:12" x14ac:dyDescent="0.25">
      <c r="A116" s="6">
        <v>45861</v>
      </c>
      <c r="B116" s="5">
        <v>20</v>
      </c>
      <c r="C116" s="5">
        <v>0</v>
      </c>
      <c r="D116" s="5">
        <f t="shared" si="9"/>
        <v>12651</v>
      </c>
      <c r="E116" s="5">
        <f t="shared" si="10"/>
        <v>12651</v>
      </c>
      <c r="F116" s="5">
        <f t="shared" si="11"/>
        <v>651</v>
      </c>
      <c r="G116" s="5" t="str">
        <f t="shared" si="12"/>
        <v>TAK</v>
      </c>
      <c r="H116" s="5">
        <f t="shared" si="13"/>
        <v>0</v>
      </c>
      <c r="I116" s="5">
        <f t="shared" si="14"/>
        <v>-349</v>
      </c>
      <c r="J116">
        <f t="shared" si="15"/>
        <v>1</v>
      </c>
      <c r="K116">
        <f t="shared" si="16"/>
        <v>-12000</v>
      </c>
      <c r="L116" t="b">
        <f t="shared" si="17"/>
        <v>0</v>
      </c>
    </row>
    <row r="117" spans="1:12" x14ac:dyDescent="0.25">
      <c r="A117" s="6">
        <v>45862</v>
      </c>
      <c r="B117" s="5">
        <v>20</v>
      </c>
      <c r="C117" s="5">
        <v>0</v>
      </c>
      <c r="D117" s="5">
        <f t="shared" si="9"/>
        <v>633</v>
      </c>
      <c r="E117" s="5">
        <f t="shared" si="10"/>
        <v>25000</v>
      </c>
      <c r="F117" s="5">
        <f t="shared" si="11"/>
        <v>13000</v>
      </c>
      <c r="G117" s="5" t="str">
        <f t="shared" si="12"/>
        <v>TAK</v>
      </c>
      <c r="H117" s="5">
        <f t="shared" si="13"/>
        <v>0</v>
      </c>
      <c r="I117" s="5">
        <f t="shared" si="14"/>
        <v>-18</v>
      </c>
      <c r="J117">
        <f t="shared" si="15"/>
        <v>1</v>
      </c>
      <c r="K117">
        <f t="shared" si="16"/>
        <v>-12000</v>
      </c>
      <c r="L117" t="b">
        <f t="shared" si="17"/>
        <v>1</v>
      </c>
    </row>
    <row r="118" spans="1:12" x14ac:dyDescent="0.25">
      <c r="A118" s="6">
        <v>45863</v>
      </c>
      <c r="B118" s="5">
        <v>23</v>
      </c>
      <c r="C118" s="5">
        <v>0.1</v>
      </c>
      <c r="D118" s="5">
        <f t="shared" si="9"/>
        <v>13070</v>
      </c>
      <c r="E118" s="5">
        <f t="shared" si="10"/>
        <v>13070</v>
      </c>
      <c r="F118" s="5">
        <f t="shared" si="11"/>
        <v>1070</v>
      </c>
      <c r="G118" s="5" t="str">
        <f t="shared" si="12"/>
        <v>NIE</v>
      </c>
      <c r="H118" s="5">
        <f t="shared" si="13"/>
        <v>70</v>
      </c>
      <c r="I118" s="5">
        <f t="shared" si="14"/>
        <v>0</v>
      </c>
      <c r="J118">
        <f t="shared" si="15"/>
        <v>1</v>
      </c>
      <c r="K118">
        <f t="shared" si="16"/>
        <v>-12000</v>
      </c>
      <c r="L118" t="b">
        <f t="shared" si="17"/>
        <v>0</v>
      </c>
    </row>
    <row r="119" spans="1:12" x14ac:dyDescent="0.25">
      <c r="A119" s="6">
        <v>45864</v>
      </c>
      <c r="B119" s="5">
        <v>16</v>
      </c>
      <c r="C119" s="5">
        <v>0</v>
      </c>
      <c r="D119" s="5">
        <f t="shared" si="9"/>
        <v>1049</v>
      </c>
      <c r="E119" s="5">
        <f t="shared" si="10"/>
        <v>25000</v>
      </c>
      <c r="F119" s="5">
        <f t="shared" si="11"/>
        <v>13000</v>
      </c>
      <c r="G119" s="5" t="str">
        <f t="shared" si="12"/>
        <v>TAK</v>
      </c>
      <c r="H119" s="5">
        <f t="shared" si="13"/>
        <v>0</v>
      </c>
      <c r="I119" s="5">
        <f t="shared" si="14"/>
        <v>-21</v>
      </c>
      <c r="J119">
        <f t="shared" si="15"/>
        <v>1</v>
      </c>
      <c r="K119">
        <f t="shared" si="16"/>
        <v>-12000</v>
      </c>
      <c r="L119" t="b">
        <f t="shared" si="17"/>
        <v>1</v>
      </c>
    </row>
    <row r="120" spans="1:12" x14ac:dyDescent="0.25">
      <c r="A120" s="6">
        <v>45865</v>
      </c>
      <c r="B120" s="5">
        <v>16</v>
      </c>
      <c r="C120" s="5">
        <v>0.1</v>
      </c>
      <c r="D120" s="5">
        <f t="shared" si="9"/>
        <v>13070</v>
      </c>
      <c r="E120" s="5">
        <f t="shared" si="10"/>
        <v>13070</v>
      </c>
      <c r="F120" s="5">
        <f t="shared" si="11"/>
        <v>1070</v>
      </c>
      <c r="G120" s="5" t="str">
        <f t="shared" si="12"/>
        <v>NIE</v>
      </c>
      <c r="H120" s="5">
        <f t="shared" si="13"/>
        <v>70</v>
      </c>
      <c r="I120" s="5">
        <f t="shared" si="14"/>
        <v>0</v>
      </c>
      <c r="J120">
        <f t="shared" si="15"/>
        <v>1</v>
      </c>
      <c r="K120">
        <f t="shared" si="16"/>
        <v>-12000</v>
      </c>
      <c r="L120" t="b">
        <f t="shared" si="17"/>
        <v>0</v>
      </c>
    </row>
    <row r="121" spans="1:12" x14ac:dyDescent="0.25">
      <c r="A121" s="6">
        <v>45866</v>
      </c>
      <c r="B121" s="5">
        <v>18</v>
      </c>
      <c r="C121" s="5">
        <v>0.3</v>
      </c>
      <c r="D121" s="5">
        <f t="shared" si="9"/>
        <v>1280</v>
      </c>
      <c r="E121" s="5">
        <f t="shared" si="10"/>
        <v>25000</v>
      </c>
      <c r="F121" s="5">
        <f t="shared" si="11"/>
        <v>13000</v>
      </c>
      <c r="G121" s="5" t="str">
        <f t="shared" si="12"/>
        <v>NIE</v>
      </c>
      <c r="H121" s="5">
        <f t="shared" si="13"/>
        <v>210</v>
      </c>
      <c r="I121" s="5">
        <f t="shared" si="14"/>
        <v>0</v>
      </c>
      <c r="J121">
        <f t="shared" si="15"/>
        <v>1</v>
      </c>
      <c r="K121">
        <f t="shared" si="16"/>
        <v>-12000</v>
      </c>
      <c r="L121" t="b">
        <f t="shared" si="17"/>
        <v>1</v>
      </c>
    </row>
    <row r="122" spans="1:12" x14ac:dyDescent="0.25">
      <c r="A122" s="6">
        <v>45867</v>
      </c>
      <c r="B122" s="5">
        <v>18</v>
      </c>
      <c r="C122" s="5">
        <v>0</v>
      </c>
      <c r="D122" s="5">
        <f t="shared" si="9"/>
        <v>12702</v>
      </c>
      <c r="E122" s="5">
        <f t="shared" si="10"/>
        <v>12702</v>
      </c>
      <c r="F122" s="5">
        <f t="shared" si="11"/>
        <v>702</v>
      </c>
      <c r="G122" s="5" t="str">
        <f t="shared" si="12"/>
        <v>TAK</v>
      </c>
      <c r="H122" s="5">
        <f t="shared" si="13"/>
        <v>0</v>
      </c>
      <c r="I122" s="5">
        <f t="shared" si="14"/>
        <v>-298</v>
      </c>
      <c r="J122">
        <f t="shared" si="15"/>
        <v>1</v>
      </c>
      <c r="K122">
        <f t="shared" si="16"/>
        <v>-12000</v>
      </c>
      <c r="L122" t="b">
        <f t="shared" si="17"/>
        <v>0</v>
      </c>
    </row>
    <row r="123" spans="1:12" x14ac:dyDescent="0.25">
      <c r="A123" s="6">
        <v>45868</v>
      </c>
      <c r="B123" s="5">
        <v>14</v>
      </c>
      <c r="C123" s="5">
        <v>0</v>
      </c>
      <c r="D123" s="5">
        <f t="shared" si="9"/>
        <v>690</v>
      </c>
      <c r="E123" s="5">
        <f t="shared" si="10"/>
        <v>690</v>
      </c>
      <c r="F123" s="5">
        <f t="shared" si="11"/>
        <v>690</v>
      </c>
      <c r="G123" s="5" t="str">
        <f t="shared" si="12"/>
        <v>TAK</v>
      </c>
      <c r="H123" s="5">
        <f t="shared" si="13"/>
        <v>0</v>
      </c>
      <c r="I123" s="5">
        <f t="shared" si="14"/>
        <v>-12</v>
      </c>
      <c r="J123">
        <f t="shared" si="15"/>
        <v>0</v>
      </c>
      <c r="K123">
        <f t="shared" si="16"/>
        <v>0</v>
      </c>
      <c r="L123" t="b">
        <f t="shared" si="17"/>
        <v>0</v>
      </c>
    </row>
    <row r="124" spans="1:12" x14ac:dyDescent="0.25">
      <c r="A124" s="6">
        <v>45869</v>
      </c>
      <c r="B124" s="5">
        <v>14</v>
      </c>
      <c r="C124" s="5">
        <v>0</v>
      </c>
      <c r="D124" s="5">
        <f t="shared" si="9"/>
        <v>679</v>
      </c>
      <c r="E124" s="5">
        <f t="shared" si="10"/>
        <v>679</v>
      </c>
      <c r="F124" s="5">
        <f t="shared" si="11"/>
        <v>679</v>
      </c>
      <c r="G124" s="5" t="str">
        <f t="shared" si="12"/>
        <v>TAK</v>
      </c>
      <c r="H124" s="5">
        <f t="shared" si="13"/>
        <v>0</v>
      </c>
      <c r="I124" s="5">
        <f t="shared" si="14"/>
        <v>-11</v>
      </c>
      <c r="J124">
        <f t="shared" si="15"/>
        <v>0</v>
      </c>
      <c r="K124">
        <f t="shared" si="16"/>
        <v>0</v>
      </c>
      <c r="L124" t="b">
        <f t="shared" si="17"/>
        <v>0</v>
      </c>
    </row>
    <row r="125" spans="1:12" x14ac:dyDescent="0.25">
      <c r="A125" s="6">
        <v>45870</v>
      </c>
      <c r="B125" s="5">
        <v>16</v>
      </c>
      <c r="C125" s="5">
        <v>0</v>
      </c>
      <c r="D125" s="5">
        <f t="shared" si="9"/>
        <v>665</v>
      </c>
      <c r="E125" s="5">
        <f t="shared" si="10"/>
        <v>25000</v>
      </c>
      <c r="F125" s="5">
        <f t="shared" si="11"/>
        <v>13000</v>
      </c>
      <c r="G125" s="5" t="str">
        <f t="shared" si="12"/>
        <v>TAK</v>
      </c>
      <c r="H125" s="5">
        <f t="shared" si="13"/>
        <v>0</v>
      </c>
      <c r="I125" s="5">
        <f t="shared" si="14"/>
        <v>-14</v>
      </c>
      <c r="J125">
        <f t="shared" si="15"/>
        <v>1</v>
      </c>
      <c r="K125">
        <f t="shared" si="16"/>
        <v>-12000</v>
      </c>
      <c r="L125" t="b">
        <f t="shared" si="17"/>
        <v>1</v>
      </c>
    </row>
    <row r="126" spans="1:12" x14ac:dyDescent="0.25">
      <c r="A126" s="6">
        <v>45871</v>
      </c>
      <c r="B126" s="5">
        <v>22</v>
      </c>
      <c r="C126" s="5">
        <v>0</v>
      </c>
      <c r="D126" s="5">
        <f t="shared" si="9"/>
        <v>12597</v>
      </c>
      <c r="E126" s="5">
        <f t="shared" si="10"/>
        <v>12597</v>
      </c>
      <c r="F126" s="5">
        <f t="shared" si="11"/>
        <v>597</v>
      </c>
      <c r="G126" s="5" t="str">
        <f t="shared" si="12"/>
        <v>TAK</v>
      </c>
      <c r="H126" s="5">
        <f t="shared" si="13"/>
        <v>0</v>
      </c>
      <c r="I126" s="5">
        <f t="shared" si="14"/>
        <v>-403</v>
      </c>
      <c r="J126">
        <f t="shared" si="15"/>
        <v>1</v>
      </c>
      <c r="K126">
        <f t="shared" si="16"/>
        <v>-12000</v>
      </c>
      <c r="L126" t="b">
        <f t="shared" si="17"/>
        <v>0</v>
      </c>
    </row>
    <row r="127" spans="1:12" x14ac:dyDescent="0.25">
      <c r="A127" s="6">
        <v>45872</v>
      </c>
      <c r="B127" s="5">
        <v>22</v>
      </c>
      <c r="C127" s="5">
        <v>0</v>
      </c>
      <c r="D127" s="5">
        <f t="shared" si="9"/>
        <v>578</v>
      </c>
      <c r="E127" s="5">
        <f t="shared" si="10"/>
        <v>25000</v>
      </c>
      <c r="F127" s="5">
        <f t="shared" si="11"/>
        <v>13000</v>
      </c>
      <c r="G127" s="5" t="str">
        <f t="shared" si="12"/>
        <v>TAK</v>
      </c>
      <c r="H127" s="5">
        <f t="shared" si="13"/>
        <v>0</v>
      </c>
      <c r="I127" s="5">
        <f t="shared" si="14"/>
        <v>-19</v>
      </c>
      <c r="J127">
        <f t="shared" si="15"/>
        <v>1</v>
      </c>
      <c r="K127">
        <f t="shared" si="16"/>
        <v>-12000</v>
      </c>
      <c r="L127" t="b">
        <f t="shared" si="17"/>
        <v>1</v>
      </c>
    </row>
    <row r="128" spans="1:12" x14ac:dyDescent="0.25">
      <c r="A128" s="6">
        <v>45873</v>
      </c>
      <c r="B128" s="5">
        <v>25</v>
      </c>
      <c r="C128" s="5">
        <v>0</v>
      </c>
      <c r="D128" s="5">
        <f t="shared" si="9"/>
        <v>12512</v>
      </c>
      <c r="E128" s="5">
        <f t="shared" si="10"/>
        <v>12512</v>
      </c>
      <c r="F128" s="5">
        <f t="shared" si="11"/>
        <v>512</v>
      </c>
      <c r="G128" s="5" t="str">
        <f t="shared" si="12"/>
        <v>TAK</v>
      </c>
      <c r="H128" s="5">
        <f t="shared" si="13"/>
        <v>0</v>
      </c>
      <c r="I128" s="5">
        <f t="shared" si="14"/>
        <v>-488</v>
      </c>
      <c r="J128">
        <f t="shared" si="15"/>
        <v>1</v>
      </c>
      <c r="K128">
        <f t="shared" si="16"/>
        <v>-12000</v>
      </c>
      <c r="L128" t="b">
        <f t="shared" si="17"/>
        <v>0</v>
      </c>
    </row>
    <row r="129" spans="1:12" x14ac:dyDescent="0.25">
      <c r="A129" s="6">
        <v>45874</v>
      </c>
      <c r="B129" s="5">
        <v>24</v>
      </c>
      <c r="C129" s="5">
        <v>0</v>
      </c>
      <c r="D129" s="5">
        <f t="shared" si="9"/>
        <v>493</v>
      </c>
      <c r="E129" s="5">
        <f t="shared" si="10"/>
        <v>25000</v>
      </c>
      <c r="F129" s="5">
        <f t="shared" si="11"/>
        <v>13000</v>
      </c>
      <c r="G129" s="5" t="str">
        <f t="shared" si="12"/>
        <v>TAK</v>
      </c>
      <c r="H129" s="5">
        <f t="shared" si="13"/>
        <v>0</v>
      </c>
      <c r="I129" s="5">
        <f t="shared" si="14"/>
        <v>-19</v>
      </c>
      <c r="J129">
        <f t="shared" si="15"/>
        <v>1</v>
      </c>
      <c r="K129">
        <f t="shared" si="16"/>
        <v>-12000</v>
      </c>
      <c r="L129" t="b">
        <f t="shared" si="17"/>
        <v>1</v>
      </c>
    </row>
    <row r="130" spans="1:12" x14ac:dyDescent="0.25">
      <c r="A130" s="6">
        <v>45875</v>
      </c>
      <c r="B130" s="5">
        <v>24</v>
      </c>
      <c r="C130" s="5">
        <v>0</v>
      </c>
      <c r="D130" s="5">
        <f t="shared" si="9"/>
        <v>12541</v>
      </c>
      <c r="E130" s="5">
        <f t="shared" si="10"/>
        <v>12541</v>
      </c>
      <c r="F130" s="5">
        <f t="shared" si="11"/>
        <v>541</v>
      </c>
      <c r="G130" s="5" t="str">
        <f t="shared" si="12"/>
        <v>TAK</v>
      </c>
      <c r="H130" s="5">
        <f t="shared" si="13"/>
        <v>0</v>
      </c>
      <c r="I130" s="5">
        <f t="shared" si="14"/>
        <v>-459</v>
      </c>
      <c r="J130">
        <f t="shared" si="15"/>
        <v>1</v>
      </c>
      <c r="K130">
        <f t="shared" si="16"/>
        <v>-12000</v>
      </c>
      <c r="L130" t="b">
        <f t="shared" si="17"/>
        <v>0</v>
      </c>
    </row>
    <row r="131" spans="1:12" x14ac:dyDescent="0.25">
      <c r="A131" s="6">
        <v>45876</v>
      </c>
      <c r="B131" s="5">
        <v>28</v>
      </c>
      <c r="C131" s="5">
        <v>0</v>
      </c>
      <c r="D131" s="5">
        <f t="shared" si="9"/>
        <v>516</v>
      </c>
      <c r="E131" s="5">
        <f t="shared" si="10"/>
        <v>25000</v>
      </c>
      <c r="F131" s="5">
        <f t="shared" si="11"/>
        <v>13000</v>
      </c>
      <c r="G131" s="5" t="str">
        <f t="shared" si="12"/>
        <v>TAK</v>
      </c>
      <c r="H131" s="5">
        <f t="shared" si="13"/>
        <v>0</v>
      </c>
      <c r="I131" s="5">
        <f t="shared" si="14"/>
        <v>-25</v>
      </c>
      <c r="J131">
        <f t="shared" si="15"/>
        <v>1</v>
      </c>
      <c r="K131">
        <f t="shared" si="16"/>
        <v>-12000</v>
      </c>
      <c r="L131" t="b">
        <f t="shared" si="17"/>
        <v>1</v>
      </c>
    </row>
    <row r="132" spans="1:12" x14ac:dyDescent="0.25">
      <c r="A132" s="6">
        <v>45877</v>
      </c>
      <c r="B132" s="5">
        <v>28</v>
      </c>
      <c r="C132" s="5">
        <v>0</v>
      </c>
      <c r="D132" s="5">
        <f t="shared" ref="D132:D185" si="18">IF(F131+H132&gt;25000,25000,F131+H132)+I132</f>
        <v>12422</v>
      </c>
      <c r="E132" s="5">
        <f t="shared" ref="E132:E185" si="19">IF(L132,25000,D132)</f>
        <v>12422</v>
      </c>
      <c r="F132" s="5">
        <f t="shared" ref="F132:F185" si="20">E132+K132</f>
        <v>422</v>
      </c>
      <c r="G132" s="5" t="str">
        <f t="shared" ref="G132:G185" si="21">IF(C132=0,"TAK","NIE")</f>
        <v>TAK</v>
      </c>
      <c r="H132" s="5">
        <f t="shared" ref="H132:H185" si="22">700*C132</f>
        <v>0</v>
      </c>
      <c r="I132" s="5">
        <f t="shared" ref="I132:I185" si="23">IF(G132="TAK",-ROUNDUP(0.0003*B132^1.5*F131,0),0)</f>
        <v>-578</v>
      </c>
      <c r="J132">
        <f t="shared" ref="J132:J185" si="24">(B132&gt;15)*(C132&lt;=0.6)</f>
        <v>1</v>
      </c>
      <c r="K132">
        <f t="shared" ref="K132:K185" si="25">IF(B132&lt;=30,12000,24000)*-1*J132</f>
        <v>-12000</v>
      </c>
      <c r="L132" t="b">
        <f t="shared" ref="L132:L185" si="26">(D132+K132)&lt;0</f>
        <v>0</v>
      </c>
    </row>
    <row r="133" spans="1:12" x14ac:dyDescent="0.25">
      <c r="A133" s="6">
        <v>45878</v>
      </c>
      <c r="B133" s="5">
        <v>24</v>
      </c>
      <c r="C133" s="5">
        <v>0</v>
      </c>
      <c r="D133" s="5">
        <f t="shared" si="18"/>
        <v>407</v>
      </c>
      <c r="E133" s="5">
        <f t="shared" si="19"/>
        <v>25000</v>
      </c>
      <c r="F133" s="5">
        <f t="shared" si="20"/>
        <v>13000</v>
      </c>
      <c r="G133" s="5" t="str">
        <f t="shared" si="21"/>
        <v>TAK</v>
      </c>
      <c r="H133" s="5">
        <f t="shared" si="22"/>
        <v>0</v>
      </c>
      <c r="I133" s="5">
        <f t="shared" si="23"/>
        <v>-15</v>
      </c>
      <c r="J133">
        <f t="shared" si="24"/>
        <v>1</v>
      </c>
      <c r="K133">
        <f t="shared" si="25"/>
        <v>-12000</v>
      </c>
      <c r="L133" t="b">
        <f t="shared" si="26"/>
        <v>1</v>
      </c>
    </row>
    <row r="134" spans="1:12" x14ac:dyDescent="0.25">
      <c r="A134" s="6">
        <v>45879</v>
      </c>
      <c r="B134" s="5">
        <v>24</v>
      </c>
      <c r="C134" s="5">
        <v>0</v>
      </c>
      <c r="D134" s="5">
        <f t="shared" si="18"/>
        <v>12541</v>
      </c>
      <c r="E134" s="5">
        <f t="shared" si="19"/>
        <v>12541</v>
      </c>
      <c r="F134" s="5">
        <f t="shared" si="20"/>
        <v>541</v>
      </c>
      <c r="G134" s="5" t="str">
        <f t="shared" si="21"/>
        <v>TAK</v>
      </c>
      <c r="H134" s="5">
        <f t="shared" si="22"/>
        <v>0</v>
      </c>
      <c r="I134" s="5">
        <f t="shared" si="23"/>
        <v>-459</v>
      </c>
      <c r="J134">
        <f t="shared" si="24"/>
        <v>1</v>
      </c>
      <c r="K134">
        <f t="shared" si="25"/>
        <v>-12000</v>
      </c>
      <c r="L134" t="b">
        <f t="shared" si="26"/>
        <v>0</v>
      </c>
    </row>
    <row r="135" spans="1:12" x14ac:dyDescent="0.25">
      <c r="A135" s="6">
        <v>45880</v>
      </c>
      <c r="B135" s="5">
        <v>26</v>
      </c>
      <c r="C135" s="5">
        <v>0</v>
      </c>
      <c r="D135" s="5">
        <f t="shared" si="18"/>
        <v>519</v>
      </c>
      <c r="E135" s="5">
        <f t="shared" si="19"/>
        <v>25000</v>
      </c>
      <c r="F135" s="5">
        <f t="shared" si="20"/>
        <v>13000</v>
      </c>
      <c r="G135" s="5" t="str">
        <f t="shared" si="21"/>
        <v>TAK</v>
      </c>
      <c r="H135" s="5">
        <f t="shared" si="22"/>
        <v>0</v>
      </c>
      <c r="I135" s="5">
        <f t="shared" si="23"/>
        <v>-22</v>
      </c>
      <c r="J135">
        <f t="shared" si="24"/>
        <v>1</v>
      </c>
      <c r="K135">
        <f t="shared" si="25"/>
        <v>-12000</v>
      </c>
      <c r="L135" t="b">
        <f t="shared" si="26"/>
        <v>1</v>
      </c>
    </row>
    <row r="136" spans="1:12" x14ac:dyDescent="0.25">
      <c r="A136" s="6">
        <v>45881</v>
      </c>
      <c r="B136" s="5">
        <v>32</v>
      </c>
      <c r="C136" s="5">
        <v>0.6</v>
      </c>
      <c r="D136" s="5">
        <f t="shared" si="18"/>
        <v>13420</v>
      </c>
      <c r="E136" s="5">
        <f t="shared" si="19"/>
        <v>25000</v>
      </c>
      <c r="F136" s="5">
        <f t="shared" si="20"/>
        <v>1000</v>
      </c>
      <c r="G136" s="5" t="str">
        <f t="shared" si="21"/>
        <v>NIE</v>
      </c>
      <c r="H136" s="5">
        <f t="shared" si="22"/>
        <v>420</v>
      </c>
      <c r="I136" s="5">
        <f t="shared" si="23"/>
        <v>0</v>
      </c>
      <c r="J136">
        <f t="shared" si="24"/>
        <v>1</v>
      </c>
      <c r="K136">
        <f t="shared" si="25"/>
        <v>-24000</v>
      </c>
      <c r="L136" t="b">
        <f t="shared" si="26"/>
        <v>1</v>
      </c>
    </row>
    <row r="137" spans="1:12" x14ac:dyDescent="0.25">
      <c r="A137" s="6">
        <v>45882</v>
      </c>
      <c r="B137" s="5">
        <v>31</v>
      </c>
      <c r="C137" s="5">
        <v>0.1</v>
      </c>
      <c r="D137" s="5">
        <f t="shared" si="18"/>
        <v>1070</v>
      </c>
      <c r="E137" s="5">
        <f t="shared" si="19"/>
        <v>25000</v>
      </c>
      <c r="F137" s="5">
        <f t="shared" si="20"/>
        <v>1000</v>
      </c>
      <c r="G137" s="5" t="str">
        <f t="shared" si="21"/>
        <v>NIE</v>
      </c>
      <c r="H137" s="5">
        <f t="shared" si="22"/>
        <v>70</v>
      </c>
      <c r="I137" s="5">
        <f t="shared" si="23"/>
        <v>0</v>
      </c>
      <c r="J137">
        <f t="shared" si="24"/>
        <v>1</v>
      </c>
      <c r="K137">
        <f t="shared" si="25"/>
        <v>-24000</v>
      </c>
      <c r="L137" t="b">
        <f t="shared" si="26"/>
        <v>1</v>
      </c>
    </row>
    <row r="138" spans="1:12" x14ac:dyDescent="0.25">
      <c r="A138" s="6">
        <v>45883</v>
      </c>
      <c r="B138" s="5">
        <v>33</v>
      </c>
      <c r="C138" s="5">
        <v>0</v>
      </c>
      <c r="D138" s="5">
        <f t="shared" si="18"/>
        <v>943</v>
      </c>
      <c r="E138" s="5">
        <f t="shared" si="19"/>
        <v>25000</v>
      </c>
      <c r="F138" s="5">
        <f t="shared" si="20"/>
        <v>1000</v>
      </c>
      <c r="G138" s="5" t="str">
        <f t="shared" si="21"/>
        <v>TAK</v>
      </c>
      <c r="H138" s="5">
        <f t="shared" si="22"/>
        <v>0</v>
      </c>
      <c r="I138" s="5">
        <f t="shared" si="23"/>
        <v>-57</v>
      </c>
      <c r="J138">
        <f t="shared" si="24"/>
        <v>1</v>
      </c>
      <c r="K138">
        <f t="shared" si="25"/>
        <v>-24000</v>
      </c>
      <c r="L138" t="b">
        <f t="shared" si="26"/>
        <v>1</v>
      </c>
    </row>
    <row r="139" spans="1:12" x14ac:dyDescent="0.25">
      <c r="A139" s="6">
        <v>45884</v>
      </c>
      <c r="B139" s="5">
        <v>31</v>
      </c>
      <c r="C139" s="5">
        <v>12</v>
      </c>
      <c r="D139" s="5">
        <f t="shared" si="18"/>
        <v>9400</v>
      </c>
      <c r="E139" s="5">
        <f t="shared" si="19"/>
        <v>9400</v>
      </c>
      <c r="F139" s="5">
        <f t="shared" si="20"/>
        <v>9400</v>
      </c>
      <c r="G139" s="5" t="str">
        <f t="shared" si="21"/>
        <v>NIE</v>
      </c>
      <c r="H139" s="5">
        <f t="shared" si="22"/>
        <v>8400</v>
      </c>
      <c r="I139" s="5">
        <f t="shared" si="23"/>
        <v>0</v>
      </c>
      <c r="J139">
        <f t="shared" si="24"/>
        <v>0</v>
      </c>
      <c r="K139">
        <f t="shared" si="25"/>
        <v>0</v>
      </c>
      <c r="L139" t="b">
        <f t="shared" si="26"/>
        <v>0</v>
      </c>
    </row>
    <row r="140" spans="1:12" x14ac:dyDescent="0.25">
      <c r="A140" s="6">
        <v>45885</v>
      </c>
      <c r="B140" s="5">
        <v>22</v>
      </c>
      <c r="C140" s="5">
        <v>0</v>
      </c>
      <c r="D140" s="5">
        <f t="shared" si="18"/>
        <v>9109</v>
      </c>
      <c r="E140" s="5">
        <f t="shared" si="19"/>
        <v>25000</v>
      </c>
      <c r="F140" s="5">
        <f t="shared" si="20"/>
        <v>13000</v>
      </c>
      <c r="G140" s="5" t="str">
        <f t="shared" si="21"/>
        <v>TAK</v>
      </c>
      <c r="H140" s="5">
        <f t="shared" si="22"/>
        <v>0</v>
      </c>
      <c r="I140" s="5">
        <f t="shared" si="23"/>
        <v>-291</v>
      </c>
      <c r="J140">
        <f t="shared" si="24"/>
        <v>1</v>
      </c>
      <c r="K140">
        <f t="shared" si="25"/>
        <v>-12000</v>
      </c>
      <c r="L140" t="b">
        <f t="shared" si="26"/>
        <v>1</v>
      </c>
    </row>
    <row r="141" spans="1:12" x14ac:dyDescent="0.25">
      <c r="A141" s="6">
        <v>45886</v>
      </c>
      <c r="B141" s="5">
        <v>24</v>
      </c>
      <c r="C141" s="5">
        <v>0.2</v>
      </c>
      <c r="D141" s="5">
        <f t="shared" si="18"/>
        <v>13140</v>
      </c>
      <c r="E141" s="5">
        <f t="shared" si="19"/>
        <v>13140</v>
      </c>
      <c r="F141" s="5">
        <f t="shared" si="20"/>
        <v>1140</v>
      </c>
      <c r="G141" s="5" t="str">
        <f t="shared" si="21"/>
        <v>NIE</v>
      </c>
      <c r="H141" s="5">
        <f t="shared" si="22"/>
        <v>140</v>
      </c>
      <c r="I141" s="5">
        <f t="shared" si="23"/>
        <v>0</v>
      </c>
      <c r="J141">
        <f t="shared" si="24"/>
        <v>1</v>
      </c>
      <c r="K141">
        <f t="shared" si="25"/>
        <v>-12000</v>
      </c>
      <c r="L141" t="b">
        <f t="shared" si="26"/>
        <v>0</v>
      </c>
    </row>
    <row r="142" spans="1:12" x14ac:dyDescent="0.25">
      <c r="A142" s="6">
        <v>45887</v>
      </c>
      <c r="B142" s="5">
        <v>22</v>
      </c>
      <c r="C142" s="5">
        <v>0</v>
      </c>
      <c r="D142" s="5">
        <f t="shared" si="18"/>
        <v>1104</v>
      </c>
      <c r="E142" s="5">
        <f t="shared" si="19"/>
        <v>25000</v>
      </c>
      <c r="F142" s="5">
        <f t="shared" si="20"/>
        <v>13000</v>
      </c>
      <c r="G142" s="5" t="str">
        <f t="shared" si="21"/>
        <v>TAK</v>
      </c>
      <c r="H142" s="5">
        <f t="shared" si="22"/>
        <v>0</v>
      </c>
      <c r="I142" s="5">
        <f t="shared" si="23"/>
        <v>-36</v>
      </c>
      <c r="J142">
        <f t="shared" si="24"/>
        <v>1</v>
      </c>
      <c r="K142">
        <f t="shared" si="25"/>
        <v>-12000</v>
      </c>
      <c r="L142" t="b">
        <f t="shared" si="26"/>
        <v>1</v>
      </c>
    </row>
    <row r="143" spans="1:12" x14ac:dyDescent="0.25">
      <c r="A143" s="6">
        <v>45888</v>
      </c>
      <c r="B143" s="5">
        <v>19</v>
      </c>
      <c r="C143" s="5">
        <v>0</v>
      </c>
      <c r="D143" s="5">
        <f t="shared" si="18"/>
        <v>12677</v>
      </c>
      <c r="E143" s="5">
        <f t="shared" si="19"/>
        <v>12677</v>
      </c>
      <c r="F143" s="5">
        <f t="shared" si="20"/>
        <v>677</v>
      </c>
      <c r="G143" s="5" t="str">
        <f t="shared" si="21"/>
        <v>TAK</v>
      </c>
      <c r="H143" s="5">
        <f t="shared" si="22"/>
        <v>0</v>
      </c>
      <c r="I143" s="5">
        <f t="shared" si="23"/>
        <v>-323</v>
      </c>
      <c r="J143">
        <f t="shared" si="24"/>
        <v>1</v>
      </c>
      <c r="K143">
        <f t="shared" si="25"/>
        <v>-12000</v>
      </c>
      <c r="L143" t="b">
        <f t="shared" si="26"/>
        <v>0</v>
      </c>
    </row>
    <row r="144" spans="1:12" x14ac:dyDescent="0.25">
      <c r="A144" s="6">
        <v>45889</v>
      </c>
      <c r="B144" s="5">
        <v>18</v>
      </c>
      <c r="C144" s="5">
        <v>0</v>
      </c>
      <c r="D144" s="5">
        <f t="shared" si="18"/>
        <v>661</v>
      </c>
      <c r="E144" s="5">
        <f t="shared" si="19"/>
        <v>25000</v>
      </c>
      <c r="F144" s="5">
        <f t="shared" si="20"/>
        <v>13000</v>
      </c>
      <c r="G144" s="5" t="str">
        <f t="shared" si="21"/>
        <v>TAK</v>
      </c>
      <c r="H144" s="5">
        <f t="shared" si="22"/>
        <v>0</v>
      </c>
      <c r="I144" s="5">
        <f t="shared" si="23"/>
        <v>-16</v>
      </c>
      <c r="J144">
        <f t="shared" si="24"/>
        <v>1</v>
      </c>
      <c r="K144">
        <f t="shared" si="25"/>
        <v>-12000</v>
      </c>
      <c r="L144" t="b">
        <f t="shared" si="26"/>
        <v>1</v>
      </c>
    </row>
    <row r="145" spans="1:12" x14ac:dyDescent="0.25">
      <c r="A145" s="6">
        <v>45890</v>
      </c>
      <c r="B145" s="5">
        <v>18</v>
      </c>
      <c r="C145" s="5">
        <v>0</v>
      </c>
      <c r="D145" s="5">
        <f t="shared" si="18"/>
        <v>12702</v>
      </c>
      <c r="E145" s="5">
        <f t="shared" si="19"/>
        <v>12702</v>
      </c>
      <c r="F145" s="5">
        <f t="shared" si="20"/>
        <v>702</v>
      </c>
      <c r="G145" s="5" t="str">
        <f t="shared" si="21"/>
        <v>TAK</v>
      </c>
      <c r="H145" s="5">
        <f t="shared" si="22"/>
        <v>0</v>
      </c>
      <c r="I145" s="5">
        <f t="shared" si="23"/>
        <v>-298</v>
      </c>
      <c r="J145">
        <f t="shared" si="24"/>
        <v>1</v>
      </c>
      <c r="K145">
        <f t="shared" si="25"/>
        <v>-12000</v>
      </c>
      <c r="L145" t="b">
        <f t="shared" si="26"/>
        <v>0</v>
      </c>
    </row>
    <row r="146" spans="1:12" x14ac:dyDescent="0.25">
      <c r="A146" s="6">
        <v>45891</v>
      </c>
      <c r="B146" s="5">
        <v>18</v>
      </c>
      <c r="C146" s="5">
        <v>0</v>
      </c>
      <c r="D146" s="5">
        <f t="shared" si="18"/>
        <v>685</v>
      </c>
      <c r="E146" s="5">
        <f t="shared" si="19"/>
        <v>25000</v>
      </c>
      <c r="F146" s="5">
        <f t="shared" si="20"/>
        <v>13000</v>
      </c>
      <c r="G146" s="5" t="str">
        <f t="shared" si="21"/>
        <v>TAK</v>
      </c>
      <c r="H146" s="5">
        <f t="shared" si="22"/>
        <v>0</v>
      </c>
      <c r="I146" s="5">
        <f t="shared" si="23"/>
        <v>-17</v>
      </c>
      <c r="J146">
        <f t="shared" si="24"/>
        <v>1</v>
      </c>
      <c r="K146">
        <f t="shared" si="25"/>
        <v>-12000</v>
      </c>
      <c r="L146" t="b">
        <f t="shared" si="26"/>
        <v>1</v>
      </c>
    </row>
    <row r="147" spans="1:12" x14ac:dyDescent="0.25">
      <c r="A147" s="6">
        <v>45892</v>
      </c>
      <c r="B147" s="5">
        <v>19</v>
      </c>
      <c r="C147" s="5">
        <v>0</v>
      </c>
      <c r="D147" s="5">
        <f t="shared" si="18"/>
        <v>12677</v>
      </c>
      <c r="E147" s="5">
        <f t="shared" si="19"/>
        <v>12677</v>
      </c>
      <c r="F147" s="5">
        <f t="shared" si="20"/>
        <v>677</v>
      </c>
      <c r="G147" s="5" t="str">
        <f t="shared" si="21"/>
        <v>TAK</v>
      </c>
      <c r="H147" s="5">
        <f t="shared" si="22"/>
        <v>0</v>
      </c>
      <c r="I147" s="5">
        <f t="shared" si="23"/>
        <v>-323</v>
      </c>
      <c r="J147">
        <f t="shared" si="24"/>
        <v>1</v>
      </c>
      <c r="K147">
        <f t="shared" si="25"/>
        <v>-12000</v>
      </c>
      <c r="L147" t="b">
        <f t="shared" si="26"/>
        <v>0</v>
      </c>
    </row>
    <row r="148" spans="1:12" x14ac:dyDescent="0.25">
      <c r="A148" s="6">
        <v>45893</v>
      </c>
      <c r="B148" s="5">
        <v>21</v>
      </c>
      <c r="C148" s="5">
        <v>5.5</v>
      </c>
      <c r="D148" s="5">
        <f t="shared" si="18"/>
        <v>4527</v>
      </c>
      <c r="E148" s="5">
        <f t="shared" si="19"/>
        <v>4527</v>
      </c>
      <c r="F148" s="5">
        <f t="shared" si="20"/>
        <v>4527</v>
      </c>
      <c r="G148" s="5" t="str">
        <f t="shared" si="21"/>
        <v>NIE</v>
      </c>
      <c r="H148" s="5">
        <f t="shared" si="22"/>
        <v>3850</v>
      </c>
      <c r="I148" s="5">
        <f t="shared" si="23"/>
        <v>0</v>
      </c>
      <c r="J148">
        <f t="shared" si="24"/>
        <v>0</v>
      </c>
      <c r="K148">
        <f t="shared" si="25"/>
        <v>0</v>
      </c>
      <c r="L148" t="b">
        <f t="shared" si="26"/>
        <v>0</v>
      </c>
    </row>
    <row r="149" spans="1:12" x14ac:dyDescent="0.25">
      <c r="A149" s="6">
        <v>45894</v>
      </c>
      <c r="B149" s="5">
        <v>18</v>
      </c>
      <c r="C149" s="5">
        <v>18</v>
      </c>
      <c r="D149" s="5">
        <f t="shared" si="18"/>
        <v>17127</v>
      </c>
      <c r="E149" s="5">
        <f t="shared" si="19"/>
        <v>17127</v>
      </c>
      <c r="F149" s="5">
        <f t="shared" si="20"/>
        <v>17127</v>
      </c>
      <c r="G149" s="5" t="str">
        <f t="shared" si="21"/>
        <v>NIE</v>
      </c>
      <c r="H149" s="5">
        <f t="shared" si="22"/>
        <v>12600</v>
      </c>
      <c r="I149" s="5">
        <f t="shared" si="23"/>
        <v>0</v>
      </c>
      <c r="J149">
        <f t="shared" si="24"/>
        <v>0</v>
      </c>
      <c r="K149">
        <f t="shared" si="25"/>
        <v>0</v>
      </c>
      <c r="L149" t="b">
        <f t="shared" si="26"/>
        <v>0</v>
      </c>
    </row>
    <row r="150" spans="1:12" x14ac:dyDescent="0.25">
      <c r="A150" s="6">
        <v>45895</v>
      </c>
      <c r="B150" s="5">
        <v>19</v>
      </c>
      <c r="C150" s="5">
        <v>12</v>
      </c>
      <c r="D150" s="5">
        <f t="shared" si="18"/>
        <v>25000</v>
      </c>
      <c r="E150" s="5">
        <f t="shared" si="19"/>
        <v>25000</v>
      </c>
      <c r="F150" s="5">
        <f t="shared" si="20"/>
        <v>25000</v>
      </c>
      <c r="G150" s="5" t="str">
        <f t="shared" si="21"/>
        <v>NIE</v>
      </c>
      <c r="H150" s="5">
        <f t="shared" si="22"/>
        <v>8400</v>
      </c>
      <c r="I150" s="5">
        <f t="shared" si="23"/>
        <v>0</v>
      </c>
      <c r="J150">
        <f t="shared" si="24"/>
        <v>0</v>
      </c>
      <c r="K150">
        <f t="shared" si="25"/>
        <v>0</v>
      </c>
      <c r="L150" t="b">
        <f t="shared" si="26"/>
        <v>0</v>
      </c>
    </row>
    <row r="151" spans="1:12" x14ac:dyDescent="0.25">
      <c r="A151" s="6">
        <v>45896</v>
      </c>
      <c r="B151" s="5">
        <v>23</v>
      </c>
      <c r="C151" s="5">
        <v>0</v>
      </c>
      <c r="D151" s="5">
        <f t="shared" si="18"/>
        <v>24172</v>
      </c>
      <c r="E151" s="5">
        <f t="shared" si="19"/>
        <v>24172</v>
      </c>
      <c r="F151" s="5">
        <f t="shared" si="20"/>
        <v>12172</v>
      </c>
      <c r="G151" s="5" t="str">
        <f t="shared" si="21"/>
        <v>TAK</v>
      </c>
      <c r="H151" s="5">
        <f t="shared" si="22"/>
        <v>0</v>
      </c>
      <c r="I151" s="5">
        <f t="shared" si="23"/>
        <v>-828</v>
      </c>
      <c r="J151">
        <f t="shared" si="24"/>
        <v>1</v>
      </c>
      <c r="K151">
        <f t="shared" si="25"/>
        <v>-12000</v>
      </c>
      <c r="L151" t="b">
        <f t="shared" si="26"/>
        <v>0</v>
      </c>
    </row>
    <row r="152" spans="1:12" x14ac:dyDescent="0.25">
      <c r="A152" s="6">
        <v>45897</v>
      </c>
      <c r="B152" s="5">
        <v>17</v>
      </c>
      <c r="C152" s="5">
        <v>0.1</v>
      </c>
      <c r="D152" s="5">
        <f t="shared" si="18"/>
        <v>12242</v>
      </c>
      <c r="E152" s="5">
        <f t="shared" si="19"/>
        <v>12242</v>
      </c>
      <c r="F152" s="5">
        <f t="shared" si="20"/>
        <v>242</v>
      </c>
      <c r="G152" s="5" t="str">
        <f t="shared" si="21"/>
        <v>NIE</v>
      </c>
      <c r="H152" s="5">
        <f t="shared" si="22"/>
        <v>70</v>
      </c>
      <c r="I152" s="5">
        <f t="shared" si="23"/>
        <v>0</v>
      </c>
      <c r="J152">
        <f t="shared" si="24"/>
        <v>1</v>
      </c>
      <c r="K152">
        <f t="shared" si="25"/>
        <v>-12000</v>
      </c>
      <c r="L152" t="b">
        <f t="shared" si="26"/>
        <v>0</v>
      </c>
    </row>
    <row r="153" spans="1:12" x14ac:dyDescent="0.25">
      <c r="A153" s="6">
        <v>45898</v>
      </c>
      <c r="B153" s="5">
        <v>16</v>
      </c>
      <c r="C153" s="5">
        <v>14</v>
      </c>
      <c r="D153" s="5">
        <f t="shared" si="18"/>
        <v>10042</v>
      </c>
      <c r="E153" s="5">
        <f t="shared" si="19"/>
        <v>10042</v>
      </c>
      <c r="F153" s="5">
        <f t="shared" si="20"/>
        <v>10042</v>
      </c>
      <c r="G153" s="5" t="str">
        <f t="shared" si="21"/>
        <v>NIE</v>
      </c>
      <c r="H153" s="5">
        <f t="shared" si="22"/>
        <v>9800</v>
      </c>
      <c r="I153" s="5">
        <f t="shared" si="23"/>
        <v>0</v>
      </c>
      <c r="J153">
        <f t="shared" si="24"/>
        <v>0</v>
      </c>
      <c r="K153">
        <f t="shared" si="25"/>
        <v>0</v>
      </c>
      <c r="L153" t="b">
        <f t="shared" si="26"/>
        <v>0</v>
      </c>
    </row>
    <row r="154" spans="1:12" x14ac:dyDescent="0.25">
      <c r="A154" s="6">
        <v>45899</v>
      </c>
      <c r="B154" s="5">
        <v>22</v>
      </c>
      <c r="C154" s="5">
        <v>0</v>
      </c>
      <c r="D154" s="5">
        <f t="shared" si="18"/>
        <v>9731</v>
      </c>
      <c r="E154" s="5">
        <f t="shared" si="19"/>
        <v>25000</v>
      </c>
      <c r="F154" s="5">
        <f t="shared" si="20"/>
        <v>13000</v>
      </c>
      <c r="G154" s="5" t="str">
        <f t="shared" si="21"/>
        <v>TAK</v>
      </c>
      <c r="H154" s="5">
        <f t="shared" si="22"/>
        <v>0</v>
      </c>
      <c r="I154" s="5">
        <f t="shared" si="23"/>
        <v>-311</v>
      </c>
      <c r="J154">
        <f t="shared" si="24"/>
        <v>1</v>
      </c>
      <c r="K154">
        <f t="shared" si="25"/>
        <v>-12000</v>
      </c>
      <c r="L154" t="b">
        <f t="shared" si="26"/>
        <v>1</v>
      </c>
    </row>
    <row r="155" spans="1:12" x14ac:dyDescent="0.25">
      <c r="A155" s="6">
        <v>45900</v>
      </c>
      <c r="B155" s="5">
        <v>26</v>
      </c>
      <c r="C155" s="5">
        <v>0</v>
      </c>
      <c r="D155" s="5">
        <f t="shared" si="18"/>
        <v>12482</v>
      </c>
      <c r="E155" s="5">
        <f t="shared" si="19"/>
        <v>12482</v>
      </c>
      <c r="F155" s="5">
        <f t="shared" si="20"/>
        <v>482</v>
      </c>
      <c r="G155" s="5" t="str">
        <f t="shared" si="21"/>
        <v>TAK</v>
      </c>
      <c r="H155" s="5">
        <f t="shared" si="22"/>
        <v>0</v>
      </c>
      <c r="I155" s="5">
        <f t="shared" si="23"/>
        <v>-518</v>
      </c>
      <c r="J155">
        <f t="shared" si="24"/>
        <v>1</v>
      </c>
      <c r="K155">
        <f t="shared" si="25"/>
        <v>-12000</v>
      </c>
      <c r="L155" t="b">
        <f t="shared" si="26"/>
        <v>0</v>
      </c>
    </row>
    <row r="156" spans="1:12" x14ac:dyDescent="0.25">
      <c r="A156" s="6">
        <v>45901</v>
      </c>
      <c r="B156" s="5">
        <v>27</v>
      </c>
      <c r="C156" s="5">
        <v>2</v>
      </c>
      <c r="D156" s="5">
        <f t="shared" si="18"/>
        <v>1882</v>
      </c>
      <c r="E156" s="5">
        <f t="shared" si="19"/>
        <v>1882</v>
      </c>
      <c r="F156" s="5">
        <f t="shared" si="20"/>
        <v>1882</v>
      </c>
      <c r="G156" s="5" t="str">
        <f t="shared" si="21"/>
        <v>NIE</v>
      </c>
      <c r="H156" s="5">
        <f t="shared" si="22"/>
        <v>1400</v>
      </c>
      <c r="I156" s="5">
        <f t="shared" si="23"/>
        <v>0</v>
      </c>
      <c r="J156">
        <f t="shared" si="24"/>
        <v>0</v>
      </c>
      <c r="K156">
        <f t="shared" si="25"/>
        <v>0</v>
      </c>
      <c r="L156" t="b">
        <f t="shared" si="26"/>
        <v>0</v>
      </c>
    </row>
    <row r="157" spans="1:12" x14ac:dyDescent="0.25">
      <c r="A157" s="6">
        <v>45902</v>
      </c>
      <c r="B157" s="5">
        <v>18</v>
      </c>
      <c r="C157" s="5">
        <v>0</v>
      </c>
      <c r="D157" s="5">
        <f t="shared" si="18"/>
        <v>1838</v>
      </c>
      <c r="E157" s="5">
        <f t="shared" si="19"/>
        <v>25000</v>
      </c>
      <c r="F157" s="5">
        <f t="shared" si="20"/>
        <v>13000</v>
      </c>
      <c r="G157" s="5" t="str">
        <f t="shared" si="21"/>
        <v>TAK</v>
      </c>
      <c r="H157" s="5">
        <f t="shared" si="22"/>
        <v>0</v>
      </c>
      <c r="I157" s="5">
        <f t="shared" si="23"/>
        <v>-44</v>
      </c>
      <c r="J157">
        <f t="shared" si="24"/>
        <v>1</v>
      </c>
      <c r="K157">
        <f t="shared" si="25"/>
        <v>-12000</v>
      </c>
      <c r="L157" t="b">
        <f t="shared" si="26"/>
        <v>1</v>
      </c>
    </row>
    <row r="158" spans="1:12" x14ac:dyDescent="0.25">
      <c r="A158" s="6">
        <v>45903</v>
      </c>
      <c r="B158" s="5">
        <v>17</v>
      </c>
      <c r="C158" s="5">
        <v>0</v>
      </c>
      <c r="D158" s="5">
        <f t="shared" si="18"/>
        <v>12726</v>
      </c>
      <c r="E158" s="5">
        <f t="shared" si="19"/>
        <v>12726</v>
      </c>
      <c r="F158" s="5">
        <f t="shared" si="20"/>
        <v>726</v>
      </c>
      <c r="G158" s="5" t="str">
        <f t="shared" si="21"/>
        <v>TAK</v>
      </c>
      <c r="H158" s="5">
        <f t="shared" si="22"/>
        <v>0</v>
      </c>
      <c r="I158" s="5">
        <f t="shared" si="23"/>
        <v>-274</v>
      </c>
      <c r="J158">
        <f t="shared" si="24"/>
        <v>1</v>
      </c>
      <c r="K158">
        <f t="shared" si="25"/>
        <v>-12000</v>
      </c>
      <c r="L158" t="b">
        <f t="shared" si="26"/>
        <v>0</v>
      </c>
    </row>
    <row r="159" spans="1:12" x14ac:dyDescent="0.25">
      <c r="A159" s="6">
        <v>45904</v>
      </c>
      <c r="B159" s="5">
        <v>16</v>
      </c>
      <c r="C159" s="5">
        <v>0.1</v>
      </c>
      <c r="D159" s="5">
        <f t="shared" si="18"/>
        <v>796</v>
      </c>
      <c r="E159" s="5">
        <f t="shared" si="19"/>
        <v>25000</v>
      </c>
      <c r="F159" s="5">
        <f t="shared" si="20"/>
        <v>13000</v>
      </c>
      <c r="G159" s="5" t="str">
        <f t="shared" si="21"/>
        <v>NIE</v>
      </c>
      <c r="H159" s="5">
        <f t="shared" si="22"/>
        <v>70</v>
      </c>
      <c r="I159" s="5">
        <f t="shared" si="23"/>
        <v>0</v>
      </c>
      <c r="J159">
        <f t="shared" si="24"/>
        <v>1</v>
      </c>
      <c r="K159">
        <f t="shared" si="25"/>
        <v>-12000</v>
      </c>
      <c r="L159" t="b">
        <f t="shared" si="26"/>
        <v>1</v>
      </c>
    </row>
    <row r="160" spans="1:12" x14ac:dyDescent="0.25">
      <c r="A160" s="6">
        <v>45905</v>
      </c>
      <c r="B160" s="5">
        <v>15</v>
      </c>
      <c r="C160" s="5">
        <v>0</v>
      </c>
      <c r="D160" s="5">
        <f t="shared" si="18"/>
        <v>12773</v>
      </c>
      <c r="E160" s="5">
        <f t="shared" si="19"/>
        <v>12773</v>
      </c>
      <c r="F160" s="5">
        <f t="shared" si="20"/>
        <v>12773</v>
      </c>
      <c r="G160" s="5" t="str">
        <f t="shared" si="21"/>
        <v>TAK</v>
      </c>
      <c r="H160" s="5">
        <f t="shared" si="22"/>
        <v>0</v>
      </c>
      <c r="I160" s="5">
        <f t="shared" si="23"/>
        <v>-227</v>
      </c>
      <c r="J160">
        <f t="shared" si="24"/>
        <v>0</v>
      </c>
      <c r="K160">
        <f t="shared" si="25"/>
        <v>0</v>
      </c>
      <c r="L160" t="b">
        <f t="shared" si="26"/>
        <v>0</v>
      </c>
    </row>
    <row r="161" spans="1:12" x14ac:dyDescent="0.25">
      <c r="A161" s="6">
        <v>45906</v>
      </c>
      <c r="B161" s="5">
        <v>12</v>
      </c>
      <c r="C161" s="5">
        <v>4</v>
      </c>
      <c r="D161" s="5">
        <f t="shared" si="18"/>
        <v>15573</v>
      </c>
      <c r="E161" s="5">
        <f t="shared" si="19"/>
        <v>15573</v>
      </c>
      <c r="F161" s="5">
        <f t="shared" si="20"/>
        <v>15573</v>
      </c>
      <c r="G161" s="5" t="str">
        <f t="shared" si="21"/>
        <v>NIE</v>
      </c>
      <c r="H161" s="5">
        <f t="shared" si="22"/>
        <v>2800</v>
      </c>
      <c r="I161" s="5">
        <f t="shared" si="23"/>
        <v>0</v>
      </c>
      <c r="J161">
        <f t="shared" si="24"/>
        <v>0</v>
      </c>
      <c r="K161">
        <f t="shared" si="25"/>
        <v>0</v>
      </c>
      <c r="L161" t="b">
        <f t="shared" si="26"/>
        <v>0</v>
      </c>
    </row>
    <row r="162" spans="1:12" x14ac:dyDescent="0.25">
      <c r="A162" s="6">
        <v>45907</v>
      </c>
      <c r="B162" s="5">
        <v>13</v>
      </c>
      <c r="C162" s="5">
        <v>0</v>
      </c>
      <c r="D162" s="5">
        <f t="shared" si="18"/>
        <v>15354</v>
      </c>
      <c r="E162" s="5">
        <f t="shared" si="19"/>
        <v>15354</v>
      </c>
      <c r="F162" s="5">
        <f t="shared" si="20"/>
        <v>15354</v>
      </c>
      <c r="G162" s="5" t="str">
        <f t="shared" si="21"/>
        <v>TAK</v>
      </c>
      <c r="H162" s="5">
        <f t="shared" si="22"/>
        <v>0</v>
      </c>
      <c r="I162" s="5">
        <f t="shared" si="23"/>
        <v>-219</v>
      </c>
      <c r="J162">
        <f t="shared" si="24"/>
        <v>0</v>
      </c>
      <c r="K162">
        <f t="shared" si="25"/>
        <v>0</v>
      </c>
      <c r="L162" t="b">
        <f t="shared" si="26"/>
        <v>0</v>
      </c>
    </row>
    <row r="163" spans="1:12" x14ac:dyDescent="0.25">
      <c r="A163" s="6">
        <v>45908</v>
      </c>
      <c r="B163" s="5">
        <v>11</v>
      </c>
      <c r="C163" s="5">
        <v>4</v>
      </c>
      <c r="D163" s="5">
        <f t="shared" si="18"/>
        <v>18154</v>
      </c>
      <c r="E163" s="5">
        <f t="shared" si="19"/>
        <v>18154</v>
      </c>
      <c r="F163" s="5">
        <f t="shared" si="20"/>
        <v>18154</v>
      </c>
      <c r="G163" s="5" t="str">
        <f t="shared" si="21"/>
        <v>NIE</v>
      </c>
      <c r="H163" s="5">
        <f t="shared" si="22"/>
        <v>2800</v>
      </c>
      <c r="I163" s="5">
        <f t="shared" si="23"/>
        <v>0</v>
      </c>
      <c r="J163">
        <f t="shared" si="24"/>
        <v>0</v>
      </c>
      <c r="K163">
        <f t="shared" si="25"/>
        <v>0</v>
      </c>
      <c r="L163" t="b">
        <f t="shared" si="26"/>
        <v>0</v>
      </c>
    </row>
    <row r="164" spans="1:12" x14ac:dyDescent="0.25">
      <c r="A164" s="6">
        <v>45909</v>
      </c>
      <c r="B164" s="5">
        <v>11</v>
      </c>
      <c r="C164" s="5">
        <v>0</v>
      </c>
      <c r="D164" s="5">
        <f t="shared" si="18"/>
        <v>17955</v>
      </c>
      <c r="E164" s="5">
        <f t="shared" si="19"/>
        <v>17955</v>
      </c>
      <c r="F164" s="5">
        <f t="shared" si="20"/>
        <v>17955</v>
      </c>
      <c r="G164" s="5" t="str">
        <f t="shared" si="21"/>
        <v>TAK</v>
      </c>
      <c r="H164" s="5">
        <f t="shared" si="22"/>
        <v>0</v>
      </c>
      <c r="I164" s="5">
        <f t="shared" si="23"/>
        <v>-199</v>
      </c>
      <c r="J164">
        <f t="shared" si="24"/>
        <v>0</v>
      </c>
      <c r="K164">
        <f t="shared" si="25"/>
        <v>0</v>
      </c>
      <c r="L164" t="b">
        <f t="shared" si="26"/>
        <v>0</v>
      </c>
    </row>
    <row r="165" spans="1:12" x14ac:dyDescent="0.25">
      <c r="A165" s="6">
        <v>45910</v>
      </c>
      <c r="B165" s="5">
        <v>12</v>
      </c>
      <c r="C165" s="5">
        <v>0</v>
      </c>
      <c r="D165" s="5">
        <f t="shared" si="18"/>
        <v>17731</v>
      </c>
      <c r="E165" s="5">
        <f t="shared" si="19"/>
        <v>17731</v>
      </c>
      <c r="F165" s="5">
        <f t="shared" si="20"/>
        <v>17731</v>
      </c>
      <c r="G165" s="5" t="str">
        <f t="shared" si="21"/>
        <v>TAK</v>
      </c>
      <c r="H165" s="5">
        <f t="shared" si="22"/>
        <v>0</v>
      </c>
      <c r="I165" s="5">
        <f t="shared" si="23"/>
        <v>-224</v>
      </c>
      <c r="J165">
        <f t="shared" si="24"/>
        <v>0</v>
      </c>
      <c r="K165">
        <f t="shared" si="25"/>
        <v>0</v>
      </c>
      <c r="L165" t="b">
        <f t="shared" si="26"/>
        <v>0</v>
      </c>
    </row>
    <row r="166" spans="1:12" x14ac:dyDescent="0.25">
      <c r="A166" s="6">
        <v>45911</v>
      </c>
      <c r="B166" s="5">
        <v>16</v>
      </c>
      <c r="C166" s="5">
        <v>0.1</v>
      </c>
      <c r="D166" s="5">
        <f t="shared" si="18"/>
        <v>17801</v>
      </c>
      <c r="E166" s="5">
        <f t="shared" si="19"/>
        <v>17801</v>
      </c>
      <c r="F166" s="5">
        <f t="shared" si="20"/>
        <v>5801</v>
      </c>
      <c r="G166" s="5" t="str">
        <f t="shared" si="21"/>
        <v>NIE</v>
      </c>
      <c r="H166" s="5">
        <f t="shared" si="22"/>
        <v>70</v>
      </c>
      <c r="I166" s="5">
        <f t="shared" si="23"/>
        <v>0</v>
      </c>
      <c r="J166">
        <f t="shared" si="24"/>
        <v>1</v>
      </c>
      <c r="K166">
        <f t="shared" si="25"/>
        <v>-12000</v>
      </c>
      <c r="L166" t="b">
        <f t="shared" si="26"/>
        <v>0</v>
      </c>
    </row>
    <row r="167" spans="1:12" x14ac:dyDescent="0.25">
      <c r="A167" s="6">
        <v>45912</v>
      </c>
      <c r="B167" s="5">
        <v>18</v>
      </c>
      <c r="C167" s="5">
        <v>0</v>
      </c>
      <c r="D167" s="5">
        <f t="shared" si="18"/>
        <v>5668</v>
      </c>
      <c r="E167" s="5">
        <f t="shared" si="19"/>
        <v>25000</v>
      </c>
      <c r="F167" s="5">
        <f t="shared" si="20"/>
        <v>13000</v>
      </c>
      <c r="G167" s="5" t="str">
        <f t="shared" si="21"/>
        <v>TAK</v>
      </c>
      <c r="H167" s="5">
        <f t="shared" si="22"/>
        <v>0</v>
      </c>
      <c r="I167" s="5">
        <f t="shared" si="23"/>
        <v>-133</v>
      </c>
      <c r="J167">
        <f t="shared" si="24"/>
        <v>1</v>
      </c>
      <c r="K167">
        <f t="shared" si="25"/>
        <v>-12000</v>
      </c>
      <c r="L167" t="b">
        <f t="shared" si="26"/>
        <v>1</v>
      </c>
    </row>
    <row r="168" spans="1:12" x14ac:dyDescent="0.25">
      <c r="A168" s="6">
        <v>45913</v>
      </c>
      <c r="B168" s="5">
        <v>18</v>
      </c>
      <c r="C168" s="5">
        <v>0</v>
      </c>
      <c r="D168" s="5">
        <f t="shared" si="18"/>
        <v>12702</v>
      </c>
      <c r="E168" s="5">
        <f t="shared" si="19"/>
        <v>12702</v>
      </c>
      <c r="F168" s="5">
        <f t="shared" si="20"/>
        <v>702</v>
      </c>
      <c r="G168" s="5" t="str">
        <f t="shared" si="21"/>
        <v>TAK</v>
      </c>
      <c r="H168" s="5">
        <f t="shared" si="22"/>
        <v>0</v>
      </c>
      <c r="I168" s="5">
        <f t="shared" si="23"/>
        <v>-298</v>
      </c>
      <c r="J168">
        <f t="shared" si="24"/>
        <v>1</v>
      </c>
      <c r="K168">
        <f t="shared" si="25"/>
        <v>-12000</v>
      </c>
      <c r="L168" t="b">
        <f t="shared" si="26"/>
        <v>0</v>
      </c>
    </row>
    <row r="169" spans="1:12" x14ac:dyDescent="0.25">
      <c r="A169" s="6">
        <v>45914</v>
      </c>
      <c r="B169" s="5">
        <v>19</v>
      </c>
      <c r="C169" s="5">
        <v>3</v>
      </c>
      <c r="D169" s="5">
        <f t="shared" si="18"/>
        <v>2802</v>
      </c>
      <c r="E169" s="5">
        <f t="shared" si="19"/>
        <v>2802</v>
      </c>
      <c r="F169" s="5">
        <f t="shared" si="20"/>
        <v>2802</v>
      </c>
      <c r="G169" s="5" t="str">
        <f t="shared" si="21"/>
        <v>NIE</v>
      </c>
      <c r="H169" s="5">
        <f t="shared" si="22"/>
        <v>2100</v>
      </c>
      <c r="I169" s="5">
        <f t="shared" si="23"/>
        <v>0</v>
      </c>
      <c r="J169">
        <f t="shared" si="24"/>
        <v>0</v>
      </c>
      <c r="K169">
        <f t="shared" si="25"/>
        <v>0</v>
      </c>
      <c r="L169" t="b">
        <f t="shared" si="26"/>
        <v>0</v>
      </c>
    </row>
    <row r="170" spans="1:12" x14ac:dyDescent="0.25">
      <c r="A170" s="6">
        <v>45915</v>
      </c>
      <c r="B170" s="5">
        <v>16</v>
      </c>
      <c r="C170" s="5">
        <v>0.1</v>
      </c>
      <c r="D170" s="5">
        <f t="shared" si="18"/>
        <v>2872</v>
      </c>
      <c r="E170" s="5">
        <f t="shared" si="19"/>
        <v>25000</v>
      </c>
      <c r="F170" s="5">
        <f t="shared" si="20"/>
        <v>13000</v>
      </c>
      <c r="G170" s="5" t="str">
        <f t="shared" si="21"/>
        <v>NIE</v>
      </c>
      <c r="H170" s="5">
        <f t="shared" si="22"/>
        <v>70</v>
      </c>
      <c r="I170" s="5">
        <f t="shared" si="23"/>
        <v>0</v>
      </c>
      <c r="J170">
        <f t="shared" si="24"/>
        <v>1</v>
      </c>
      <c r="K170">
        <f t="shared" si="25"/>
        <v>-12000</v>
      </c>
      <c r="L170" t="b">
        <f t="shared" si="26"/>
        <v>1</v>
      </c>
    </row>
    <row r="171" spans="1:12" x14ac:dyDescent="0.25">
      <c r="A171" s="6">
        <v>45916</v>
      </c>
      <c r="B171" s="5">
        <v>18</v>
      </c>
      <c r="C171" s="5">
        <v>0</v>
      </c>
      <c r="D171" s="5">
        <f t="shared" si="18"/>
        <v>12702</v>
      </c>
      <c r="E171" s="5">
        <f t="shared" si="19"/>
        <v>12702</v>
      </c>
      <c r="F171" s="5">
        <f t="shared" si="20"/>
        <v>702</v>
      </c>
      <c r="G171" s="5" t="str">
        <f t="shared" si="21"/>
        <v>TAK</v>
      </c>
      <c r="H171" s="5">
        <f t="shared" si="22"/>
        <v>0</v>
      </c>
      <c r="I171" s="5">
        <f t="shared" si="23"/>
        <v>-298</v>
      </c>
      <c r="J171">
        <f t="shared" si="24"/>
        <v>1</v>
      </c>
      <c r="K171">
        <f t="shared" si="25"/>
        <v>-12000</v>
      </c>
      <c r="L171" t="b">
        <f t="shared" si="26"/>
        <v>0</v>
      </c>
    </row>
    <row r="172" spans="1:12" x14ac:dyDescent="0.25">
      <c r="A172" s="6">
        <v>45917</v>
      </c>
      <c r="B172" s="5">
        <v>22</v>
      </c>
      <c r="C172" s="5">
        <v>0.5</v>
      </c>
      <c r="D172" s="5">
        <f t="shared" si="18"/>
        <v>1052</v>
      </c>
      <c r="E172" s="5">
        <f t="shared" si="19"/>
        <v>25000</v>
      </c>
      <c r="F172" s="5">
        <f t="shared" si="20"/>
        <v>13000</v>
      </c>
      <c r="G172" s="5" t="str">
        <f t="shared" si="21"/>
        <v>NIE</v>
      </c>
      <c r="H172" s="5">
        <f t="shared" si="22"/>
        <v>350</v>
      </c>
      <c r="I172" s="5">
        <f t="shared" si="23"/>
        <v>0</v>
      </c>
      <c r="J172">
        <f t="shared" si="24"/>
        <v>1</v>
      </c>
      <c r="K172">
        <f t="shared" si="25"/>
        <v>-12000</v>
      </c>
      <c r="L172" t="b">
        <f t="shared" si="26"/>
        <v>1</v>
      </c>
    </row>
    <row r="173" spans="1:12" x14ac:dyDescent="0.25">
      <c r="A173" s="6">
        <v>45918</v>
      </c>
      <c r="B173" s="5">
        <v>16</v>
      </c>
      <c r="C173" s="5">
        <v>0</v>
      </c>
      <c r="D173" s="5">
        <f t="shared" si="18"/>
        <v>12750</v>
      </c>
      <c r="E173" s="5">
        <f t="shared" si="19"/>
        <v>12750</v>
      </c>
      <c r="F173" s="5">
        <f t="shared" si="20"/>
        <v>750</v>
      </c>
      <c r="G173" s="5" t="str">
        <f t="shared" si="21"/>
        <v>TAK</v>
      </c>
      <c r="H173" s="5">
        <f t="shared" si="22"/>
        <v>0</v>
      </c>
      <c r="I173" s="5">
        <f t="shared" si="23"/>
        <v>-250</v>
      </c>
      <c r="J173">
        <f t="shared" si="24"/>
        <v>1</v>
      </c>
      <c r="K173">
        <f t="shared" si="25"/>
        <v>-12000</v>
      </c>
      <c r="L173" t="b">
        <f t="shared" si="26"/>
        <v>0</v>
      </c>
    </row>
    <row r="174" spans="1:12" x14ac:dyDescent="0.25">
      <c r="A174" s="6">
        <v>45919</v>
      </c>
      <c r="B174" s="5">
        <v>15</v>
      </c>
      <c r="C174" s="5">
        <v>0</v>
      </c>
      <c r="D174" s="5">
        <f t="shared" si="18"/>
        <v>736</v>
      </c>
      <c r="E174" s="5">
        <f t="shared" si="19"/>
        <v>736</v>
      </c>
      <c r="F174" s="5">
        <f t="shared" si="20"/>
        <v>736</v>
      </c>
      <c r="G174" s="5" t="str">
        <f t="shared" si="21"/>
        <v>TAK</v>
      </c>
      <c r="H174" s="5">
        <f t="shared" si="22"/>
        <v>0</v>
      </c>
      <c r="I174" s="5">
        <f t="shared" si="23"/>
        <v>-14</v>
      </c>
      <c r="J174">
        <f t="shared" si="24"/>
        <v>0</v>
      </c>
      <c r="K174">
        <f t="shared" si="25"/>
        <v>0</v>
      </c>
      <c r="L174" t="b">
        <f t="shared" si="26"/>
        <v>0</v>
      </c>
    </row>
    <row r="175" spans="1:12" x14ac:dyDescent="0.25">
      <c r="A175" s="6">
        <v>45920</v>
      </c>
      <c r="B175" s="5">
        <v>14</v>
      </c>
      <c r="C175" s="5">
        <v>2</v>
      </c>
      <c r="D175" s="5">
        <f t="shared" si="18"/>
        <v>2136</v>
      </c>
      <c r="E175" s="5">
        <f t="shared" si="19"/>
        <v>2136</v>
      </c>
      <c r="F175" s="5">
        <f t="shared" si="20"/>
        <v>2136</v>
      </c>
      <c r="G175" s="5" t="str">
        <f t="shared" si="21"/>
        <v>NIE</v>
      </c>
      <c r="H175" s="5">
        <f t="shared" si="22"/>
        <v>1400</v>
      </c>
      <c r="I175" s="5">
        <f t="shared" si="23"/>
        <v>0</v>
      </c>
      <c r="J175">
        <f t="shared" si="24"/>
        <v>0</v>
      </c>
      <c r="K175">
        <f t="shared" si="25"/>
        <v>0</v>
      </c>
      <c r="L175" t="b">
        <f t="shared" si="26"/>
        <v>0</v>
      </c>
    </row>
    <row r="176" spans="1:12" x14ac:dyDescent="0.25">
      <c r="A176" s="6">
        <v>45921</v>
      </c>
      <c r="B176" s="5">
        <v>12</v>
      </c>
      <c r="C176" s="5">
        <v>0</v>
      </c>
      <c r="D176" s="5">
        <f t="shared" si="18"/>
        <v>2109</v>
      </c>
      <c r="E176" s="5">
        <f t="shared" si="19"/>
        <v>2109</v>
      </c>
      <c r="F176" s="5">
        <f t="shared" si="20"/>
        <v>2109</v>
      </c>
      <c r="G176" s="5" t="str">
        <f t="shared" si="21"/>
        <v>TAK</v>
      </c>
      <c r="H176" s="5">
        <f t="shared" si="22"/>
        <v>0</v>
      </c>
      <c r="I176" s="5">
        <f t="shared" si="23"/>
        <v>-27</v>
      </c>
      <c r="J176">
        <f t="shared" si="24"/>
        <v>0</v>
      </c>
      <c r="K176">
        <f t="shared" si="25"/>
        <v>0</v>
      </c>
      <c r="L176" t="b">
        <f t="shared" si="26"/>
        <v>0</v>
      </c>
    </row>
    <row r="177" spans="1:12" x14ac:dyDescent="0.25">
      <c r="A177" s="6">
        <v>45922</v>
      </c>
      <c r="B177" s="5">
        <v>13</v>
      </c>
      <c r="C177" s="5">
        <v>0</v>
      </c>
      <c r="D177" s="5">
        <f t="shared" si="18"/>
        <v>2079</v>
      </c>
      <c r="E177" s="5">
        <f t="shared" si="19"/>
        <v>2079</v>
      </c>
      <c r="F177" s="5">
        <f t="shared" si="20"/>
        <v>2079</v>
      </c>
      <c r="G177" s="5" t="str">
        <f t="shared" si="21"/>
        <v>TAK</v>
      </c>
      <c r="H177" s="5">
        <f t="shared" si="22"/>
        <v>0</v>
      </c>
      <c r="I177" s="5">
        <f t="shared" si="23"/>
        <v>-30</v>
      </c>
      <c r="J177">
        <f t="shared" si="24"/>
        <v>0</v>
      </c>
      <c r="K177">
        <f t="shared" si="25"/>
        <v>0</v>
      </c>
      <c r="L177" t="b">
        <f t="shared" si="26"/>
        <v>0</v>
      </c>
    </row>
    <row r="178" spans="1:12" x14ac:dyDescent="0.25">
      <c r="A178" s="6">
        <v>45923</v>
      </c>
      <c r="B178" s="5">
        <v>15</v>
      </c>
      <c r="C178" s="5">
        <v>0</v>
      </c>
      <c r="D178" s="5">
        <f t="shared" si="18"/>
        <v>2042</v>
      </c>
      <c r="E178" s="5">
        <f t="shared" si="19"/>
        <v>2042</v>
      </c>
      <c r="F178" s="5">
        <f t="shared" si="20"/>
        <v>2042</v>
      </c>
      <c r="G178" s="5" t="str">
        <f t="shared" si="21"/>
        <v>TAK</v>
      </c>
      <c r="H178" s="5">
        <f t="shared" si="22"/>
        <v>0</v>
      </c>
      <c r="I178" s="5">
        <f t="shared" si="23"/>
        <v>-37</v>
      </c>
      <c r="J178">
        <f t="shared" si="24"/>
        <v>0</v>
      </c>
      <c r="K178">
        <f t="shared" si="25"/>
        <v>0</v>
      </c>
      <c r="L178" t="b">
        <f t="shared" si="26"/>
        <v>0</v>
      </c>
    </row>
    <row r="179" spans="1:12" x14ac:dyDescent="0.25">
      <c r="A179" s="6">
        <v>45924</v>
      </c>
      <c r="B179" s="5">
        <v>15</v>
      </c>
      <c r="C179" s="5">
        <v>0</v>
      </c>
      <c r="D179" s="5">
        <f t="shared" si="18"/>
        <v>2006</v>
      </c>
      <c r="E179" s="5">
        <f t="shared" si="19"/>
        <v>2006</v>
      </c>
      <c r="F179" s="5">
        <f t="shared" si="20"/>
        <v>2006</v>
      </c>
      <c r="G179" s="5" t="str">
        <f t="shared" si="21"/>
        <v>TAK</v>
      </c>
      <c r="H179" s="5">
        <f t="shared" si="22"/>
        <v>0</v>
      </c>
      <c r="I179" s="5">
        <f t="shared" si="23"/>
        <v>-36</v>
      </c>
      <c r="J179">
        <f t="shared" si="24"/>
        <v>0</v>
      </c>
      <c r="K179">
        <f t="shared" si="25"/>
        <v>0</v>
      </c>
      <c r="L179" t="b">
        <f t="shared" si="26"/>
        <v>0</v>
      </c>
    </row>
    <row r="180" spans="1:12" x14ac:dyDescent="0.25">
      <c r="A180" s="6">
        <v>45925</v>
      </c>
      <c r="B180" s="5">
        <v>14</v>
      </c>
      <c r="C180" s="5">
        <v>0</v>
      </c>
      <c r="D180" s="5">
        <f t="shared" si="18"/>
        <v>1974</v>
      </c>
      <c r="E180" s="5">
        <f t="shared" si="19"/>
        <v>1974</v>
      </c>
      <c r="F180" s="5">
        <f t="shared" si="20"/>
        <v>1974</v>
      </c>
      <c r="G180" s="5" t="str">
        <f t="shared" si="21"/>
        <v>TAK</v>
      </c>
      <c r="H180" s="5">
        <f t="shared" si="22"/>
        <v>0</v>
      </c>
      <c r="I180" s="5">
        <f t="shared" si="23"/>
        <v>-32</v>
      </c>
      <c r="J180">
        <f t="shared" si="24"/>
        <v>0</v>
      </c>
      <c r="K180">
        <f t="shared" si="25"/>
        <v>0</v>
      </c>
      <c r="L180" t="b">
        <f t="shared" si="26"/>
        <v>0</v>
      </c>
    </row>
    <row r="181" spans="1:12" x14ac:dyDescent="0.25">
      <c r="A181" s="6">
        <v>45926</v>
      </c>
      <c r="B181" s="5">
        <v>12</v>
      </c>
      <c r="C181" s="5">
        <v>0</v>
      </c>
      <c r="D181" s="5">
        <f t="shared" si="18"/>
        <v>1949</v>
      </c>
      <c r="E181" s="5">
        <f t="shared" si="19"/>
        <v>1949</v>
      </c>
      <c r="F181" s="5">
        <f t="shared" si="20"/>
        <v>1949</v>
      </c>
      <c r="G181" s="5" t="str">
        <f t="shared" si="21"/>
        <v>TAK</v>
      </c>
      <c r="H181" s="5">
        <f t="shared" si="22"/>
        <v>0</v>
      </c>
      <c r="I181" s="5">
        <f t="shared" si="23"/>
        <v>-25</v>
      </c>
      <c r="J181">
        <f t="shared" si="24"/>
        <v>0</v>
      </c>
      <c r="K181">
        <f t="shared" si="25"/>
        <v>0</v>
      </c>
      <c r="L181" t="b">
        <f t="shared" si="26"/>
        <v>0</v>
      </c>
    </row>
    <row r="182" spans="1:12" x14ac:dyDescent="0.25">
      <c r="A182" s="6">
        <v>45927</v>
      </c>
      <c r="B182" s="5">
        <v>11</v>
      </c>
      <c r="C182" s="5">
        <v>0</v>
      </c>
      <c r="D182" s="5">
        <f t="shared" si="18"/>
        <v>1927</v>
      </c>
      <c r="E182" s="5">
        <f t="shared" si="19"/>
        <v>1927</v>
      </c>
      <c r="F182" s="5">
        <f t="shared" si="20"/>
        <v>1927</v>
      </c>
      <c r="G182" s="5" t="str">
        <f t="shared" si="21"/>
        <v>TAK</v>
      </c>
      <c r="H182" s="5">
        <f t="shared" si="22"/>
        <v>0</v>
      </c>
      <c r="I182" s="5">
        <f t="shared" si="23"/>
        <v>-22</v>
      </c>
      <c r="J182">
        <f t="shared" si="24"/>
        <v>0</v>
      </c>
      <c r="K182">
        <f t="shared" si="25"/>
        <v>0</v>
      </c>
      <c r="L182" t="b">
        <f t="shared" si="26"/>
        <v>0</v>
      </c>
    </row>
    <row r="183" spans="1:12" x14ac:dyDescent="0.25">
      <c r="A183" s="6">
        <v>45928</v>
      </c>
      <c r="B183" s="5">
        <v>10</v>
      </c>
      <c r="C183" s="5">
        <v>0</v>
      </c>
      <c r="D183" s="5">
        <f t="shared" si="18"/>
        <v>1908</v>
      </c>
      <c r="E183" s="5">
        <f t="shared" si="19"/>
        <v>1908</v>
      </c>
      <c r="F183" s="5">
        <f t="shared" si="20"/>
        <v>1908</v>
      </c>
      <c r="G183" s="5" t="str">
        <f t="shared" si="21"/>
        <v>TAK</v>
      </c>
      <c r="H183" s="5">
        <f t="shared" si="22"/>
        <v>0</v>
      </c>
      <c r="I183" s="5">
        <f t="shared" si="23"/>
        <v>-19</v>
      </c>
      <c r="J183">
        <f t="shared" si="24"/>
        <v>0</v>
      </c>
      <c r="K183">
        <f t="shared" si="25"/>
        <v>0</v>
      </c>
      <c r="L183" t="b">
        <f t="shared" si="26"/>
        <v>0</v>
      </c>
    </row>
    <row r="184" spans="1:12" x14ac:dyDescent="0.25">
      <c r="A184" s="6">
        <v>45929</v>
      </c>
      <c r="B184" s="5">
        <v>10</v>
      </c>
      <c r="C184" s="5">
        <v>0</v>
      </c>
      <c r="D184" s="5">
        <f t="shared" si="18"/>
        <v>1889</v>
      </c>
      <c r="E184" s="5">
        <f t="shared" si="19"/>
        <v>1889</v>
      </c>
      <c r="F184" s="5">
        <f t="shared" si="20"/>
        <v>1889</v>
      </c>
      <c r="G184" s="5" t="str">
        <f t="shared" si="21"/>
        <v>TAK</v>
      </c>
      <c r="H184" s="5">
        <f t="shared" si="22"/>
        <v>0</v>
      </c>
      <c r="I184" s="5">
        <f t="shared" si="23"/>
        <v>-19</v>
      </c>
      <c r="J184">
        <f t="shared" si="24"/>
        <v>0</v>
      </c>
      <c r="K184">
        <f t="shared" si="25"/>
        <v>0</v>
      </c>
      <c r="L184" t="b">
        <f t="shared" si="26"/>
        <v>0</v>
      </c>
    </row>
    <row r="185" spans="1:12" x14ac:dyDescent="0.25">
      <c r="A185" s="6">
        <v>45930</v>
      </c>
      <c r="B185" s="5">
        <v>10</v>
      </c>
      <c r="C185" s="5">
        <v>0</v>
      </c>
      <c r="D185" s="5">
        <f t="shared" si="18"/>
        <v>1871</v>
      </c>
      <c r="E185" s="5">
        <f t="shared" si="19"/>
        <v>1871</v>
      </c>
      <c r="F185" s="5">
        <f t="shared" si="20"/>
        <v>1871</v>
      </c>
      <c r="G185" s="5" t="str">
        <f t="shared" si="21"/>
        <v>TAK</v>
      </c>
      <c r="H185" s="5">
        <f t="shared" si="22"/>
        <v>0</v>
      </c>
      <c r="I185" s="5">
        <f t="shared" si="23"/>
        <v>-18</v>
      </c>
      <c r="J185">
        <f t="shared" si="24"/>
        <v>0</v>
      </c>
      <c r="K185">
        <f t="shared" si="25"/>
        <v>0</v>
      </c>
      <c r="L185" t="b">
        <f t="shared" si="2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23BC-30C2-46C3-B7A6-E76AD7D21ECA}">
  <dimension ref="A3:B12"/>
  <sheetViews>
    <sheetView tabSelected="1" workbookViewId="0">
      <selection activeCell="B11" sqref="B11"/>
    </sheetView>
  </sheetViews>
  <sheetFormatPr defaultRowHeight="15" x14ac:dyDescent="0.25"/>
  <cols>
    <col min="1" max="1" width="13.140625" bestFit="1" customWidth="1"/>
    <col min="2" max="2" width="26.140625" bestFit="1" customWidth="1"/>
  </cols>
  <sheetData>
    <row r="3" spans="1:2" x14ac:dyDescent="0.25">
      <c r="A3" s="14" t="s">
        <v>47</v>
      </c>
      <c r="B3" t="s">
        <v>59</v>
      </c>
    </row>
    <row r="4" spans="1:2" x14ac:dyDescent="0.25">
      <c r="A4" s="15" t="s">
        <v>49</v>
      </c>
      <c r="B4" s="40"/>
    </row>
    <row r="5" spans="1:2" x14ac:dyDescent="0.25">
      <c r="A5" s="15" t="s">
        <v>50</v>
      </c>
      <c r="B5" s="40"/>
    </row>
    <row r="6" spans="1:2" x14ac:dyDescent="0.25">
      <c r="A6" s="15" t="s">
        <v>51</v>
      </c>
      <c r="B6" s="40">
        <v>0</v>
      </c>
    </row>
    <row r="7" spans="1:2" x14ac:dyDescent="0.25">
      <c r="A7" s="15" t="s">
        <v>52</v>
      </c>
      <c r="B7" s="40">
        <v>164.36</v>
      </c>
    </row>
    <row r="8" spans="1:2" x14ac:dyDescent="0.25">
      <c r="A8" s="15" t="s">
        <v>53</v>
      </c>
      <c r="B8" s="40">
        <v>1080.08</v>
      </c>
    </row>
    <row r="9" spans="1:2" x14ac:dyDescent="0.25">
      <c r="A9" s="15" t="s">
        <v>54</v>
      </c>
      <c r="B9" s="40">
        <v>2618.0200000000004</v>
      </c>
    </row>
    <row r="10" spans="1:2" x14ac:dyDescent="0.25">
      <c r="A10" s="15" t="s">
        <v>55</v>
      </c>
      <c r="B10" s="40">
        <v>3721.5800000000008</v>
      </c>
    </row>
    <row r="11" spans="1:2" x14ac:dyDescent="0.25">
      <c r="A11" s="15" t="s">
        <v>56</v>
      </c>
      <c r="B11" s="40">
        <v>1361.84</v>
      </c>
    </row>
    <row r="12" spans="1:2" x14ac:dyDescent="0.25">
      <c r="A12" s="15" t="s">
        <v>48</v>
      </c>
      <c r="B12" s="40">
        <v>8945.880000000001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4FF7-060E-4D2C-87D6-B0C945E795C2}">
  <dimension ref="A1:P185"/>
  <sheetViews>
    <sheetView workbookViewId="0">
      <selection activeCell="P37" sqref="P37"/>
    </sheetView>
  </sheetViews>
  <sheetFormatPr defaultRowHeight="15" x14ac:dyDescent="0.25"/>
  <cols>
    <col min="1" max="1" width="11.42578125" style="5" customWidth="1"/>
    <col min="2" max="2" width="19.42578125" style="5" customWidth="1"/>
    <col min="3" max="3" width="9.140625" style="5"/>
    <col min="4" max="4" width="12.28515625" style="5" customWidth="1"/>
    <col min="5" max="6" width="17.28515625" style="5" customWidth="1"/>
    <col min="7" max="7" width="16.28515625" style="5" customWidth="1"/>
    <col min="8" max="8" width="19.42578125" style="5" customWidth="1"/>
    <col min="9" max="9" width="12.42578125" style="5" customWidth="1"/>
    <col min="10" max="10" width="12.5703125" customWidth="1"/>
    <col min="11" max="11" width="13.85546875" customWidth="1"/>
    <col min="12" max="12" width="14.140625" customWidth="1"/>
    <col min="13" max="13" width="18.140625" customWidth="1"/>
    <col min="14" max="14" width="12.42578125" customWidth="1"/>
  </cols>
  <sheetData>
    <row r="1" spans="1:16" s="22" customFormat="1" ht="30" x14ac:dyDescent="0.25">
      <c r="A1" s="32" t="s">
        <v>2</v>
      </c>
      <c r="B1" s="32" t="s">
        <v>0</v>
      </c>
      <c r="C1" s="32" t="s">
        <v>1</v>
      </c>
      <c r="D1" s="33">
        <v>0.83333333333333337</v>
      </c>
      <c r="E1" s="33" t="s">
        <v>46</v>
      </c>
      <c r="F1" s="33">
        <v>0.875</v>
      </c>
      <c r="G1" s="33" t="s">
        <v>44</v>
      </c>
      <c r="H1" s="32" t="s">
        <v>41</v>
      </c>
      <c r="I1" s="33" t="s">
        <v>42</v>
      </c>
      <c r="J1" s="32" t="s">
        <v>43</v>
      </c>
      <c r="K1" s="32" t="s">
        <v>45</v>
      </c>
      <c r="L1" s="32" t="s">
        <v>43</v>
      </c>
      <c r="M1" s="32" t="s">
        <v>57</v>
      </c>
      <c r="N1" s="41" t="s">
        <v>58</v>
      </c>
    </row>
    <row r="2" spans="1:16" s="24" customFormat="1" x14ac:dyDescent="0.25">
      <c r="A2" s="25">
        <v>45747</v>
      </c>
      <c r="B2" s="26"/>
      <c r="C2" s="26"/>
      <c r="D2" s="26"/>
      <c r="E2" s="26"/>
      <c r="F2" s="26">
        <v>25000</v>
      </c>
      <c r="G2" s="26"/>
      <c r="H2" s="26"/>
      <c r="I2" s="26"/>
      <c r="K2" s="28"/>
    </row>
    <row r="3" spans="1:16" x14ac:dyDescent="0.25">
      <c r="A3" s="6">
        <v>45748</v>
      </c>
      <c r="B3" s="5">
        <v>4</v>
      </c>
      <c r="C3" s="5">
        <v>2</v>
      </c>
      <c r="D3" s="5">
        <f>IF(F2+H3&gt;25000,25000,F2+H3)+I3</f>
        <v>25000</v>
      </c>
      <c r="E3" s="5">
        <f>IF(L3,25000,D3)</f>
        <v>25000</v>
      </c>
      <c r="F3" s="5">
        <f>E3+K3</f>
        <v>25000</v>
      </c>
      <c r="G3" s="5" t="str">
        <f>IF(C3=0,"TAK","NIE")</f>
        <v>NIE</v>
      </c>
      <c r="H3" s="5">
        <f>700*C3</f>
        <v>1400</v>
      </c>
      <c r="I3" s="5">
        <f>IF(G3="TAK",-ROUNDUP(0.0003*B3^1.5*F2,0),0)</f>
        <v>0</v>
      </c>
      <c r="J3">
        <f>(B3&gt;15)*(C3&lt;=0.6)</f>
        <v>0</v>
      </c>
      <c r="K3">
        <f>IF(B3&lt;=30,12000,24000)*-1*J3</f>
        <v>0</v>
      </c>
      <c r="L3" t="b">
        <f>(D3+K3)&lt;0</f>
        <v>0</v>
      </c>
      <c r="M3">
        <f>IF(D3=E3,0,E3-D3)</f>
        <v>0</v>
      </c>
      <c r="N3">
        <f>ROUNDUP(M3/1000,0)*11.74</f>
        <v>0</v>
      </c>
    </row>
    <row r="4" spans="1:16" x14ac:dyDescent="0.25">
      <c r="A4" s="6">
        <v>45749</v>
      </c>
      <c r="B4" s="5">
        <v>2</v>
      </c>
      <c r="C4" s="5">
        <v>6</v>
      </c>
      <c r="D4" s="5">
        <f t="shared" ref="D4:D67" si="0">IF(F3+H4&gt;25000,25000,F3+H4)+I4</f>
        <v>25000</v>
      </c>
      <c r="E4" s="5">
        <f t="shared" ref="E4:E67" si="1">IF(L4,25000,D4)</f>
        <v>25000</v>
      </c>
      <c r="F4" s="5">
        <f t="shared" ref="F4:F67" si="2">E4+K4</f>
        <v>25000</v>
      </c>
      <c r="G4" s="5" t="str">
        <f t="shared" ref="G4:G67" si="3">IF(C4=0,"TAK","NIE")</f>
        <v>NIE</v>
      </c>
      <c r="H4" s="5">
        <f t="shared" ref="H4:H67" si="4">700*C4</f>
        <v>4200</v>
      </c>
      <c r="I4" s="5">
        <f t="shared" ref="I4:I67" si="5">IF(G4="TAK",-ROUNDUP(0.0003*B4^1.5*F3,0),0)</f>
        <v>0</v>
      </c>
      <c r="J4">
        <f t="shared" ref="J4:J67" si="6">(B4&gt;15)*(C4&lt;=0.6)</f>
        <v>0</v>
      </c>
      <c r="K4">
        <f t="shared" ref="K4:K67" si="7">IF(B4&lt;=30,12000,24000)*-1*J4</f>
        <v>0</v>
      </c>
      <c r="L4" t="b">
        <f t="shared" ref="L4:L67" si="8">(D4+K4)&lt;0</f>
        <v>0</v>
      </c>
      <c r="M4">
        <f t="shared" ref="M4:M67" si="9">IF(D4=E4,0,E4-D4)</f>
        <v>0</v>
      </c>
      <c r="N4">
        <f t="shared" ref="N4:N67" si="10">ROUNDUP(M4/1000,0)*11.74</f>
        <v>0</v>
      </c>
    </row>
    <row r="5" spans="1:16" x14ac:dyDescent="0.25">
      <c r="A5" s="6">
        <v>45750</v>
      </c>
      <c r="B5" s="5">
        <v>4</v>
      </c>
      <c r="C5" s="5">
        <v>1</v>
      </c>
      <c r="D5" s="5">
        <f t="shared" si="0"/>
        <v>25000</v>
      </c>
      <c r="E5" s="5">
        <f t="shared" si="1"/>
        <v>25000</v>
      </c>
      <c r="F5" s="5">
        <f t="shared" si="2"/>
        <v>25000</v>
      </c>
      <c r="G5" s="5" t="str">
        <f t="shared" si="3"/>
        <v>NIE</v>
      </c>
      <c r="H5" s="5">
        <f t="shared" si="4"/>
        <v>700</v>
      </c>
      <c r="I5" s="5">
        <f t="shared" si="5"/>
        <v>0</v>
      </c>
      <c r="J5">
        <f t="shared" si="6"/>
        <v>0</v>
      </c>
      <c r="K5">
        <f t="shared" si="7"/>
        <v>0</v>
      </c>
      <c r="L5" t="b">
        <f t="shared" si="8"/>
        <v>0</v>
      </c>
      <c r="M5">
        <f t="shared" si="9"/>
        <v>0</v>
      </c>
      <c r="N5">
        <f t="shared" si="10"/>
        <v>0</v>
      </c>
      <c r="P5" s="31">
        <f>COUNTIF(B:B,"&lt;=15")</f>
        <v>88</v>
      </c>
    </row>
    <row r="6" spans="1:16" x14ac:dyDescent="0.25">
      <c r="A6" s="6">
        <v>45751</v>
      </c>
      <c r="B6" s="5">
        <v>4</v>
      </c>
      <c r="C6" s="5">
        <v>0.8</v>
      </c>
      <c r="D6" s="5">
        <f t="shared" si="0"/>
        <v>25000</v>
      </c>
      <c r="E6" s="5">
        <f t="shared" si="1"/>
        <v>25000</v>
      </c>
      <c r="F6" s="5">
        <f t="shared" si="2"/>
        <v>25000</v>
      </c>
      <c r="G6" s="5" t="str">
        <f t="shared" si="3"/>
        <v>NIE</v>
      </c>
      <c r="H6" s="5">
        <f t="shared" si="4"/>
        <v>560</v>
      </c>
      <c r="I6" s="5">
        <f t="shared" si="5"/>
        <v>0</v>
      </c>
      <c r="J6">
        <f t="shared" si="6"/>
        <v>0</v>
      </c>
      <c r="K6">
        <f t="shared" si="7"/>
        <v>0</v>
      </c>
      <c r="L6" t="b">
        <f t="shared" si="8"/>
        <v>0</v>
      </c>
      <c r="M6">
        <f t="shared" si="9"/>
        <v>0</v>
      </c>
      <c r="N6">
        <f t="shared" si="10"/>
        <v>0</v>
      </c>
      <c r="P6" s="31">
        <f>COUNTIFS(B:B,"&gt;15",C:C,"&lt;=0.6")</f>
        <v>73</v>
      </c>
    </row>
    <row r="7" spans="1:16" x14ac:dyDescent="0.25">
      <c r="A7" s="6">
        <v>45752</v>
      </c>
      <c r="B7" s="5">
        <v>3</v>
      </c>
      <c r="C7" s="5">
        <v>0</v>
      </c>
      <c r="D7" s="5">
        <f t="shared" si="0"/>
        <v>24961</v>
      </c>
      <c r="E7" s="5">
        <f t="shared" si="1"/>
        <v>24961</v>
      </c>
      <c r="F7" s="5">
        <f t="shared" si="2"/>
        <v>24961</v>
      </c>
      <c r="G7" s="5" t="str">
        <f t="shared" si="3"/>
        <v>TAK</v>
      </c>
      <c r="H7" s="5">
        <f t="shared" si="4"/>
        <v>0</v>
      </c>
      <c r="I7" s="5">
        <f t="shared" si="5"/>
        <v>-39</v>
      </c>
      <c r="J7">
        <f t="shared" si="6"/>
        <v>0</v>
      </c>
      <c r="K7">
        <f t="shared" si="7"/>
        <v>0</v>
      </c>
      <c r="L7" t="b">
        <f t="shared" si="8"/>
        <v>0</v>
      </c>
      <c r="M7">
        <f t="shared" si="9"/>
        <v>0</v>
      </c>
      <c r="N7">
        <f t="shared" si="10"/>
        <v>0</v>
      </c>
      <c r="P7" s="31">
        <f>COUNTIFS(B:B,"&gt;15",C:C,"&gt;0.6")</f>
        <v>22</v>
      </c>
    </row>
    <row r="8" spans="1:16" x14ac:dyDescent="0.25">
      <c r="A8" s="6">
        <v>45753</v>
      </c>
      <c r="B8" s="5">
        <v>4</v>
      </c>
      <c r="C8" s="5">
        <v>0</v>
      </c>
      <c r="D8" s="5">
        <f t="shared" si="0"/>
        <v>24901</v>
      </c>
      <c r="E8" s="5">
        <f t="shared" si="1"/>
        <v>24901</v>
      </c>
      <c r="F8" s="5">
        <f t="shared" si="2"/>
        <v>24901</v>
      </c>
      <c r="G8" s="5" t="str">
        <f t="shared" si="3"/>
        <v>TAK</v>
      </c>
      <c r="H8" s="5">
        <f t="shared" si="4"/>
        <v>0</v>
      </c>
      <c r="I8" s="5">
        <f t="shared" si="5"/>
        <v>-60</v>
      </c>
      <c r="J8">
        <f t="shared" si="6"/>
        <v>0</v>
      </c>
      <c r="K8">
        <f t="shared" si="7"/>
        <v>0</v>
      </c>
      <c r="L8" t="b">
        <f t="shared" si="8"/>
        <v>0</v>
      </c>
      <c r="M8">
        <f t="shared" si="9"/>
        <v>0</v>
      </c>
      <c r="N8">
        <f t="shared" si="10"/>
        <v>0</v>
      </c>
    </row>
    <row r="9" spans="1:16" x14ac:dyDescent="0.25">
      <c r="A9" s="6">
        <v>45754</v>
      </c>
      <c r="B9" s="5">
        <v>4</v>
      </c>
      <c r="C9" s="5">
        <v>1</v>
      </c>
      <c r="D9" s="5">
        <f t="shared" si="0"/>
        <v>25000</v>
      </c>
      <c r="E9" s="5">
        <f t="shared" si="1"/>
        <v>25000</v>
      </c>
      <c r="F9" s="5">
        <f t="shared" si="2"/>
        <v>25000</v>
      </c>
      <c r="G9" s="5" t="str">
        <f t="shared" si="3"/>
        <v>NIE</v>
      </c>
      <c r="H9" s="5">
        <f t="shared" si="4"/>
        <v>700</v>
      </c>
      <c r="I9" s="5">
        <f t="shared" si="5"/>
        <v>0</v>
      </c>
      <c r="J9">
        <f t="shared" si="6"/>
        <v>0</v>
      </c>
      <c r="K9">
        <f t="shared" si="7"/>
        <v>0</v>
      </c>
      <c r="L9" t="b">
        <f t="shared" si="8"/>
        <v>0</v>
      </c>
      <c r="M9">
        <f t="shared" si="9"/>
        <v>0</v>
      </c>
      <c r="N9">
        <f t="shared" si="10"/>
        <v>0</v>
      </c>
    </row>
    <row r="10" spans="1:16" x14ac:dyDescent="0.25">
      <c r="A10" s="6">
        <v>45755</v>
      </c>
      <c r="B10" s="5">
        <v>8</v>
      </c>
      <c r="C10" s="5">
        <v>1</v>
      </c>
      <c r="D10" s="5">
        <f t="shared" si="0"/>
        <v>25000</v>
      </c>
      <c r="E10" s="5">
        <f t="shared" si="1"/>
        <v>25000</v>
      </c>
      <c r="F10" s="5">
        <f t="shared" si="2"/>
        <v>25000</v>
      </c>
      <c r="G10" s="5" t="str">
        <f t="shared" si="3"/>
        <v>NIE</v>
      </c>
      <c r="H10" s="5">
        <f t="shared" si="4"/>
        <v>700</v>
      </c>
      <c r="I10" s="5">
        <f t="shared" si="5"/>
        <v>0</v>
      </c>
      <c r="J10">
        <f t="shared" si="6"/>
        <v>0</v>
      </c>
      <c r="K10">
        <f t="shared" si="7"/>
        <v>0</v>
      </c>
      <c r="L10" t="b">
        <f t="shared" si="8"/>
        <v>0</v>
      </c>
      <c r="M10">
        <f t="shared" si="9"/>
        <v>0</v>
      </c>
      <c r="N10">
        <f t="shared" si="10"/>
        <v>0</v>
      </c>
    </row>
    <row r="11" spans="1:16" x14ac:dyDescent="0.25">
      <c r="A11" s="6">
        <v>45756</v>
      </c>
      <c r="B11" s="5">
        <v>6</v>
      </c>
      <c r="C11" s="5">
        <v>2</v>
      </c>
      <c r="D11" s="5">
        <f t="shared" si="0"/>
        <v>25000</v>
      </c>
      <c r="E11" s="5">
        <f t="shared" si="1"/>
        <v>25000</v>
      </c>
      <c r="F11" s="5">
        <f t="shared" si="2"/>
        <v>25000</v>
      </c>
      <c r="G11" s="5" t="str">
        <f t="shared" si="3"/>
        <v>NIE</v>
      </c>
      <c r="H11" s="5">
        <f t="shared" si="4"/>
        <v>1400</v>
      </c>
      <c r="I11" s="5">
        <f t="shared" si="5"/>
        <v>0</v>
      </c>
      <c r="J11">
        <f t="shared" si="6"/>
        <v>0</v>
      </c>
      <c r="K11">
        <f t="shared" si="7"/>
        <v>0</v>
      </c>
      <c r="L11" t="b">
        <f t="shared" si="8"/>
        <v>0</v>
      </c>
      <c r="M11">
        <f t="shared" si="9"/>
        <v>0</v>
      </c>
      <c r="N11">
        <f t="shared" si="10"/>
        <v>0</v>
      </c>
    </row>
    <row r="12" spans="1:16" x14ac:dyDescent="0.25">
      <c r="A12" s="6">
        <v>45757</v>
      </c>
      <c r="B12" s="5">
        <v>9</v>
      </c>
      <c r="C12" s="5">
        <v>2</v>
      </c>
      <c r="D12" s="5">
        <f t="shared" si="0"/>
        <v>25000</v>
      </c>
      <c r="E12" s="5">
        <f t="shared" si="1"/>
        <v>25000</v>
      </c>
      <c r="F12" s="5">
        <f t="shared" si="2"/>
        <v>25000</v>
      </c>
      <c r="G12" s="5" t="str">
        <f t="shared" si="3"/>
        <v>NIE</v>
      </c>
      <c r="H12" s="5">
        <f t="shared" si="4"/>
        <v>1400</v>
      </c>
      <c r="I12" s="5">
        <f t="shared" si="5"/>
        <v>0</v>
      </c>
      <c r="J12">
        <f t="shared" si="6"/>
        <v>0</v>
      </c>
      <c r="K12">
        <f t="shared" si="7"/>
        <v>0</v>
      </c>
      <c r="L12" t="b">
        <f t="shared" si="8"/>
        <v>0</v>
      </c>
      <c r="M12">
        <f t="shared" si="9"/>
        <v>0</v>
      </c>
      <c r="N12">
        <f t="shared" si="10"/>
        <v>0</v>
      </c>
    </row>
    <row r="13" spans="1:16" x14ac:dyDescent="0.25">
      <c r="A13" s="6">
        <v>45758</v>
      </c>
      <c r="B13" s="5">
        <v>12</v>
      </c>
      <c r="C13" s="5">
        <v>3</v>
      </c>
      <c r="D13" s="5">
        <f t="shared" si="0"/>
        <v>25000</v>
      </c>
      <c r="E13" s="5">
        <f t="shared" si="1"/>
        <v>25000</v>
      </c>
      <c r="F13" s="5">
        <f t="shared" si="2"/>
        <v>25000</v>
      </c>
      <c r="G13" s="5" t="str">
        <f t="shared" si="3"/>
        <v>NIE</v>
      </c>
      <c r="H13" s="5">
        <f t="shared" si="4"/>
        <v>2100</v>
      </c>
      <c r="I13" s="5">
        <f t="shared" si="5"/>
        <v>0</v>
      </c>
      <c r="J13">
        <f t="shared" si="6"/>
        <v>0</v>
      </c>
      <c r="K13">
        <f t="shared" si="7"/>
        <v>0</v>
      </c>
      <c r="L13" t="b">
        <f t="shared" si="8"/>
        <v>0</v>
      </c>
      <c r="M13">
        <f t="shared" si="9"/>
        <v>0</v>
      </c>
      <c r="N13">
        <f t="shared" si="10"/>
        <v>0</v>
      </c>
    </row>
    <row r="14" spans="1:16" x14ac:dyDescent="0.25">
      <c r="A14" s="6">
        <v>45759</v>
      </c>
      <c r="B14" s="5">
        <v>10</v>
      </c>
      <c r="C14" s="5">
        <v>2</v>
      </c>
      <c r="D14" s="5">
        <f t="shared" si="0"/>
        <v>25000</v>
      </c>
      <c r="E14" s="5">
        <f t="shared" si="1"/>
        <v>25000</v>
      </c>
      <c r="F14" s="5">
        <f t="shared" si="2"/>
        <v>25000</v>
      </c>
      <c r="G14" s="5" t="str">
        <f t="shared" si="3"/>
        <v>NIE</v>
      </c>
      <c r="H14" s="5">
        <f t="shared" si="4"/>
        <v>1400</v>
      </c>
      <c r="I14" s="5">
        <f t="shared" si="5"/>
        <v>0</v>
      </c>
      <c r="J14">
        <f t="shared" si="6"/>
        <v>0</v>
      </c>
      <c r="K14">
        <f t="shared" si="7"/>
        <v>0</v>
      </c>
      <c r="L14" t="b">
        <f t="shared" si="8"/>
        <v>0</v>
      </c>
      <c r="M14">
        <f t="shared" si="9"/>
        <v>0</v>
      </c>
      <c r="N14">
        <f t="shared" si="10"/>
        <v>0</v>
      </c>
    </row>
    <row r="15" spans="1:16" x14ac:dyDescent="0.25">
      <c r="A15" s="6">
        <v>45760</v>
      </c>
      <c r="B15" s="5">
        <v>8</v>
      </c>
      <c r="C15" s="5">
        <v>1</v>
      </c>
      <c r="D15" s="5">
        <f t="shared" si="0"/>
        <v>25000</v>
      </c>
      <c r="E15" s="5">
        <f t="shared" si="1"/>
        <v>25000</v>
      </c>
      <c r="F15" s="5">
        <f t="shared" si="2"/>
        <v>25000</v>
      </c>
      <c r="G15" s="5" t="str">
        <f t="shared" si="3"/>
        <v>NIE</v>
      </c>
      <c r="H15" s="5">
        <f t="shared" si="4"/>
        <v>700</v>
      </c>
      <c r="I15" s="5">
        <f t="shared" si="5"/>
        <v>0</v>
      </c>
      <c r="J15">
        <f t="shared" si="6"/>
        <v>0</v>
      </c>
      <c r="K15">
        <f t="shared" si="7"/>
        <v>0</v>
      </c>
      <c r="L15" t="b">
        <f t="shared" si="8"/>
        <v>0</v>
      </c>
      <c r="M15">
        <f t="shared" si="9"/>
        <v>0</v>
      </c>
      <c r="N15">
        <f t="shared" si="10"/>
        <v>0</v>
      </c>
    </row>
    <row r="16" spans="1:16" x14ac:dyDescent="0.25">
      <c r="A16" s="6">
        <v>45761</v>
      </c>
      <c r="B16" s="5">
        <v>6</v>
      </c>
      <c r="C16" s="5">
        <v>0</v>
      </c>
      <c r="D16" s="5">
        <f t="shared" si="0"/>
        <v>24889</v>
      </c>
      <c r="E16" s="5">
        <f t="shared" si="1"/>
        <v>24889</v>
      </c>
      <c r="F16" s="5">
        <f t="shared" si="2"/>
        <v>24889</v>
      </c>
      <c r="G16" s="5" t="str">
        <f t="shared" si="3"/>
        <v>TAK</v>
      </c>
      <c r="H16" s="5">
        <f t="shared" si="4"/>
        <v>0</v>
      </c>
      <c r="I16" s="5">
        <f t="shared" si="5"/>
        <v>-111</v>
      </c>
      <c r="J16">
        <f t="shared" si="6"/>
        <v>0</v>
      </c>
      <c r="K16">
        <f t="shared" si="7"/>
        <v>0</v>
      </c>
      <c r="L16" t="b">
        <f t="shared" si="8"/>
        <v>0</v>
      </c>
      <c r="M16">
        <f t="shared" si="9"/>
        <v>0</v>
      </c>
      <c r="N16">
        <f t="shared" si="10"/>
        <v>0</v>
      </c>
    </row>
    <row r="17" spans="1:14" x14ac:dyDescent="0.25">
      <c r="A17" s="6">
        <v>45762</v>
      </c>
      <c r="B17" s="5">
        <v>14</v>
      </c>
      <c r="C17" s="5">
        <v>0</v>
      </c>
      <c r="D17" s="5">
        <f t="shared" si="0"/>
        <v>24497</v>
      </c>
      <c r="E17" s="5">
        <f t="shared" si="1"/>
        <v>24497</v>
      </c>
      <c r="F17" s="5">
        <f t="shared" si="2"/>
        <v>24497</v>
      </c>
      <c r="G17" s="5" t="str">
        <f t="shared" si="3"/>
        <v>TAK</v>
      </c>
      <c r="H17" s="5">
        <f t="shared" si="4"/>
        <v>0</v>
      </c>
      <c r="I17" s="5">
        <f t="shared" si="5"/>
        <v>-392</v>
      </c>
      <c r="J17">
        <f t="shared" si="6"/>
        <v>0</v>
      </c>
      <c r="K17">
        <f t="shared" si="7"/>
        <v>0</v>
      </c>
      <c r="L17" t="b">
        <f t="shared" si="8"/>
        <v>0</v>
      </c>
      <c r="M17">
        <f t="shared" si="9"/>
        <v>0</v>
      </c>
      <c r="N17">
        <f t="shared" si="10"/>
        <v>0</v>
      </c>
    </row>
    <row r="18" spans="1:14" x14ac:dyDescent="0.25">
      <c r="A18" s="6">
        <v>45763</v>
      </c>
      <c r="B18" s="5">
        <v>10</v>
      </c>
      <c r="C18" s="5">
        <v>0</v>
      </c>
      <c r="D18" s="5">
        <f t="shared" si="0"/>
        <v>24264</v>
      </c>
      <c r="E18" s="5">
        <f t="shared" si="1"/>
        <v>24264</v>
      </c>
      <c r="F18" s="5">
        <f t="shared" si="2"/>
        <v>24264</v>
      </c>
      <c r="G18" s="5" t="str">
        <f t="shared" si="3"/>
        <v>TAK</v>
      </c>
      <c r="H18" s="5">
        <f t="shared" si="4"/>
        <v>0</v>
      </c>
      <c r="I18" s="5">
        <f t="shared" si="5"/>
        <v>-233</v>
      </c>
      <c r="J18">
        <f t="shared" si="6"/>
        <v>0</v>
      </c>
      <c r="K18">
        <f t="shared" si="7"/>
        <v>0</v>
      </c>
      <c r="L18" t="b">
        <f t="shared" si="8"/>
        <v>0</v>
      </c>
      <c r="M18">
        <f t="shared" si="9"/>
        <v>0</v>
      </c>
      <c r="N18">
        <f t="shared" si="10"/>
        <v>0</v>
      </c>
    </row>
    <row r="19" spans="1:14" x14ac:dyDescent="0.25">
      <c r="A19" s="6">
        <v>45764</v>
      </c>
      <c r="B19" s="5">
        <v>6</v>
      </c>
      <c r="C19" s="5">
        <v>0</v>
      </c>
      <c r="D19" s="5">
        <f t="shared" si="0"/>
        <v>24157</v>
      </c>
      <c r="E19" s="5">
        <f t="shared" si="1"/>
        <v>24157</v>
      </c>
      <c r="F19" s="5">
        <f t="shared" si="2"/>
        <v>24157</v>
      </c>
      <c r="G19" s="5" t="str">
        <f t="shared" si="3"/>
        <v>TAK</v>
      </c>
      <c r="H19" s="5">
        <f t="shared" si="4"/>
        <v>0</v>
      </c>
      <c r="I19" s="5">
        <f t="shared" si="5"/>
        <v>-107</v>
      </c>
      <c r="J19">
        <f t="shared" si="6"/>
        <v>0</v>
      </c>
      <c r="K19">
        <f t="shared" si="7"/>
        <v>0</v>
      </c>
      <c r="L19" t="b">
        <f t="shared" si="8"/>
        <v>0</v>
      </c>
      <c r="M19">
        <f t="shared" si="9"/>
        <v>0</v>
      </c>
      <c r="N19">
        <f t="shared" si="10"/>
        <v>0</v>
      </c>
    </row>
    <row r="20" spans="1:14" x14ac:dyDescent="0.25">
      <c r="A20" s="6">
        <v>45765</v>
      </c>
      <c r="B20" s="5">
        <v>4</v>
      </c>
      <c r="C20" s="5">
        <v>0</v>
      </c>
      <c r="D20" s="5">
        <f t="shared" si="0"/>
        <v>24099</v>
      </c>
      <c r="E20" s="5">
        <f t="shared" si="1"/>
        <v>24099</v>
      </c>
      <c r="F20" s="5">
        <f t="shared" si="2"/>
        <v>24099</v>
      </c>
      <c r="G20" s="5" t="str">
        <f t="shared" si="3"/>
        <v>TAK</v>
      </c>
      <c r="H20" s="5">
        <f t="shared" si="4"/>
        <v>0</v>
      </c>
      <c r="I20" s="5">
        <f t="shared" si="5"/>
        <v>-58</v>
      </c>
      <c r="J20">
        <f t="shared" si="6"/>
        <v>0</v>
      </c>
      <c r="K20">
        <f t="shared" si="7"/>
        <v>0</v>
      </c>
      <c r="L20" t="b">
        <f t="shared" si="8"/>
        <v>0</v>
      </c>
      <c r="M20">
        <f t="shared" si="9"/>
        <v>0</v>
      </c>
      <c r="N20">
        <f t="shared" si="10"/>
        <v>0</v>
      </c>
    </row>
    <row r="21" spans="1:14" x14ac:dyDescent="0.25">
      <c r="A21" s="6">
        <v>45766</v>
      </c>
      <c r="B21" s="5">
        <v>7</v>
      </c>
      <c r="C21" s="5">
        <v>0</v>
      </c>
      <c r="D21" s="5">
        <f t="shared" si="0"/>
        <v>23965</v>
      </c>
      <c r="E21" s="5">
        <f t="shared" si="1"/>
        <v>23965</v>
      </c>
      <c r="F21" s="5">
        <f t="shared" si="2"/>
        <v>23965</v>
      </c>
      <c r="G21" s="5" t="str">
        <f t="shared" si="3"/>
        <v>TAK</v>
      </c>
      <c r="H21" s="5">
        <f t="shared" si="4"/>
        <v>0</v>
      </c>
      <c r="I21" s="5">
        <f t="shared" si="5"/>
        <v>-134</v>
      </c>
      <c r="J21">
        <f t="shared" si="6"/>
        <v>0</v>
      </c>
      <c r="K21">
        <f t="shared" si="7"/>
        <v>0</v>
      </c>
      <c r="L21" t="b">
        <f t="shared" si="8"/>
        <v>0</v>
      </c>
      <c r="M21">
        <f t="shared" si="9"/>
        <v>0</v>
      </c>
      <c r="N21">
        <f t="shared" si="10"/>
        <v>0</v>
      </c>
    </row>
    <row r="22" spans="1:14" x14ac:dyDescent="0.25">
      <c r="A22" s="6">
        <v>45767</v>
      </c>
      <c r="B22" s="5">
        <v>10</v>
      </c>
      <c r="C22" s="5">
        <v>1</v>
      </c>
      <c r="D22" s="5">
        <f t="shared" si="0"/>
        <v>24665</v>
      </c>
      <c r="E22" s="5">
        <f t="shared" si="1"/>
        <v>24665</v>
      </c>
      <c r="F22" s="5">
        <f t="shared" si="2"/>
        <v>24665</v>
      </c>
      <c r="G22" s="5" t="str">
        <f t="shared" si="3"/>
        <v>NIE</v>
      </c>
      <c r="H22" s="5">
        <f t="shared" si="4"/>
        <v>700</v>
      </c>
      <c r="I22" s="5">
        <f t="shared" si="5"/>
        <v>0</v>
      </c>
      <c r="J22">
        <f t="shared" si="6"/>
        <v>0</v>
      </c>
      <c r="K22">
        <f t="shared" si="7"/>
        <v>0</v>
      </c>
      <c r="L22" t="b">
        <f t="shared" si="8"/>
        <v>0</v>
      </c>
      <c r="M22">
        <f t="shared" si="9"/>
        <v>0</v>
      </c>
      <c r="N22">
        <f t="shared" si="10"/>
        <v>0</v>
      </c>
    </row>
    <row r="23" spans="1:14" x14ac:dyDescent="0.25">
      <c r="A23" s="6">
        <v>45768</v>
      </c>
      <c r="B23" s="5">
        <v>11</v>
      </c>
      <c r="C23" s="5">
        <v>3.2</v>
      </c>
      <c r="D23" s="5">
        <f t="shared" si="0"/>
        <v>25000</v>
      </c>
      <c r="E23" s="5">
        <f t="shared" si="1"/>
        <v>25000</v>
      </c>
      <c r="F23" s="5">
        <f t="shared" si="2"/>
        <v>25000</v>
      </c>
      <c r="G23" s="5" t="str">
        <f t="shared" si="3"/>
        <v>NIE</v>
      </c>
      <c r="H23" s="5">
        <f t="shared" si="4"/>
        <v>2240</v>
      </c>
      <c r="I23" s="5">
        <f t="shared" si="5"/>
        <v>0</v>
      </c>
      <c r="J23">
        <f t="shared" si="6"/>
        <v>0</v>
      </c>
      <c r="K23">
        <f t="shared" si="7"/>
        <v>0</v>
      </c>
      <c r="L23" t="b">
        <f t="shared" si="8"/>
        <v>0</v>
      </c>
      <c r="M23">
        <f t="shared" si="9"/>
        <v>0</v>
      </c>
      <c r="N23">
        <f t="shared" si="10"/>
        <v>0</v>
      </c>
    </row>
    <row r="24" spans="1:14" x14ac:dyDescent="0.25">
      <c r="A24" s="6">
        <v>45769</v>
      </c>
      <c r="B24" s="5">
        <v>8</v>
      </c>
      <c r="C24" s="5">
        <v>2.2000000000000002</v>
      </c>
      <c r="D24" s="5">
        <f t="shared" si="0"/>
        <v>25000</v>
      </c>
      <c r="E24" s="5">
        <f t="shared" si="1"/>
        <v>25000</v>
      </c>
      <c r="F24" s="5">
        <f t="shared" si="2"/>
        <v>25000</v>
      </c>
      <c r="G24" s="5" t="str">
        <f t="shared" si="3"/>
        <v>NIE</v>
      </c>
      <c r="H24" s="5">
        <f t="shared" si="4"/>
        <v>1540.0000000000002</v>
      </c>
      <c r="I24" s="5">
        <f t="shared" si="5"/>
        <v>0</v>
      </c>
      <c r="J24">
        <f t="shared" si="6"/>
        <v>0</v>
      </c>
      <c r="K24">
        <f t="shared" si="7"/>
        <v>0</v>
      </c>
      <c r="L24" t="b">
        <f t="shared" si="8"/>
        <v>0</v>
      </c>
      <c r="M24">
        <f t="shared" si="9"/>
        <v>0</v>
      </c>
      <c r="N24">
        <f t="shared" si="10"/>
        <v>0</v>
      </c>
    </row>
    <row r="25" spans="1:14" x14ac:dyDescent="0.25">
      <c r="A25" s="6">
        <v>45770</v>
      </c>
      <c r="B25" s="5">
        <v>11</v>
      </c>
      <c r="C25" s="5">
        <v>1</v>
      </c>
      <c r="D25" s="5">
        <f t="shared" si="0"/>
        <v>25000</v>
      </c>
      <c r="E25" s="5">
        <f t="shared" si="1"/>
        <v>25000</v>
      </c>
      <c r="F25" s="5">
        <f t="shared" si="2"/>
        <v>25000</v>
      </c>
      <c r="G25" s="5" t="str">
        <f t="shared" si="3"/>
        <v>NIE</v>
      </c>
      <c r="H25" s="5">
        <f t="shared" si="4"/>
        <v>700</v>
      </c>
      <c r="I25" s="5">
        <f t="shared" si="5"/>
        <v>0</v>
      </c>
      <c r="J25">
        <f t="shared" si="6"/>
        <v>0</v>
      </c>
      <c r="K25">
        <f t="shared" si="7"/>
        <v>0</v>
      </c>
      <c r="L25" t="b">
        <f t="shared" si="8"/>
        <v>0</v>
      </c>
      <c r="M25">
        <f t="shared" si="9"/>
        <v>0</v>
      </c>
      <c r="N25">
        <f t="shared" si="10"/>
        <v>0</v>
      </c>
    </row>
    <row r="26" spans="1:14" x14ac:dyDescent="0.25">
      <c r="A26" s="6">
        <v>45771</v>
      </c>
      <c r="B26" s="5">
        <v>12</v>
      </c>
      <c r="C26" s="5">
        <v>1</v>
      </c>
      <c r="D26" s="5">
        <f t="shared" si="0"/>
        <v>25000</v>
      </c>
      <c r="E26" s="5">
        <f t="shared" si="1"/>
        <v>25000</v>
      </c>
      <c r="F26" s="5">
        <f t="shared" si="2"/>
        <v>25000</v>
      </c>
      <c r="G26" s="5" t="str">
        <f t="shared" si="3"/>
        <v>NIE</v>
      </c>
      <c r="H26" s="5">
        <f t="shared" si="4"/>
        <v>700</v>
      </c>
      <c r="I26" s="5">
        <f t="shared" si="5"/>
        <v>0</v>
      </c>
      <c r="J26">
        <f t="shared" si="6"/>
        <v>0</v>
      </c>
      <c r="K26">
        <f t="shared" si="7"/>
        <v>0</v>
      </c>
      <c r="L26" t="b">
        <f t="shared" si="8"/>
        <v>0</v>
      </c>
      <c r="M26">
        <f t="shared" si="9"/>
        <v>0</v>
      </c>
      <c r="N26">
        <f t="shared" si="10"/>
        <v>0</v>
      </c>
    </row>
    <row r="27" spans="1:14" x14ac:dyDescent="0.25">
      <c r="A27" s="6">
        <v>45772</v>
      </c>
      <c r="B27" s="5">
        <v>14</v>
      </c>
      <c r="C27" s="5">
        <v>1</v>
      </c>
      <c r="D27" s="5">
        <f t="shared" si="0"/>
        <v>25000</v>
      </c>
      <c r="E27" s="5">
        <f t="shared" si="1"/>
        <v>25000</v>
      </c>
      <c r="F27" s="5">
        <f t="shared" si="2"/>
        <v>25000</v>
      </c>
      <c r="G27" s="5" t="str">
        <f t="shared" si="3"/>
        <v>NIE</v>
      </c>
      <c r="H27" s="5">
        <f t="shared" si="4"/>
        <v>700</v>
      </c>
      <c r="I27" s="5">
        <f t="shared" si="5"/>
        <v>0</v>
      </c>
      <c r="J27">
        <f t="shared" si="6"/>
        <v>0</v>
      </c>
      <c r="K27">
        <f t="shared" si="7"/>
        <v>0</v>
      </c>
      <c r="L27" t="b">
        <f t="shared" si="8"/>
        <v>0</v>
      </c>
      <c r="M27">
        <f t="shared" si="9"/>
        <v>0</v>
      </c>
      <c r="N27">
        <f t="shared" si="10"/>
        <v>0</v>
      </c>
    </row>
    <row r="28" spans="1:14" x14ac:dyDescent="0.25">
      <c r="A28" s="29">
        <v>45773</v>
      </c>
      <c r="B28" s="30">
        <v>16</v>
      </c>
      <c r="C28" s="30">
        <v>0</v>
      </c>
      <c r="D28" s="30">
        <f t="shared" si="0"/>
        <v>24520</v>
      </c>
      <c r="E28" s="30">
        <f t="shared" si="1"/>
        <v>24520</v>
      </c>
      <c r="F28" s="30">
        <f t="shared" si="2"/>
        <v>12520</v>
      </c>
      <c r="G28" s="30" t="str">
        <f t="shared" si="3"/>
        <v>TAK</v>
      </c>
      <c r="H28" s="30">
        <f t="shared" si="4"/>
        <v>0</v>
      </c>
      <c r="I28" s="30">
        <f t="shared" si="5"/>
        <v>-480</v>
      </c>
      <c r="J28" s="31">
        <f>(B28&gt;15)*(C28&lt;=0.6)</f>
        <v>1</v>
      </c>
      <c r="K28" s="31">
        <f t="shared" si="7"/>
        <v>-12000</v>
      </c>
      <c r="L28" s="31" t="b">
        <f t="shared" si="8"/>
        <v>0</v>
      </c>
      <c r="M28">
        <f t="shared" si="9"/>
        <v>0</v>
      </c>
      <c r="N28">
        <f t="shared" si="10"/>
        <v>0</v>
      </c>
    </row>
    <row r="29" spans="1:14" x14ac:dyDescent="0.25">
      <c r="A29" s="6">
        <v>45774</v>
      </c>
      <c r="B29" s="5">
        <v>16</v>
      </c>
      <c r="C29" s="5">
        <v>1</v>
      </c>
      <c r="D29" s="5">
        <f t="shared" si="0"/>
        <v>13220</v>
      </c>
      <c r="E29" s="5">
        <f t="shared" si="1"/>
        <v>13220</v>
      </c>
      <c r="F29" s="5">
        <f t="shared" si="2"/>
        <v>13220</v>
      </c>
      <c r="G29" s="5" t="str">
        <f t="shared" si="3"/>
        <v>NIE</v>
      </c>
      <c r="H29" s="5">
        <f t="shared" si="4"/>
        <v>700</v>
      </c>
      <c r="I29" s="5">
        <f t="shared" si="5"/>
        <v>0</v>
      </c>
      <c r="J29">
        <f t="shared" si="6"/>
        <v>0</v>
      </c>
      <c r="K29">
        <f t="shared" si="7"/>
        <v>0</v>
      </c>
      <c r="L29" t="b">
        <f t="shared" si="8"/>
        <v>0</v>
      </c>
      <c r="M29">
        <f t="shared" si="9"/>
        <v>0</v>
      </c>
      <c r="N29">
        <f t="shared" si="10"/>
        <v>0</v>
      </c>
    </row>
    <row r="30" spans="1:14" x14ac:dyDescent="0.25">
      <c r="A30" s="6">
        <v>45775</v>
      </c>
      <c r="B30" s="5">
        <v>6</v>
      </c>
      <c r="C30" s="5">
        <v>2</v>
      </c>
      <c r="D30" s="5">
        <f t="shared" si="0"/>
        <v>14620</v>
      </c>
      <c r="E30" s="5">
        <f t="shared" si="1"/>
        <v>14620</v>
      </c>
      <c r="F30" s="5">
        <f t="shared" si="2"/>
        <v>14620</v>
      </c>
      <c r="G30" s="5" t="str">
        <f t="shared" si="3"/>
        <v>NIE</v>
      </c>
      <c r="H30" s="5">
        <f t="shared" si="4"/>
        <v>1400</v>
      </c>
      <c r="I30" s="5">
        <f t="shared" si="5"/>
        <v>0</v>
      </c>
      <c r="J30">
        <f t="shared" si="6"/>
        <v>0</v>
      </c>
      <c r="K30">
        <f t="shared" si="7"/>
        <v>0</v>
      </c>
      <c r="L30" t="b">
        <f t="shared" si="8"/>
        <v>0</v>
      </c>
      <c r="M30">
        <f t="shared" si="9"/>
        <v>0</v>
      </c>
      <c r="N30">
        <f t="shared" si="10"/>
        <v>0</v>
      </c>
    </row>
    <row r="31" spans="1:14" x14ac:dyDescent="0.25">
      <c r="A31" s="6">
        <v>45776</v>
      </c>
      <c r="B31" s="5">
        <v>7</v>
      </c>
      <c r="C31" s="5">
        <v>0</v>
      </c>
      <c r="D31" s="5">
        <f t="shared" si="0"/>
        <v>14538</v>
      </c>
      <c r="E31" s="5">
        <f t="shared" si="1"/>
        <v>14538</v>
      </c>
      <c r="F31" s="5">
        <f t="shared" si="2"/>
        <v>14538</v>
      </c>
      <c r="G31" s="5" t="str">
        <f t="shared" si="3"/>
        <v>TAK</v>
      </c>
      <c r="H31" s="5">
        <f t="shared" si="4"/>
        <v>0</v>
      </c>
      <c r="I31" s="5">
        <f t="shared" si="5"/>
        <v>-82</v>
      </c>
      <c r="J31">
        <f t="shared" si="6"/>
        <v>0</v>
      </c>
      <c r="K31">
        <f t="shared" si="7"/>
        <v>0</v>
      </c>
      <c r="L31" t="b">
        <f t="shared" si="8"/>
        <v>0</v>
      </c>
      <c r="M31">
        <f t="shared" si="9"/>
        <v>0</v>
      </c>
      <c r="N31">
        <f t="shared" si="10"/>
        <v>0</v>
      </c>
    </row>
    <row r="32" spans="1:14" x14ac:dyDescent="0.25">
      <c r="A32" s="6">
        <v>45777</v>
      </c>
      <c r="B32" s="5">
        <v>10</v>
      </c>
      <c r="C32" s="5">
        <v>0</v>
      </c>
      <c r="D32" s="5">
        <f t="shared" si="0"/>
        <v>14400</v>
      </c>
      <c r="E32" s="5">
        <f t="shared" si="1"/>
        <v>14400</v>
      </c>
      <c r="F32" s="5">
        <f t="shared" si="2"/>
        <v>14400</v>
      </c>
      <c r="G32" s="5" t="str">
        <f t="shared" si="3"/>
        <v>TAK</v>
      </c>
      <c r="H32" s="5">
        <f t="shared" si="4"/>
        <v>0</v>
      </c>
      <c r="I32" s="5">
        <f t="shared" si="5"/>
        <v>-138</v>
      </c>
      <c r="J32">
        <f t="shared" si="6"/>
        <v>0</v>
      </c>
      <c r="K32">
        <f t="shared" si="7"/>
        <v>0</v>
      </c>
      <c r="L32" t="b">
        <f t="shared" si="8"/>
        <v>0</v>
      </c>
      <c r="M32">
        <f t="shared" si="9"/>
        <v>0</v>
      </c>
      <c r="N32">
        <f t="shared" si="10"/>
        <v>0</v>
      </c>
    </row>
    <row r="33" spans="1:14" x14ac:dyDescent="0.25">
      <c r="A33" s="6">
        <v>45778</v>
      </c>
      <c r="B33" s="5">
        <v>10</v>
      </c>
      <c r="C33" s="5">
        <v>4</v>
      </c>
      <c r="D33" s="5">
        <f t="shared" si="0"/>
        <v>17200</v>
      </c>
      <c r="E33" s="5">
        <f t="shared" si="1"/>
        <v>17200</v>
      </c>
      <c r="F33" s="5">
        <f t="shared" si="2"/>
        <v>17200</v>
      </c>
      <c r="G33" s="5" t="str">
        <f t="shared" si="3"/>
        <v>NIE</v>
      </c>
      <c r="H33" s="5">
        <f t="shared" si="4"/>
        <v>2800</v>
      </c>
      <c r="I33" s="5">
        <f t="shared" si="5"/>
        <v>0</v>
      </c>
      <c r="J33">
        <f t="shared" si="6"/>
        <v>0</v>
      </c>
      <c r="K33">
        <f t="shared" si="7"/>
        <v>0</v>
      </c>
      <c r="L33" t="b">
        <f t="shared" si="8"/>
        <v>0</v>
      </c>
      <c r="M33">
        <f t="shared" si="9"/>
        <v>0</v>
      </c>
      <c r="N33">
        <f t="shared" si="10"/>
        <v>0</v>
      </c>
    </row>
    <row r="34" spans="1:14" x14ac:dyDescent="0.25">
      <c r="A34" s="6">
        <v>45779</v>
      </c>
      <c r="B34" s="5">
        <v>7</v>
      </c>
      <c r="C34" s="5">
        <v>5</v>
      </c>
      <c r="D34" s="5">
        <f t="shared" si="0"/>
        <v>20700</v>
      </c>
      <c r="E34" s="5">
        <f t="shared" si="1"/>
        <v>20700</v>
      </c>
      <c r="F34" s="5">
        <f t="shared" si="2"/>
        <v>20700</v>
      </c>
      <c r="G34" s="5" t="str">
        <f t="shared" si="3"/>
        <v>NIE</v>
      </c>
      <c r="H34" s="5">
        <f t="shared" si="4"/>
        <v>3500</v>
      </c>
      <c r="I34" s="5">
        <f t="shared" si="5"/>
        <v>0</v>
      </c>
      <c r="J34">
        <f t="shared" si="6"/>
        <v>0</v>
      </c>
      <c r="K34">
        <f t="shared" si="7"/>
        <v>0</v>
      </c>
      <c r="L34" t="b">
        <f t="shared" si="8"/>
        <v>0</v>
      </c>
      <c r="M34">
        <f t="shared" si="9"/>
        <v>0</v>
      </c>
      <c r="N34">
        <f t="shared" si="10"/>
        <v>0</v>
      </c>
    </row>
    <row r="35" spans="1:14" x14ac:dyDescent="0.25">
      <c r="A35" s="6">
        <v>45780</v>
      </c>
      <c r="B35" s="5">
        <v>9</v>
      </c>
      <c r="C35" s="5">
        <v>4</v>
      </c>
      <c r="D35" s="5">
        <f t="shared" si="0"/>
        <v>23500</v>
      </c>
      <c r="E35" s="5">
        <f t="shared" si="1"/>
        <v>23500</v>
      </c>
      <c r="F35" s="5">
        <f t="shared" si="2"/>
        <v>23500</v>
      </c>
      <c r="G35" s="5" t="str">
        <f t="shared" si="3"/>
        <v>NIE</v>
      </c>
      <c r="H35" s="5">
        <f t="shared" si="4"/>
        <v>2800</v>
      </c>
      <c r="I35" s="5">
        <f t="shared" si="5"/>
        <v>0</v>
      </c>
      <c r="J35">
        <f t="shared" si="6"/>
        <v>0</v>
      </c>
      <c r="K35">
        <f t="shared" si="7"/>
        <v>0</v>
      </c>
      <c r="L35" t="b">
        <f t="shared" si="8"/>
        <v>0</v>
      </c>
      <c r="M35">
        <f t="shared" si="9"/>
        <v>0</v>
      </c>
      <c r="N35">
        <f t="shared" si="10"/>
        <v>0</v>
      </c>
    </row>
    <row r="36" spans="1:14" x14ac:dyDescent="0.25">
      <c r="A36" s="6">
        <v>45781</v>
      </c>
      <c r="B36" s="5">
        <v>15</v>
      </c>
      <c r="C36" s="5">
        <v>0.4</v>
      </c>
      <c r="D36" s="5">
        <f t="shared" si="0"/>
        <v>23780</v>
      </c>
      <c r="E36" s="5">
        <f t="shared" si="1"/>
        <v>23780</v>
      </c>
      <c r="F36" s="5">
        <f t="shared" si="2"/>
        <v>23780</v>
      </c>
      <c r="G36" s="5" t="str">
        <f t="shared" si="3"/>
        <v>NIE</v>
      </c>
      <c r="H36" s="5">
        <f t="shared" si="4"/>
        <v>280</v>
      </c>
      <c r="I36" s="5">
        <f t="shared" si="5"/>
        <v>0</v>
      </c>
      <c r="J36">
        <f t="shared" si="6"/>
        <v>0</v>
      </c>
      <c r="K36">
        <f t="shared" si="7"/>
        <v>0</v>
      </c>
      <c r="L36" t="b">
        <f t="shared" si="8"/>
        <v>0</v>
      </c>
      <c r="M36">
        <f t="shared" si="9"/>
        <v>0</v>
      </c>
      <c r="N36">
        <f t="shared" si="10"/>
        <v>0</v>
      </c>
    </row>
    <row r="37" spans="1:14" x14ac:dyDescent="0.25">
      <c r="A37" s="6">
        <v>45782</v>
      </c>
      <c r="B37" s="5">
        <v>18</v>
      </c>
      <c r="C37" s="5">
        <v>0.4</v>
      </c>
      <c r="D37" s="5">
        <f t="shared" si="0"/>
        <v>24060</v>
      </c>
      <c r="E37" s="5">
        <f t="shared" si="1"/>
        <v>24060</v>
      </c>
      <c r="F37" s="5">
        <f t="shared" si="2"/>
        <v>12060</v>
      </c>
      <c r="G37" s="5" t="str">
        <f t="shared" si="3"/>
        <v>NIE</v>
      </c>
      <c r="H37" s="5">
        <f t="shared" si="4"/>
        <v>280</v>
      </c>
      <c r="I37" s="5">
        <f t="shared" si="5"/>
        <v>0</v>
      </c>
      <c r="J37">
        <f t="shared" si="6"/>
        <v>1</v>
      </c>
      <c r="K37">
        <f t="shared" si="7"/>
        <v>-12000</v>
      </c>
      <c r="L37" t="b">
        <f t="shared" si="8"/>
        <v>0</v>
      </c>
      <c r="M37">
        <f t="shared" si="9"/>
        <v>0</v>
      </c>
      <c r="N37">
        <f t="shared" si="10"/>
        <v>0</v>
      </c>
    </row>
    <row r="38" spans="1:14" x14ac:dyDescent="0.25">
      <c r="A38" s="6">
        <v>45783</v>
      </c>
      <c r="B38" s="5">
        <v>16</v>
      </c>
      <c r="C38" s="5">
        <v>0</v>
      </c>
      <c r="D38" s="5">
        <f t="shared" si="0"/>
        <v>11828</v>
      </c>
      <c r="E38" s="5">
        <f t="shared" si="1"/>
        <v>25000</v>
      </c>
      <c r="F38" s="5">
        <f t="shared" si="2"/>
        <v>13000</v>
      </c>
      <c r="G38" s="5" t="str">
        <f t="shared" si="3"/>
        <v>TAK</v>
      </c>
      <c r="H38" s="5">
        <f t="shared" si="4"/>
        <v>0</v>
      </c>
      <c r="I38" s="5">
        <f t="shared" si="5"/>
        <v>-232</v>
      </c>
      <c r="J38">
        <f t="shared" si="6"/>
        <v>1</v>
      </c>
      <c r="K38">
        <f t="shared" si="7"/>
        <v>-12000</v>
      </c>
      <c r="L38" t="b">
        <f t="shared" si="8"/>
        <v>1</v>
      </c>
      <c r="M38">
        <f t="shared" si="9"/>
        <v>13172</v>
      </c>
      <c r="N38">
        <f t="shared" si="10"/>
        <v>164.36</v>
      </c>
    </row>
    <row r="39" spans="1:14" x14ac:dyDescent="0.25">
      <c r="A39" s="6">
        <v>45784</v>
      </c>
      <c r="B39" s="5">
        <v>14</v>
      </c>
      <c r="C39" s="5">
        <v>0</v>
      </c>
      <c r="D39" s="5">
        <f t="shared" si="0"/>
        <v>12795</v>
      </c>
      <c r="E39" s="5">
        <f t="shared" si="1"/>
        <v>12795</v>
      </c>
      <c r="F39" s="5">
        <f t="shared" si="2"/>
        <v>12795</v>
      </c>
      <c r="G39" s="5" t="str">
        <f t="shared" si="3"/>
        <v>TAK</v>
      </c>
      <c r="H39" s="5">
        <f t="shared" si="4"/>
        <v>0</v>
      </c>
      <c r="I39" s="5">
        <f t="shared" si="5"/>
        <v>-205</v>
      </c>
      <c r="J39">
        <f t="shared" si="6"/>
        <v>0</v>
      </c>
      <c r="K39">
        <f t="shared" si="7"/>
        <v>0</v>
      </c>
      <c r="L39" t="b">
        <f t="shared" si="8"/>
        <v>0</v>
      </c>
      <c r="M39">
        <f t="shared" si="9"/>
        <v>0</v>
      </c>
      <c r="N39">
        <f t="shared" si="10"/>
        <v>0</v>
      </c>
    </row>
    <row r="40" spans="1:14" x14ac:dyDescent="0.25">
      <c r="A40" s="6">
        <v>45785</v>
      </c>
      <c r="B40" s="5">
        <v>10</v>
      </c>
      <c r="C40" s="5">
        <v>0</v>
      </c>
      <c r="D40" s="5">
        <f t="shared" si="0"/>
        <v>12673</v>
      </c>
      <c r="E40" s="5">
        <f t="shared" si="1"/>
        <v>12673</v>
      </c>
      <c r="F40" s="5">
        <f t="shared" si="2"/>
        <v>12673</v>
      </c>
      <c r="G40" s="5" t="str">
        <f t="shared" si="3"/>
        <v>TAK</v>
      </c>
      <c r="H40" s="5">
        <f t="shared" si="4"/>
        <v>0</v>
      </c>
      <c r="I40" s="5">
        <f t="shared" si="5"/>
        <v>-122</v>
      </c>
      <c r="J40">
        <f t="shared" si="6"/>
        <v>0</v>
      </c>
      <c r="K40">
        <f t="shared" si="7"/>
        <v>0</v>
      </c>
      <c r="L40" t="b">
        <f t="shared" si="8"/>
        <v>0</v>
      </c>
      <c r="M40">
        <f t="shared" si="9"/>
        <v>0</v>
      </c>
      <c r="N40">
        <f t="shared" si="10"/>
        <v>0</v>
      </c>
    </row>
    <row r="41" spans="1:14" x14ac:dyDescent="0.25">
      <c r="A41" s="6">
        <v>45786</v>
      </c>
      <c r="B41" s="5">
        <v>14</v>
      </c>
      <c r="C41" s="5">
        <v>0.3</v>
      </c>
      <c r="D41" s="5">
        <f t="shared" si="0"/>
        <v>12883</v>
      </c>
      <c r="E41" s="5">
        <f t="shared" si="1"/>
        <v>12883</v>
      </c>
      <c r="F41" s="5">
        <f t="shared" si="2"/>
        <v>12883</v>
      </c>
      <c r="G41" s="5" t="str">
        <f t="shared" si="3"/>
        <v>NIE</v>
      </c>
      <c r="H41" s="5">
        <f t="shared" si="4"/>
        <v>210</v>
      </c>
      <c r="I41" s="5">
        <f t="shared" si="5"/>
        <v>0</v>
      </c>
      <c r="J41">
        <f t="shared" si="6"/>
        <v>0</v>
      </c>
      <c r="K41">
        <f t="shared" si="7"/>
        <v>0</v>
      </c>
      <c r="L41" t="b">
        <f t="shared" si="8"/>
        <v>0</v>
      </c>
      <c r="M41">
        <f t="shared" si="9"/>
        <v>0</v>
      </c>
      <c r="N41">
        <f t="shared" si="10"/>
        <v>0</v>
      </c>
    </row>
    <row r="42" spans="1:14" x14ac:dyDescent="0.25">
      <c r="A42" s="6">
        <v>45787</v>
      </c>
      <c r="B42" s="5">
        <v>12</v>
      </c>
      <c r="C42" s="5">
        <v>0.1</v>
      </c>
      <c r="D42" s="5">
        <f t="shared" si="0"/>
        <v>12953</v>
      </c>
      <c r="E42" s="5">
        <f t="shared" si="1"/>
        <v>12953</v>
      </c>
      <c r="F42" s="5">
        <f t="shared" si="2"/>
        <v>12953</v>
      </c>
      <c r="G42" s="5" t="str">
        <f t="shared" si="3"/>
        <v>NIE</v>
      </c>
      <c r="H42" s="5">
        <f t="shared" si="4"/>
        <v>70</v>
      </c>
      <c r="I42" s="5">
        <f t="shared" si="5"/>
        <v>0</v>
      </c>
      <c r="J42">
        <f t="shared" si="6"/>
        <v>0</v>
      </c>
      <c r="K42">
        <f t="shared" si="7"/>
        <v>0</v>
      </c>
      <c r="L42" t="b">
        <f t="shared" si="8"/>
        <v>0</v>
      </c>
      <c r="M42">
        <f t="shared" si="9"/>
        <v>0</v>
      </c>
      <c r="N42">
        <f t="shared" si="10"/>
        <v>0</v>
      </c>
    </row>
    <row r="43" spans="1:14" x14ac:dyDescent="0.25">
      <c r="A43" s="6">
        <v>45788</v>
      </c>
      <c r="B43" s="5">
        <v>11</v>
      </c>
      <c r="C43" s="5">
        <v>0</v>
      </c>
      <c r="D43" s="5">
        <f t="shared" si="0"/>
        <v>12811</v>
      </c>
      <c r="E43" s="5">
        <f t="shared" si="1"/>
        <v>12811</v>
      </c>
      <c r="F43" s="5">
        <f t="shared" si="2"/>
        <v>12811</v>
      </c>
      <c r="G43" s="5" t="str">
        <f t="shared" si="3"/>
        <v>TAK</v>
      </c>
      <c r="H43" s="5">
        <f t="shared" si="4"/>
        <v>0</v>
      </c>
      <c r="I43" s="5">
        <f t="shared" si="5"/>
        <v>-142</v>
      </c>
      <c r="J43">
        <f t="shared" si="6"/>
        <v>0</v>
      </c>
      <c r="K43">
        <f t="shared" si="7"/>
        <v>0</v>
      </c>
      <c r="L43" t="b">
        <f t="shared" si="8"/>
        <v>0</v>
      </c>
      <c r="M43">
        <f t="shared" si="9"/>
        <v>0</v>
      </c>
      <c r="N43">
        <f t="shared" si="10"/>
        <v>0</v>
      </c>
    </row>
    <row r="44" spans="1:14" x14ac:dyDescent="0.25">
      <c r="A44" s="6">
        <v>45789</v>
      </c>
      <c r="B44" s="5">
        <v>16</v>
      </c>
      <c r="C44" s="5">
        <v>3</v>
      </c>
      <c r="D44" s="5">
        <f t="shared" si="0"/>
        <v>14911</v>
      </c>
      <c r="E44" s="5">
        <f t="shared" si="1"/>
        <v>14911</v>
      </c>
      <c r="F44" s="5">
        <f t="shared" si="2"/>
        <v>14911</v>
      </c>
      <c r="G44" s="5" t="str">
        <f t="shared" si="3"/>
        <v>NIE</v>
      </c>
      <c r="H44" s="5">
        <f t="shared" si="4"/>
        <v>2100</v>
      </c>
      <c r="I44" s="5">
        <f t="shared" si="5"/>
        <v>0</v>
      </c>
      <c r="J44">
        <f t="shared" si="6"/>
        <v>0</v>
      </c>
      <c r="K44">
        <f t="shared" si="7"/>
        <v>0</v>
      </c>
      <c r="L44" t="b">
        <f t="shared" si="8"/>
        <v>0</v>
      </c>
      <c r="M44">
        <f t="shared" si="9"/>
        <v>0</v>
      </c>
      <c r="N44">
        <f t="shared" si="10"/>
        <v>0</v>
      </c>
    </row>
    <row r="45" spans="1:14" x14ac:dyDescent="0.25">
      <c r="A45" s="6">
        <v>45790</v>
      </c>
      <c r="B45" s="5">
        <v>12</v>
      </c>
      <c r="C45" s="5">
        <v>0</v>
      </c>
      <c r="D45" s="5">
        <f t="shared" si="0"/>
        <v>14725</v>
      </c>
      <c r="E45" s="5">
        <f t="shared" si="1"/>
        <v>14725</v>
      </c>
      <c r="F45" s="5">
        <f t="shared" si="2"/>
        <v>14725</v>
      </c>
      <c r="G45" s="5" t="str">
        <f t="shared" si="3"/>
        <v>TAK</v>
      </c>
      <c r="H45" s="5">
        <f t="shared" si="4"/>
        <v>0</v>
      </c>
      <c r="I45" s="5">
        <f t="shared" si="5"/>
        <v>-186</v>
      </c>
      <c r="J45">
        <f t="shared" si="6"/>
        <v>0</v>
      </c>
      <c r="K45">
        <f t="shared" si="7"/>
        <v>0</v>
      </c>
      <c r="L45" t="b">
        <f t="shared" si="8"/>
        <v>0</v>
      </c>
      <c r="M45">
        <f t="shared" si="9"/>
        <v>0</v>
      </c>
      <c r="N45">
        <f t="shared" si="10"/>
        <v>0</v>
      </c>
    </row>
    <row r="46" spans="1:14" x14ac:dyDescent="0.25">
      <c r="A46" s="6">
        <v>45791</v>
      </c>
      <c r="B46" s="5">
        <v>10</v>
      </c>
      <c r="C46" s="5">
        <v>0</v>
      </c>
      <c r="D46" s="5">
        <f t="shared" si="0"/>
        <v>14585</v>
      </c>
      <c r="E46" s="5">
        <f t="shared" si="1"/>
        <v>14585</v>
      </c>
      <c r="F46" s="5">
        <f t="shared" si="2"/>
        <v>14585</v>
      </c>
      <c r="G46" s="5" t="str">
        <f t="shared" si="3"/>
        <v>TAK</v>
      </c>
      <c r="H46" s="5">
        <f t="shared" si="4"/>
        <v>0</v>
      </c>
      <c r="I46" s="5">
        <f t="shared" si="5"/>
        <v>-140</v>
      </c>
      <c r="J46">
        <f t="shared" si="6"/>
        <v>0</v>
      </c>
      <c r="K46">
        <f t="shared" si="7"/>
        <v>0</v>
      </c>
      <c r="L46" t="b">
        <f t="shared" si="8"/>
        <v>0</v>
      </c>
      <c r="M46">
        <f t="shared" si="9"/>
        <v>0</v>
      </c>
      <c r="N46">
        <f t="shared" si="10"/>
        <v>0</v>
      </c>
    </row>
    <row r="47" spans="1:14" x14ac:dyDescent="0.25">
      <c r="A47" s="6">
        <v>45792</v>
      </c>
      <c r="B47" s="5">
        <v>12</v>
      </c>
      <c r="C47" s="5">
        <v>0</v>
      </c>
      <c r="D47" s="5">
        <f t="shared" si="0"/>
        <v>14403</v>
      </c>
      <c r="E47" s="5">
        <f t="shared" si="1"/>
        <v>14403</v>
      </c>
      <c r="F47" s="5">
        <f t="shared" si="2"/>
        <v>14403</v>
      </c>
      <c r="G47" s="5" t="str">
        <f t="shared" si="3"/>
        <v>TAK</v>
      </c>
      <c r="H47" s="5">
        <f t="shared" si="4"/>
        <v>0</v>
      </c>
      <c r="I47" s="5">
        <f t="shared" si="5"/>
        <v>-182</v>
      </c>
      <c r="J47">
        <f t="shared" si="6"/>
        <v>0</v>
      </c>
      <c r="K47">
        <f t="shared" si="7"/>
        <v>0</v>
      </c>
      <c r="L47" t="b">
        <f t="shared" si="8"/>
        <v>0</v>
      </c>
      <c r="M47">
        <f t="shared" si="9"/>
        <v>0</v>
      </c>
      <c r="N47">
        <f t="shared" si="10"/>
        <v>0</v>
      </c>
    </row>
    <row r="48" spans="1:14" x14ac:dyDescent="0.25">
      <c r="A48" s="6">
        <v>45793</v>
      </c>
      <c r="B48" s="5">
        <v>10</v>
      </c>
      <c r="C48" s="5">
        <v>1.8</v>
      </c>
      <c r="D48" s="5">
        <f t="shared" si="0"/>
        <v>15663</v>
      </c>
      <c r="E48" s="5">
        <f t="shared" si="1"/>
        <v>15663</v>
      </c>
      <c r="F48" s="5">
        <f t="shared" si="2"/>
        <v>15663</v>
      </c>
      <c r="G48" s="5" t="str">
        <f t="shared" si="3"/>
        <v>NIE</v>
      </c>
      <c r="H48" s="5">
        <f t="shared" si="4"/>
        <v>1260</v>
      </c>
      <c r="I48" s="5">
        <f t="shared" si="5"/>
        <v>0</v>
      </c>
      <c r="J48">
        <f t="shared" si="6"/>
        <v>0</v>
      </c>
      <c r="K48">
        <f t="shared" si="7"/>
        <v>0</v>
      </c>
      <c r="L48" t="b">
        <f t="shared" si="8"/>
        <v>0</v>
      </c>
      <c r="M48">
        <f t="shared" si="9"/>
        <v>0</v>
      </c>
      <c r="N48">
        <f t="shared" si="10"/>
        <v>0</v>
      </c>
    </row>
    <row r="49" spans="1:14" x14ac:dyDescent="0.25">
      <c r="A49" s="6">
        <v>45794</v>
      </c>
      <c r="B49" s="5">
        <v>11</v>
      </c>
      <c r="C49" s="5">
        <v>2.8</v>
      </c>
      <c r="D49" s="5">
        <f t="shared" si="0"/>
        <v>17623</v>
      </c>
      <c r="E49" s="5">
        <f t="shared" si="1"/>
        <v>17623</v>
      </c>
      <c r="F49" s="5">
        <f t="shared" si="2"/>
        <v>17623</v>
      </c>
      <c r="G49" s="5" t="str">
        <f t="shared" si="3"/>
        <v>NIE</v>
      </c>
      <c r="H49" s="5">
        <f t="shared" si="4"/>
        <v>1959.9999999999998</v>
      </c>
      <c r="I49" s="5">
        <f t="shared" si="5"/>
        <v>0</v>
      </c>
      <c r="J49">
        <f t="shared" si="6"/>
        <v>0</v>
      </c>
      <c r="K49">
        <f t="shared" si="7"/>
        <v>0</v>
      </c>
      <c r="L49" t="b">
        <f t="shared" si="8"/>
        <v>0</v>
      </c>
      <c r="M49">
        <f t="shared" si="9"/>
        <v>0</v>
      </c>
      <c r="N49">
        <f t="shared" si="10"/>
        <v>0</v>
      </c>
    </row>
    <row r="50" spans="1:14" x14ac:dyDescent="0.25">
      <c r="A50" s="6">
        <v>45795</v>
      </c>
      <c r="B50" s="5">
        <v>12</v>
      </c>
      <c r="C50" s="5">
        <v>1.9</v>
      </c>
      <c r="D50" s="5">
        <f t="shared" si="0"/>
        <v>18953</v>
      </c>
      <c r="E50" s="5">
        <f t="shared" si="1"/>
        <v>18953</v>
      </c>
      <c r="F50" s="5">
        <f t="shared" si="2"/>
        <v>18953</v>
      </c>
      <c r="G50" s="5" t="str">
        <f t="shared" si="3"/>
        <v>NIE</v>
      </c>
      <c r="H50" s="5">
        <f t="shared" si="4"/>
        <v>1330</v>
      </c>
      <c r="I50" s="5">
        <f t="shared" si="5"/>
        <v>0</v>
      </c>
      <c r="J50">
        <f t="shared" si="6"/>
        <v>0</v>
      </c>
      <c r="K50">
        <f t="shared" si="7"/>
        <v>0</v>
      </c>
      <c r="L50" t="b">
        <f t="shared" si="8"/>
        <v>0</v>
      </c>
      <c r="M50">
        <f t="shared" si="9"/>
        <v>0</v>
      </c>
      <c r="N50">
        <f t="shared" si="10"/>
        <v>0</v>
      </c>
    </row>
    <row r="51" spans="1:14" x14ac:dyDescent="0.25">
      <c r="A51" s="6">
        <v>45796</v>
      </c>
      <c r="B51" s="5">
        <v>16</v>
      </c>
      <c r="C51" s="5">
        <v>2.2000000000000002</v>
      </c>
      <c r="D51" s="5">
        <f t="shared" si="0"/>
        <v>20493</v>
      </c>
      <c r="E51" s="5">
        <f t="shared" si="1"/>
        <v>20493</v>
      </c>
      <c r="F51" s="5">
        <f t="shared" si="2"/>
        <v>20493</v>
      </c>
      <c r="G51" s="5" t="str">
        <f t="shared" si="3"/>
        <v>NIE</v>
      </c>
      <c r="H51" s="5">
        <f t="shared" si="4"/>
        <v>1540.0000000000002</v>
      </c>
      <c r="I51" s="5">
        <f t="shared" si="5"/>
        <v>0</v>
      </c>
      <c r="J51">
        <f t="shared" si="6"/>
        <v>0</v>
      </c>
      <c r="K51">
        <f t="shared" si="7"/>
        <v>0</v>
      </c>
      <c r="L51" t="b">
        <f t="shared" si="8"/>
        <v>0</v>
      </c>
      <c r="M51">
        <f t="shared" si="9"/>
        <v>0</v>
      </c>
      <c r="N51">
        <f t="shared" si="10"/>
        <v>0</v>
      </c>
    </row>
    <row r="52" spans="1:14" x14ac:dyDescent="0.25">
      <c r="A52" s="6">
        <v>45797</v>
      </c>
      <c r="B52" s="5">
        <v>13</v>
      </c>
      <c r="C52" s="5">
        <v>2.2999999999999998</v>
      </c>
      <c r="D52" s="5">
        <f t="shared" si="0"/>
        <v>22103</v>
      </c>
      <c r="E52" s="5">
        <f t="shared" si="1"/>
        <v>22103</v>
      </c>
      <c r="F52" s="5">
        <f t="shared" si="2"/>
        <v>22103</v>
      </c>
      <c r="G52" s="5" t="str">
        <f t="shared" si="3"/>
        <v>NIE</v>
      </c>
      <c r="H52" s="5">
        <f t="shared" si="4"/>
        <v>1609.9999999999998</v>
      </c>
      <c r="I52" s="5">
        <f t="shared" si="5"/>
        <v>0</v>
      </c>
      <c r="J52">
        <f t="shared" si="6"/>
        <v>0</v>
      </c>
      <c r="K52">
        <f t="shared" si="7"/>
        <v>0</v>
      </c>
      <c r="L52" t="b">
        <f t="shared" si="8"/>
        <v>0</v>
      </c>
      <c r="M52">
        <f t="shared" si="9"/>
        <v>0</v>
      </c>
      <c r="N52">
        <f t="shared" si="10"/>
        <v>0</v>
      </c>
    </row>
    <row r="53" spans="1:14" x14ac:dyDescent="0.25">
      <c r="A53" s="6">
        <v>45798</v>
      </c>
      <c r="B53" s="5">
        <v>11</v>
      </c>
      <c r="C53" s="5">
        <v>5.4</v>
      </c>
      <c r="D53" s="5">
        <f t="shared" si="0"/>
        <v>25000</v>
      </c>
      <c r="E53" s="5">
        <f t="shared" si="1"/>
        <v>25000</v>
      </c>
      <c r="F53" s="5">
        <f t="shared" si="2"/>
        <v>25000</v>
      </c>
      <c r="G53" s="5" t="str">
        <f t="shared" si="3"/>
        <v>NIE</v>
      </c>
      <c r="H53" s="5">
        <f t="shared" si="4"/>
        <v>3780.0000000000005</v>
      </c>
      <c r="I53" s="5">
        <f t="shared" si="5"/>
        <v>0</v>
      </c>
      <c r="J53">
        <f t="shared" si="6"/>
        <v>0</v>
      </c>
      <c r="K53">
        <f t="shared" si="7"/>
        <v>0</v>
      </c>
      <c r="L53" t="b">
        <f t="shared" si="8"/>
        <v>0</v>
      </c>
      <c r="M53">
        <f t="shared" si="9"/>
        <v>0</v>
      </c>
      <c r="N53">
        <f t="shared" si="10"/>
        <v>0</v>
      </c>
    </row>
    <row r="54" spans="1:14" x14ac:dyDescent="0.25">
      <c r="A54" s="6">
        <v>45799</v>
      </c>
      <c r="B54" s="5">
        <v>12</v>
      </c>
      <c r="C54" s="5">
        <v>5.5</v>
      </c>
      <c r="D54" s="5">
        <f t="shared" si="0"/>
        <v>25000</v>
      </c>
      <c r="E54" s="5">
        <f t="shared" si="1"/>
        <v>25000</v>
      </c>
      <c r="F54" s="5">
        <f t="shared" si="2"/>
        <v>25000</v>
      </c>
      <c r="G54" s="5" t="str">
        <f t="shared" si="3"/>
        <v>NIE</v>
      </c>
      <c r="H54" s="5">
        <f t="shared" si="4"/>
        <v>3850</v>
      </c>
      <c r="I54" s="5">
        <f t="shared" si="5"/>
        <v>0</v>
      </c>
      <c r="J54">
        <f t="shared" si="6"/>
        <v>0</v>
      </c>
      <c r="K54">
        <f t="shared" si="7"/>
        <v>0</v>
      </c>
      <c r="L54" t="b">
        <f t="shared" si="8"/>
        <v>0</v>
      </c>
      <c r="M54">
        <f t="shared" si="9"/>
        <v>0</v>
      </c>
      <c r="N54">
        <f t="shared" si="10"/>
        <v>0</v>
      </c>
    </row>
    <row r="55" spans="1:14" x14ac:dyDescent="0.25">
      <c r="A55" s="6">
        <v>45800</v>
      </c>
      <c r="B55" s="5">
        <v>12</v>
      </c>
      <c r="C55" s="5">
        <v>5.2</v>
      </c>
      <c r="D55" s="5">
        <f t="shared" si="0"/>
        <v>25000</v>
      </c>
      <c r="E55" s="5">
        <f t="shared" si="1"/>
        <v>25000</v>
      </c>
      <c r="F55" s="5">
        <f t="shared" si="2"/>
        <v>25000</v>
      </c>
      <c r="G55" s="5" t="str">
        <f t="shared" si="3"/>
        <v>NIE</v>
      </c>
      <c r="H55" s="5">
        <f t="shared" si="4"/>
        <v>3640</v>
      </c>
      <c r="I55" s="5">
        <f t="shared" si="5"/>
        <v>0</v>
      </c>
      <c r="J55">
        <f t="shared" si="6"/>
        <v>0</v>
      </c>
      <c r="K55">
        <f t="shared" si="7"/>
        <v>0</v>
      </c>
      <c r="L55" t="b">
        <f t="shared" si="8"/>
        <v>0</v>
      </c>
      <c r="M55">
        <f t="shared" si="9"/>
        <v>0</v>
      </c>
      <c r="N55">
        <f t="shared" si="10"/>
        <v>0</v>
      </c>
    </row>
    <row r="56" spans="1:14" x14ac:dyDescent="0.25">
      <c r="A56" s="6">
        <v>45801</v>
      </c>
      <c r="B56" s="5">
        <v>14</v>
      </c>
      <c r="C56" s="5">
        <v>3</v>
      </c>
      <c r="D56" s="5">
        <f t="shared" si="0"/>
        <v>25000</v>
      </c>
      <c r="E56" s="5">
        <f t="shared" si="1"/>
        <v>25000</v>
      </c>
      <c r="F56" s="5">
        <f t="shared" si="2"/>
        <v>25000</v>
      </c>
      <c r="G56" s="5" t="str">
        <f t="shared" si="3"/>
        <v>NIE</v>
      </c>
      <c r="H56" s="5">
        <f t="shared" si="4"/>
        <v>2100</v>
      </c>
      <c r="I56" s="5">
        <f t="shared" si="5"/>
        <v>0</v>
      </c>
      <c r="J56">
        <f t="shared" si="6"/>
        <v>0</v>
      </c>
      <c r="K56">
        <f t="shared" si="7"/>
        <v>0</v>
      </c>
      <c r="L56" t="b">
        <f t="shared" si="8"/>
        <v>0</v>
      </c>
      <c r="M56">
        <f t="shared" si="9"/>
        <v>0</v>
      </c>
      <c r="N56">
        <f t="shared" si="10"/>
        <v>0</v>
      </c>
    </row>
    <row r="57" spans="1:14" x14ac:dyDescent="0.25">
      <c r="A57" s="6">
        <v>45802</v>
      </c>
      <c r="B57" s="5">
        <v>15</v>
      </c>
      <c r="C57" s="5">
        <v>0</v>
      </c>
      <c r="D57" s="5">
        <f t="shared" si="0"/>
        <v>24564</v>
      </c>
      <c r="E57" s="5">
        <f t="shared" si="1"/>
        <v>24564</v>
      </c>
      <c r="F57" s="5">
        <f t="shared" si="2"/>
        <v>24564</v>
      </c>
      <c r="G57" s="5" t="str">
        <f t="shared" si="3"/>
        <v>TAK</v>
      </c>
      <c r="H57" s="5">
        <f t="shared" si="4"/>
        <v>0</v>
      </c>
      <c r="I57" s="5">
        <f t="shared" si="5"/>
        <v>-436</v>
      </c>
      <c r="J57">
        <f t="shared" si="6"/>
        <v>0</v>
      </c>
      <c r="K57">
        <f t="shared" si="7"/>
        <v>0</v>
      </c>
      <c r="L57" t="b">
        <f t="shared" si="8"/>
        <v>0</v>
      </c>
      <c r="M57">
        <f t="shared" si="9"/>
        <v>0</v>
      </c>
      <c r="N57">
        <f t="shared" si="10"/>
        <v>0</v>
      </c>
    </row>
    <row r="58" spans="1:14" x14ac:dyDescent="0.25">
      <c r="A58" s="6">
        <v>45803</v>
      </c>
      <c r="B58" s="5">
        <v>14</v>
      </c>
      <c r="C58" s="5">
        <v>0</v>
      </c>
      <c r="D58" s="5">
        <f t="shared" si="0"/>
        <v>24177</v>
      </c>
      <c r="E58" s="5">
        <f t="shared" si="1"/>
        <v>24177</v>
      </c>
      <c r="F58" s="5">
        <f t="shared" si="2"/>
        <v>24177</v>
      </c>
      <c r="G58" s="5" t="str">
        <f t="shared" si="3"/>
        <v>TAK</v>
      </c>
      <c r="H58" s="5">
        <f t="shared" si="4"/>
        <v>0</v>
      </c>
      <c r="I58" s="5">
        <f t="shared" si="5"/>
        <v>-387</v>
      </c>
      <c r="J58">
        <f t="shared" si="6"/>
        <v>0</v>
      </c>
      <c r="K58">
        <f t="shared" si="7"/>
        <v>0</v>
      </c>
      <c r="L58" t="b">
        <f t="shared" si="8"/>
        <v>0</v>
      </c>
      <c r="M58">
        <f t="shared" si="9"/>
        <v>0</v>
      </c>
      <c r="N58">
        <f t="shared" si="10"/>
        <v>0</v>
      </c>
    </row>
    <row r="59" spans="1:14" x14ac:dyDescent="0.25">
      <c r="A59" s="6">
        <v>45804</v>
      </c>
      <c r="B59" s="5">
        <v>10</v>
      </c>
      <c r="C59" s="5">
        <v>0</v>
      </c>
      <c r="D59" s="5">
        <f t="shared" si="0"/>
        <v>23947</v>
      </c>
      <c r="E59" s="5">
        <f t="shared" si="1"/>
        <v>23947</v>
      </c>
      <c r="F59" s="5">
        <f t="shared" si="2"/>
        <v>23947</v>
      </c>
      <c r="G59" s="5" t="str">
        <f t="shared" si="3"/>
        <v>TAK</v>
      </c>
      <c r="H59" s="5">
        <f t="shared" si="4"/>
        <v>0</v>
      </c>
      <c r="I59" s="5">
        <f t="shared" si="5"/>
        <v>-230</v>
      </c>
      <c r="J59">
        <f t="shared" si="6"/>
        <v>0</v>
      </c>
      <c r="K59">
        <f t="shared" si="7"/>
        <v>0</v>
      </c>
      <c r="L59" t="b">
        <f t="shared" si="8"/>
        <v>0</v>
      </c>
      <c r="M59">
        <f t="shared" si="9"/>
        <v>0</v>
      </c>
      <c r="N59">
        <f t="shared" si="10"/>
        <v>0</v>
      </c>
    </row>
    <row r="60" spans="1:14" x14ac:dyDescent="0.25">
      <c r="A60" s="6">
        <v>45805</v>
      </c>
      <c r="B60" s="5">
        <v>12</v>
      </c>
      <c r="C60" s="5">
        <v>0.1</v>
      </c>
      <c r="D60" s="5">
        <f t="shared" si="0"/>
        <v>24017</v>
      </c>
      <c r="E60" s="5">
        <f t="shared" si="1"/>
        <v>24017</v>
      </c>
      <c r="F60" s="5">
        <f t="shared" si="2"/>
        <v>24017</v>
      </c>
      <c r="G60" s="5" t="str">
        <f t="shared" si="3"/>
        <v>NIE</v>
      </c>
      <c r="H60" s="5">
        <f t="shared" si="4"/>
        <v>70</v>
      </c>
      <c r="I60" s="5">
        <f t="shared" si="5"/>
        <v>0</v>
      </c>
      <c r="J60">
        <f t="shared" si="6"/>
        <v>0</v>
      </c>
      <c r="K60">
        <f t="shared" si="7"/>
        <v>0</v>
      </c>
      <c r="L60" t="b">
        <f t="shared" si="8"/>
        <v>0</v>
      </c>
      <c r="M60">
        <f t="shared" si="9"/>
        <v>0</v>
      </c>
      <c r="N60">
        <f t="shared" si="10"/>
        <v>0</v>
      </c>
    </row>
    <row r="61" spans="1:14" x14ac:dyDescent="0.25">
      <c r="A61" s="6">
        <v>45806</v>
      </c>
      <c r="B61" s="5">
        <v>14</v>
      </c>
      <c r="C61" s="5">
        <v>0</v>
      </c>
      <c r="D61" s="5">
        <f t="shared" si="0"/>
        <v>23639</v>
      </c>
      <c r="E61" s="5">
        <f t="shared" si="1"/>
        <v>23639</v>
      </c>
      <c r="F61" s="5">
        <f t="shared" si="2"/>
        <v>23639</v>
      </c>
      <c r="G61" s="5" t="str">
        <f t="shared" si="3"/>
        <v>TAK</v>
      </c>
      <c r="H61" s="5">
        <f t="shared" si="4"/>
        <v>0</v>
      </c>
      <c r="I61" s="5">
        <f t="shared" si="5"/>
        <v>-378</v>
      </c>
      <c r="J61">
        <f t="shared" si="6"/>
        <v>0</v>
      </c>
      <c r="K61">
        <f t="shared" si="7"/>
        <v>0</v>
      </c>
      <c r="L61" t="b">
        <f t="shared" si="8"/>
        <v>0</v>
      </c>
      <c r="M61">
        <f t="shared" si="9"/>
        <v>0</v>
      </c>
      <c r="N61">
        <f t="shared" si="10"/>
        <v>0</v>
      </c>
    </row>
    <row r="62" spans="1:14" x14ac:dyDescent="0.25">
      <c r="A62" s="6">
        <v>45807</v>
      </c>
      <c r="B62" s="5">
        <v>13</v>
      </c>
      <c r="C62" s="5">
        <v>0</v>
      </c>
      <c r="D62" s="5">
        <f t="shared" si="0"/>
        <v>23306</v>
      </c>
      <c r="E62" s="5">
        <f t="shared" si="1"/>
        <v>23306</v>
      </c>
      <c r="F62" s="5">
        <f t="shared" si="2"/>
        <v>23306</v>
      </c>
      <c r="G62" s="5" t="str">
        <f t="shared" si="3"/>
        <v>TAK</v>
      </c>
      <c r="H62" s="5">
        <f t="shared" si="4"/>
        <v>0</v>
      </c>
      <c r="I62" s="5">
        <f t="shared" si="5"/>
        <v>-333</v>
      </c>
      <c r="J62">
        <f t="shared" si="6"/>
        <v>0</v>
      </c>
      <c r="K62">
        <f t="shared" si="7"/>
        <v>0</v>
      </c>
      <c r="L62" t="b">
        <f t="shared" si="8"/>
        <v>0</v>
      </c>
      <c r="M62">
        <f t="shared" si="9"/>
        <v>0</v>
      </c>
      <c r="N62">
        <f t="shared" si="10"/>
        <v>0</v>
      </c>
    </row>
    <row r="63" spans="1:14" x14ac:dyDescent="0.25">
      <c r="A63" s="6">
        <v>45808</v>
      </c>
      <c r="B63" s="5">
        <v>12</v>
      </c>
      <c r="C63" s="5">
        <v>0</v>
      </c>
      <c r="D63" s="5">
        <f t="shared" si="0"/>
        <v>23015</v>
      </c>
      <c r="E63" s="5">
        <f t="shared" si="1"/>
        <v>23015</v>
      </c>
      <c r="F63" s="5">
        <f t="shared" si="2"/>
        <v>23015</v>
      </c>
      <c r="G63" s="5" t="str">
        <f t="shared" si="3"/>
        <v>TAK</v>
      </c>
      <c r="H63" s="5">
        <f t="shared" si="4"/>
        <v>0</v>
      </c>
      <c r="I63" s="5">
        <f t="shared" si="5"/>
        <v>-291</v>
      </c>
      <c r="J63">
        <f t="shared" si="6"/>
        <v>0</v>
      </c>
      <c r="K63">
        <f t="shared" si="7"/>
        <v>0</v>
      </c>
      <c r="L63" t="b">
        <f t="shared" si="8"/>
        <v>0</v>
      </c>
      <c r="M63">
        <f t="shared" si="9"/>
        <v>0</v>
      </c>
      <c r="N63">
        <f t="shared" si="10"/>
        <v>0</v>
      </c>
    </row>
    <row r="64" spans="1:14" x14ac:dyDescent="0.25">
      <c r="A64" s="6">
        <v>45809</v>
      </c>
      <c r="B64" s="5">
        <v>18</v>
      </c>
      <c r="C64" s="5">
        <v>4</v>
      </c>
      <c r="D64" s="5">
        <f t="shared" si="0"/>
        <v>25000</v>
      </c>
      <c r="E64" s="5">
        <f t="shared" si="1"/>
        <v>25000</v>
      </c>
      <c r="F64" s="5">
        <f t="shared" si="2"/>
        <v>25000</v>
      </c>
      <c r="G64" s="5" t="str">
        <f t="shared" si="3"/>
        <v>NIE</v>
      </c>
      <c r="H64" s="5">
        <f t="shared" si="4"/>
        <v>2800</v>
      </c>
      <c r="I64" s="5">
        <f t="shared" si="5"/>
        <v>0</v>
      </c>
      <c r="J64">
        <f t="shared" si="6"/>
        <v>0</v>
      </c>
      <c r="K64">
        <f t="shared" si="7"/>
        <v>0</v>
      </c>
      <c r="L64" t="b">
        <f t="shared" si="8"/>
        <v>0</v>
      </c>
      <c r="M64">
        <f t="shared" si="9"/>
        <v>0</v>
      </c>
      <c r="N64">
        <f t="shared" si="10"/>
        <v>0</v>
      </c>
    </row>
    <row r="65" spans="1:14" x14ac:dyDescent="0.25">
      <c r="A65" s="6">
        <v>45810</v>
      </c>
      <c r="B65" s="5">
        <v>18</v>
      </c>
      <c r="C65" s="5">
        <v>3</v>
      </c>
      <c r="D65" s="5">
        <f t="shared" si="0"/>
        <v>25000</v>
      </c>
      <c r="E65" s="5">
        <f t="shared" si="1"/>
        <v>25000</v>
      </c>
      <c r="F65" s="5">
        <f t="shared" si="2"/>
        <v>25000</v>
      </c>
      <c r="G65" s="5" t="str">
        <f t="shared" si="3"/>
        <v>NIE</v>
      </c>
      <c r="H65" s="5">
        <f t="shared" si="4"/>
        <v>2100</v>
      </c>
      <c r="I65" s="5">
        <f t="shared" si="5"/>
        <v>0</v>
      </c>
      <c r="J65">
        <f t="shared" si="6"/>
        <v>0</v>
      </c>
      <c r="K65">
        <f t="shared" si="7"/>
        <v>0</v>
      </c>
      <c r="L65" t="b">
        <f t="shared" si="8"/>
        <v>0</v>
      </c>
      <c r="M65">
        <f t="shared" si="9"/>
        <v>0</v>
      </c>
      <c r="N65">
        <f t="shared" si="10"/>
        <v>0</v>
      </c>
    </row>
    <row r="66" spans="1:14" x14ac:dyDescent="0.25">
      <c r="A66" s="6">
        <v>45811</v>
      </c>
      <c r="B66" s="5">
        <v>22</v>
      </c>
      <c r="C66" s="5">
        <v>0</v>
      </c>
      <c r="D66" s="5">
        <f t="shared" si="0"/>
        <v>24226</v>
      </c>
      <c r="E66" s="5">
        <f t="shared" si="1"/>
        <v>24226</v>
      </c>
      <c r="F66" s="5">
        <f t="shared" si="2"/>
        <v>12226</v>
      </c>
      <c r="G66" s="5" t="str">
        <f t="shared" si="3"/>
        <v>TAK</v>
      </c>
      <c r="H66" s="5">
        <f t="shared" si="4"/>
        <v>0</v>
      </c>
      <c r="I66" s="5">
        <f t="shared" si="5"/>
        <v>-774</v>
      </c>
      <c r="J66">
        <f t="shared" si="6"/>
        <v>1</v>
      </c>
      <c r="K66">
        <f t="shared" si="7"/>
        <v>-12000</v>
      </c>
      <c r="L66" t="b">
        <f t="shared" si="8"/>
        <v>0</v>
      </c>
      <c r="M66">
        <f t="shared" si="9"/>
        <v>0</v>
      </c>
      <c r="N66">
        <f t="shared" si="10"/>
        <v>0</v>
      </c>
    </row>
    <row r="67" spans="1:14" x14ac:dyDescent="0.25">
      <c r="A67" s="6">
        <v>45812</v>
      </c>
      <c r="B67" s="5">
        <v>15</v>
      </c>
      <c r="C67" s="5">
        <v>0</v>
      </c>
      <c r="D67" s="5">
        <f t="shared" si="0"/>
        <v>12012</v>
      </c>
      <c r="E67" s="5">
        <f t="shared" si="1"/>
        <v>12012</v>
      </c>
      <c r="F67" s="5">
        <f t="shared" si="2"/>
        <v>12012</v>
      </c>
      <c r="G67" s="5" t="str">
        <f t="shared" si="3"/>
        <v>TAK</v>
      </c>
      <c r="H67" s="5">
        <f t="shared" si="4"/>
        <v>0</v>
      </c>
      <c r="I67" s="5">
        <f t="shared" si="5"/>
        <v>-214</v>
      </c>
      <c r="J67">
        <f t="shared" si="6"/>
        <v>0</v>
      </c>
      <c r="K67">
        <f t="shared" si="7"/>
        <v>0</v>
      </c>
      <c r="L67" t="b">
        <f t="shared" si="8"/>
        <v>0</v>
      </c>
      <c r="M67">
        <f t="shared" si="9"/>
        <v>0</v>
      </c>
      <c r="N67">
        <f t="shared" si="10"/>
        <v>0</v>
      </c>
    </row>
    <row r="68" spans="1:14" x14ac:dyDescent="0.25">
      <c r="A68" s="6">
        <v>45813</v>
      </c>
      <c r="B68" s="5">
        <v>18</v>
      </c>
      <c r="C68" s="5">
        <v>0</v>
      </c>
      <c r="D68" s="5">
        <f t="shared" ref="D68:D131" si="11">IF(F67+H68&gt;25000,25000,F67+H68)+I68</f>
        <v>11736</v>
      </c>
      <c r="E68" s="5">
        <f t="shared" ref="E68:E131" si="12">IF(L68,25000,D68)</f>
        <v>25000</v>
      </c>
      <c r="F68" s="5">
        <f t="shared" ref="F68:F131" si="13">E68+K68</f>
        <v>13000</v>
      </c>
      <c r="G68" s="5" t="str">
        <f t="shared" ref="G68:G131" si="14">IF(C68=0,"TAK","NIE")</f>
        <v>TAK</v>
      </c>
      <c r="H68" s="5">
        <f t="shared" ref="H68:H131" si="15">700*C68</f>
        <v>0</v>
      </c>
      <c r="I68" s="5">
        <f t="shared" ref="I68:I131" si="16">IF(G68="TAK",-ROUNDUP(0.0003*B68^1.5*F67,0),0)</f>
        <v>-276</v>
      </c>
      <c r="J68">
        <f t="shared" ref="J68:J131" si="17">(B68&gt;15)*(C68&lt;=0.6)</f>
        <v>1</v>
      </c>
      <c r="K68">
        <f t="shared" ref="K68:K131" si="18">IF(B68&lt;=30,12000,24000)*-1*J68</f>
        <v>-12000</v>
      </c>
      <c r="L68" t="b">
        <f t="shared" ref="L68:L131" si="19">(D68+K68)&lt;0</f>
        <v>1</v>
      </c>
      <c r="M68">
        <f t="shared" ref="M68:M131" si="20">IF(D68=E68,0,E68-D68)</f>
        <v>13264</v>
      </c>
      <c r="N68">
        <f t="shared" ref="N68:N131" si="21">ROUNDUP(M68/1000,0)*11.74</f>
        <v>164.36</v>
      </c>
    </row>
    <row r="69" spans="1:14" x14ac:dyDescent="0.25">
      <c r="A69" s="6">
        <v>45814</v>
      </c>
      <c r="B69" s="5">
        <v>22</v>
      </c>
      <c r="C69" s="5">
        <v>0</v>
      </c>
      <c r="D69" s="5">
        <f t="shared" si="11"/>
        <v>12597</v>
      </c>
      <c r="E69" s="5">
        <f t="shared" si="12"/>
        <v>12597</v>
      </c>
      <c r="F69" s="5">
        <f t="shared" si="13"/>
        <v>597</v>
      </c>
      <c r="G69" s="5" t="str">
        <f t="shared" si="14"/>
        <v>TAK</v>
      </c>
      <c r="H69" s="5">
        <f t="shared" si="15"/>
        <v>0</v>
      </c>
      <c r="I69" s="5">
        <f t="shared" si="16"/>
        <v>-403</v>
      </c>
      <c r="J69">
        <f t="shared" si="17"/>
        <v>1</v>
      </c>
      <c r="K69">
        <f t="shared" si="18"/>
        <v>-12000</v>
      </c>
      <c r="L69" t="b">
        <f t="shared" si="19"/>
        <v>0</v>
      </c>
      <c r="M69">
        <f t="shared" si="20"/>
        <v>0</v>
      </c>
      <c r="N69">
        <f t="shared" si="21"/>
        <v>0</v>
      </c>
    </row>
    <row r="70" spans="1:14" x14ac:dyDescent="0.25">
      <c r="A70" s="6">
        <v>45815</v>
      </c>
      <c r="B70" s="5">
        <v>14</v>
      </c>
      <c r="C70" s="5">
        <v>8</v>
      </c>
      <c r="D70" s="5">
        <f t="shared" si="11"/>
        <v>6197</v>
      </c>
      <c r="E70" s="5">
        <f t="shared" si="12"/>
        <v>6197</v>
      </c>
      <c r="F70" s="5">
        <f t="shared" si="13"/>
        <v>6197</v>
      </c>
      <c r="G70" s="5" t="str">
        <f t="shared" si="14"/>
        <v>NIE</v>
      </c>
      <c r="H70" s="5">
        <f t="shared" si="15"/>
        <v>5600</v>
      </c>
      <c r="I70" s="5">
        <f t="shared" si="16"/>
        <v>0</v>
      </c>
      <c r="J70">
        <f t="shared" si="17"/>
        <v>0</v>
      </c>
      <c r="K70">
        <f t="shared" si="18"/>
        <v>0</v>
      </c>
      <c r="L70" t="b">
        <f t="shared" si="19"/>
        <v>0</v>
      </c>
      <c r="M70">
        <f t="shared" si="20"/>
        <v>0</v>
      </c>
      <c r="N70">
        <f t="shared" si="21"/>
        <v>0</v>
      </c>
    </row>
    <row r="71" spans="1:14" x14ac:dyDescent="0.25">
      <c r="A71" s="6">
        <v>45816</v>
      </c>
      <c r="B71" s="5">
        <v>14</v>
      </c>
      <c r="C71" s="5">
        <v>5.9</v>
      </c>
      <c r="D71" s="5">
        <f t="shared" si="11"/>
        <v>10327</v>
      </c>
      <c r="E71" s="5">
        <f t="shared" si="12"/>
        <v>10327</v>
      </c>
      <c r="F71" s="5">
        <f t="shared" si="13"/>
        <v>10327</v>
      </c>
      <c r="G71" s="5" t="str">
        <f t="shared" si="14"/>
        <v>NIE</v>
      </c>
      <c r="H71" s="5">
        <f t="shared" si="15"/>
        <v>4130</v>
      </c>
      <c r="I71" s="5">
        <f t="shared" si="16"/>
        <v>0</v>
      </c>
      <c r="J71">
        <f t="shared" si="17"/>
        <v>0</v>
      </c>
      <c r="K71">
        <f t="shared" si="18"/>
        <v>0</v>
      </c>
      <c r="L71" t="b">
        <f t="shared" si="19"/>
        <v>0</v>
      </c>
      <c r="M71">
        <f t="shared" si="20"/>
        <v>0</v>
      </c>
      <c r="N71">
        <f t="shared" si="21"/>
        <v>0</v>
      </c>
    </row>
    <row r="72" spans="1:14" x14ac:dyDescent="0.25">
      <c r="A72" s="6">
        <v>45817</v>
      </c>
      <c r="B72" s="5">
        <v>12</v>
      </c>
      <c r="C72" s="5">
        <v>5</v>
      </c>
      <c r="D72" s="5">
        <f t="shared" si="11"/>
        <v>13827</v>
      </c>
      <c r="E72" s="5">
        <f t="shared" si="12"/>
        <v>13827</v>
      </c>
      <c r="F72" s="5">
        <f t="shared" si="13"/>
        <v>13827</v>
      </c>
      <c r="G72" s="5" t="str">
        <f t="shared" si="14"/>
        <v>NIE</v>
      </c>
      <c r="H72" s="5">
        <f t="shared" si="15"/>
        <v>3500</v>
      </c>
      <c r="I72" s="5">
        <f t="shared" si="16"/>
        <v>0</v>
      </c>
      <c r="J72">
        <f t="shared" si="17"/>
        <v>0</v>
      </c>
      <c r="K72">
        <f t="shared" si="18"/>
        <v>0</v>
      </c>
      <c r="L72" t="b">
        <f t="shared" si="19"/>
        <v>0</v>
      </c>
      <c r="M72">
        <f t="shared" si="20"/>
        <v>0</v>
      </c>
      <c r="N72">
        <f t="shared" si="21"/>
        <v>0</v>
      </c>
    </row>
    <row r="73" spans="1:14" x14ac:dyDescent="0.25">
      <c r="A73" s="6">
        <v>45818</v>
      </c>
      <c r="B73" s="5">
        <v>16</v>
      </c>
      <c r="C73" s="5">
        <v>0</v>
      </c>
      <c r="D73" s="5">
        <f t="shared" si="11"/>
        <v>13561</v>
      </c>
      <c r="E73" s="5">
        <f t="shared" si="12"/>
        <v>13561</v>
      </c>
      <c r="F73" s="5">
        <f t="shared" si="13"/>
        <v>1561</v>
      </c>
      <c r="G73" s="5" t="str">
        <f t="shared" si="14"/>
        <v>TAK</v>
      </c>
      <c r="H73" s="5">
        <f t="shared" si="15"/>
        <v>0</v>
      </c>
      <c r="I73" s="5">
        <f t="shared" si="16"/>
        <v>-266</v>
      </c>
      <c r="J73">
        <f t="shared" si="17"/>
        <v>1</v>
      </c>
      <c r="K73">
        <f t="shared" si="18"/>
        <v>-12000</v>
      </c>
      <c r="L73" t="b">
        <f t="shared" si="19"/>
        <v>0</v>
      </c>
      <c r="M73">
        <f t="shared" si="20"/>
        <v>0</v>
      </c>
      <c r="N73">
        <f t="shared" si="21"/>
        <v>0</v>
      </c>
    </row>
    <row r="74" spans="1:14" x14ac:dyDescent="0.25">
      <c r="A74" s="6">
        <v>45819</v>
      </c>
      <c r="B74" s="5">
        <v>16</v>
      </c>
      <c r="C74" s="5">
        <v>0</v>
      </c>
      <c r="D74" s="5">
        <f t="shared" si="11"/>
        <v>1531</v>
      </c>
      <c r="E74" s="5">
        <f t="shared" si="12"/>
        <v>25000</v>
      </c>
      <c r="F74" s="5">
        <f t="shared" si="13"/>
        <v>13000</v>
      </c>
      <c r="G74" s="5" t="str">
        <f t="shared" si="14"/>
        <v>TAK</v>
      </c>
      <c r="H74" s="5">
        <f t="shared" si="15"/>
        <v>0</v>
      </c>
      <c r="I74" s="5">
        <f t="shared" si="16"/>
        <v>-30</v>
      </c>
      <c r="J74">
        <f t="shared" si="17"/>
        <v>1</v>
      </c>
      <c r="K74">
        <f t="shared" si="18"/>
        <v>-12000</v>
      </c>
      <c r="L74" t="b">
        <f t="shared" si="19"/>
        <v>1</v>
      </c>
      <c r="M74">
        <f t="shared" si="20"/>
        <v>23469</v>
      </c>
      <c r="N74">
        <f t="shared" si="21"/>
        <v>281.76</v>
      </c>
    </row>
    <row r="75" spans="1:14" x14ac:dyDescent="0.25">
      <c r="A75" s="6">
        <v>45820</v>
      </c>
      <c r="B75" s="5">
        <v>18</v>
      </c>
      <c r="C75" s="5">
        <v>5</v>
      </c>
      <c r="D75" s="5">
        <f t="shared" si="11"/>
        <v>16500</v>
      </c>
      <c r="E75" s="5">
        <f t="shared" si="12"/>
        <v>16500</v>
      </c>
      <c r="F75" s="5">
        <f t="shared" si="13"/>
        <v>16500</v>
      </c>
      <c r="G75" s="5" t="str">
        <f t="shared" si="14"/>
        <v>NIE</v>
      </c>
      <c r="H75" s="5">
        <f t="shared" si="15"/>
        <v>3500</v>
      </c>
      <c r="I75" s="5">
        <f t="shared" si="16"/>
        <v>0</v>
      </c>
      <c r="J75">
        <f t="shared" si="17"/>
        <v>0</v>
      </c>
      <c r="K75">
        <f t="shared" si="18"/>
        <v>0</v>
      </c>
      <c r="L75" t="b">
        <f t="shared" si="19"/>
        <v>0</v>
      </c>
      <c r="M75">
        <f t="shared" si="20"/>
        <v>0</v>
      </c>
      <c r="N75">
        <f t="shared" si="21"/>
        <v>0</v>
      </c>
    </row>
    <row r="76" spans="1:14" x14ac:dyDescent="0.25">
      <c r="A76" s="6">
        <v>45821</v>
      </c>
      <c r="B76" s="5">
        <v>19</v>
      </c>
      <c r="C76" s="5">
        <v>1</v>
      </c>
      <c r="D76" s="5">
        <f t="shared" si="11"/>
        <v>17200</v>
      </c>
      <c r="E76" s="5">
        <f t="shared" si="12"/>
        <v>17200</v>
      </c>
      <c r="F76" s="5">
        <f t="shared" si="13"/>
        <v>17200</v>
      </c>
      <c r="G76" s="5" t="str">
        <f t="shared" si="14"/>
        <v>NIE</v>
      </c>
      <c r="H76" s="5">
        <f t="shared" si="15"/>
        <v>700</v>
      </c>
      <c r="I76" s="5">
        <f t="shared" si="16"/>
        <v>0</v>
      </c>
      <c r="J76">
        <f t="shared" si="17"/>
        <v>0</v>
      </c>
      <c r="K76">
        <f t="shared" si="18"/>
        <v>0</v>
      </c>
      <c r="L76" t="b">
        <f t="shared" si="19"/>
        <v>0</v>
      </c>
      <c r="M76">
        <f t="shared" si="20"/>
        <v>0</v>
      </c>
      <c r="N76">
        <f t="shared" si="21"/>
        <v>0</v>
      </c>
    </row>
    <row r="77" spans="1:14" x14ac:dyDescent="0.25">
      <c r="A77" s="6">
        <v>45822</v>
      </c>
      <c r="B77" s="5">
        <v>22</v>
      </c>
      <c r="C77" s="5">
        <v>0</v>
      </c>
      <c r="D77" s="5">
        <f t="shared" si="11"/>
        <v>16667</v>
      </c>
      <c r="E77" s="5">
        <f t="shared" si="12"/>
        <v>16667</v>
      </c>
      <c r="F77" s="5">
        <f t="shared" si="13"/>
        <v>4667</v>
      </c>
      <c r="G77" s="5" t="str">
        <f t="shared" si="14"/>
        <v>TAK</v>
      </c>
      <c r="H77" s="5">
        <f t="shared" si="15"/>
        <v>0</v>
      </c>
      <c r="I77" s="5">
        <f t="shared" si="16"/>
        <v>-533</v>
      </c>
      <c r="J77">
        <f t="shared" si="17"/>
        <v>1</v>
      </c>
      <c r="K77">
        <f t="shared" si="18"/>
        <v>-12000</v>
      </c>
      <c r="L77" t="b">
        <f t="shared" si="19"/>
        <v>0</v>
      </c>
      <c r="M77">
        <f t="shared" si="20"/>
        <v>0</v>
      </c>
      <c r="N77">
        <f t="shared" si="21"/>
        <v>0</v>
      </c>
    </row>
    <row r="78" spans="1:14" x14ac:dyDescent="0.25">
      <c r="A78" s="6">
        <v>45823</v>
      </c>
      <c r="B78" s="5">
        <v>16</v>
      </c>
      <c r="C78" s="5">
        <v>0</v>
      </c>
      <c r="D78" s="5">
        <f t="shared" si="11"/>
        <v>4577</v>
      </c>
      <c r="E78" s="5">
        <f t="shared" si="12"/>
        <v>25000</v>
      </c>
      <c r="F78" s="5">
        <f t="shared" si="13"/>
        <v>13000</v>
      </c>
      <c r="G78" s="5" t="str">
        <f t="shared" si="14"/>
        <v>TAK</v>
      </c>
      <c r="H78" s="5">
        <f t="shared" si="15"/>
        <v>0</v>
      </c>
      <c r="I78" s="5">
        <f t="shared" si="16"/>
        <v>-90</v>
      </c>
      <c r="J78">
        <f t="shared" si="17"/>
        <v>1</v>
      </c>
      <c r="K78">
        <f t="shared" si="18"/>
        <v>-12000</v>
      </c>
      <c r="L78" t="b">
        <f t="shared" si="19"/>
        <v>1</v>
      </c>
      <c r="M78">
        <f t="shared" si="20"/>
        <v>20423</v>
      </c>
      <c r="N78">
        <f t="shared" si="21"/>
        <v>246.54</v>
      </c>
    </row>
    <row r="79" spans="1:14" x14ac:dyDescent="0.25">
      <c r="A79" s="6">
        <v>45824</v>
      </c>
      <c r="B79" s="5">
        <v>12</v>
      </c>
      <c r="C79" s="5">
        <v>0</v>
      </c>
      <c r="D79" s="5">
        <f t="shared" si="11"/>
        <v>12837</v>
      </c>
      <c r="E79" s="5">
        <f t="shared" si="12"/>
        <v>12837</v>
      </c>
      <c r="F79" s="5">
        <f t="shared" si="13"/>
        <v>12837</v>
      </c>
      <c r="G79" s="5" t="str">
        <f t="shared" si="14"/>
        <v>TAK</v>
      </c>
      <c r="H79" s="5">
        <f t="shared" si="15"/>
        <v>0</v>
      </c>
      <c r="I79" s="5">
        <f t="shared" si="16"/>
        <v>-163</v>
      </c>
      <c r="J79">
        <f t="shared" si="17"/>
        <v>0</v>
      </c>
      <c r="K79">
        <f t="shared" si="18"/>
        <v>0</v>
      </c>
      <c r="L79" t="b">
        <f t="shared" si="19"/>
        <v>0</v>
      </c>
      <c r="M79">
        <f t="shared" si="20"/>
        <v>0</v>
      </c>
      <c r="N79">
        <f t="shared" si="21"/>
        <v>0</v>
      </c>
    </row>
    <row r="80" spans="1:14" x14ac:dyDescent="0.25">
      <c r="A80" s="6">
        <v>45825</v>
      </c>
      <c r="B80" s="5">
        <v>14</v>
      </c>
      <c r="C80" s="5">
        <v>0</v>
      </c>
      <c r="D80" s="5">
        <f t="shared" si="11"/>
        <v>12635</v>
      </c>
      <c r="E80" s="5">
        <f t="shared" si="12"/>
        <v>12635</v>
      </c>
      <c r="F80" s="5">
        <f t="shared" si="13"/>
        <v>12635</v>
      </c>
      <c r="G80" s="5" t="str">
        <f t="shared" si="14"/>
        <v>TAK</v>
      </c>
      <c r="H80" s="5">
        <f t="shared" si="15"/>
        <v>0</v>
      </c>
      <c r="I80" s="5">
        <f t="shared" si="16"/>
        <v>-202</v>
      </c>
      <c r="J80">
        <f t="shared" si="17"/>
        <v>0</v>
      </c>
      <c r="K80">
        <f t="shared" si="18"/>
        <v>0</v>
      </c>
      <c r="L80" t="b">
        <f t="shared" si="19"/>
        <v>0</v>
      </c>
      <c r="M80">
        <f t="shared" si="20"/>
        <v>0</v>
      </c>
      <c r="N80">
        <f t="shared" si="21"/>
        <v>0</v>
      </c>
    </row>
    <row r="81" spans="1:14" x14ac:dyDescent="0.25">
      <c r="A81" s="6">
        <v>45826</v>
      </c>
      <c r="B81" s="5">
        <v>16</v>
      </c>
      <c r="C81" s="5">
        <v>0.3</v>
      </c>
      <c r="D81" s="5">
        <f t="shared" si="11"/>
        <v>12845</v>
      </c>
      <c r="E81" s="5">
        <f t="shared" si="12"/>
        <v>12845</v>
      </c>
      <c r="F81" s="5">
        <f t="shared" si="13"/>
        <v>845</v>
      </c>
      <c r="G81" s="5" t="str">
        <f t="shared" si="14"/>
        <v>NIE</v>
      </c>
      <c r="H81" s="5">
        <f t="shared" si="15"/>
        <v>210</v>
      </c>
      <c r="I81" s="5">
        <f t="shared" si="16"/>
        <v>0</v>
      </c>
      <c r="J81">
        <f t="shared" si="17"/>
        <v>1</v>
      </c>
      <c r="K81">
        <f t="shared" si="18"/>
        <v>-12000</v>
      </c>
      <c r="L81" t="b">
        <f t="shared" si="19"/>
        <v>0</v>
      </c>
      <c r="M81">
        <f t="shared" si="20"/>
        <v>0</v>
      </c>
      <c r="N81">
        <f t="shared" si="21"/>
        <v>0</v>
      </c>
    </row>
    <row r="82" spans="1:14" x14ac:dyDescent="0.25">
      <c r="A82" s="6">
        <v>45827</v>
      </c>
      <c r="B82" s="5">
        <v>12</v>
      </c>
      <c r="C82" s="5">
        <v>3</v>
      </c>
      <c r="D82" s="5">
        <f t="shared" si="11"/>
        <v>2945</v>
      </c>
      <c r="E82" s="5">
        <f t="shared" si="12"/>
        <v>2945</v>
      </c>
      <c r="F82" s="5">
        <f t="shared" si="13"/>
        <v>2945</v>
      </c>
      <c r="G82" s="5" t="str">
        <f t="shared" si="14"/>
        <v>NIE</v>
      </c>
      <c r="H82" s="5">
        <f t="shared" si="15"/>
        <v>2100</v>
      </c>
      <c r="I82" s="5">
        <f t="shared" si="16"/>
        <v>0</v>
      </c>
      <c r="J82">
        <f t="shared" si="17"/>
        <v>0</v>
      </c>
      <c r="K82">
        <f t="shared" si="18"/>
        <v>0</v>
      </c>
      <c r="L82" t="b">
        <f t="shared" si="19"/>
        <v>0</v>
      </c>
      <c r="M82">
        <f t="shared" si="20"/>
        <v>0</v>
      </c>
      <c r="N82">
        <f t="shared" si="21"/>
        <v>0</v>
      </c>
    </row>
    <row r="83" spans="1:14" x14ac:dyDescent="0.25">
      <c r="A83" s="6">
        <v>45828</v>
      </c>
      <c r="B83" s="5">
        <v>13</v>
      </c>
      <c r="C83" s="5">
        <v>2</v>
      </c>
      <c r="D83" s="5">
        <f t="shared" si="11"/>
        <v>4345</v>
      </c>
      <c r="E83" s="5">
        <f t="shared" si="12"/>
        <v>4345</v>
      </c>
      <c r="F83" s="5">
        <f t="shared" si="13"/>
        <v>4345</v>
      </c>
      <c r="G83" s="5" t="str">
        <f t="shared" si="14"/>
        <v>NIE</v>
      </c>
      <c r="H83" s="5">
        <f t="shared" si="15"/>
        <v>1400</v>
      </c>
      <c r="I83" s="5">
        <f t="shared" si="16"/>
        <v>0</v>
      </c>
      <c r="J83">
        <f t="shared" si="17"/>
        <v>0</v>
      </c>
      <c r="K83">
        <f t="shared" si="18"/>
        <v>0</v>
      </c>
      <c r="L83" t="b">
        <f t="shared" si="19"/>
        <v>0</v>
      </c>
      <c r="M83">
        <f t="shared" si="20"/>
        <v>0</v>
      </c>
      <c r="N83">
        <f t="shared" si="21"/>
        <v>0</v>
      </c>
    </row>
    <row r="84" spans="1:14" x14ac:dyDescent="0.25">
      <c r="A84" s="6">
        <v>45829</v>
      </c>
      <c r="B84" s="5">
        <v>12</v>
      </c>
      <c r="C84" s="5">
        <v>0</v>
      </c>
      <c r="D84" s="5">
        <f t="shared" si="11"/>
        <v>4290</v>
      </c>
      <c r="E84" s="5">
        <f t="shared" si="12"/>
        <v>4290</v>
      </c>
      <c r="F84" s="5">
        <f t="shared" si="13"/>
        <v>4290</v>
      </c>
      <c r="G84" s="5" t="str">
        <f t="shared" si="14"/>
        <v>TAK</v>
      </c>
      <c r="H84" s="5">
        <f t="shared" si="15"/>
        <v>0</v>
      </c>
      <c r="I84" s="5">
        <f t="shared" si="16"/>
        <v>-55</v>
      </c>
      <c r="J84">
        <f t="shared" si="17"/>
        <v>0</v>
      </c>
      <c r="K84">
        <f t="shared" si="18"/>
        <v>0</v>
      </c>
      <c r="L84" t="b">
        <f t="shared" si="19"/>
        <v>0</v>
      </c>
      <c r="M84">
        <f t="shared" si="20"/>
        <v>0</v>
      </c>
      <c r="N84">
        <f t="shared" si="21"/>
        <v>0</v>
      </c>
    </row>
    <row r="85" spans="1:14" x14ac:dyDescent="0.25">
      <c r="A85" s="6">
        <v>45830</v>
      </c>
      <c r="B85" s="5">
        <v>12</v>
      </c>
      <c r="C85" s="5">
        <v>3</v>
      </c>
      <c r="D85" s="5">
        <f t="shared" si="11"/>
        <v>6390</v>
      </c>
      <c r="E85" s="5">
        <f t="shared" si="12"/>
        <v>6390</v>
      </c>
      <c r="F85" s="5">
        <f t="shared" si="13"/>
        <v>6390</v>
      </c>
      <c r="G85" s="5" t="str">
        <f t="shared" si="14"/>
        <v>NIE</v>
      </c>
      <c r="H85" s="5">
        <f t="shared" si="15"/>
        <v>2100</v>
      </c>
      <c r="I85" s="5">
        <f t="shared" si="16"/>
        <v>0</v>
      </c>
      <c r="J85">
        <f t="shared" si="17"/>
        <v>0</v>
      </c>
      <c r="K85">
        <f t="shared" si="18"/>
        <v>0</v>
      </c>
      <c r="L85" t="b">
        <f t="shared" si="19"/>
        <v>0</v>
      </c>
      <c r="M85">
        <f t="shared" si="20"/>
        <v>0</v>
      </c>
      <c r="N85">
        <f t="shared" si="21"/>
        <v>0</v>
      </c>
    </row>
    <row r="86" spans="1:14" x14ac:dyDescent="0.25">
      <c r="A86" s="6">
        <v>45831</v>
      </c>
      <c r="B86" s="5">
        <v>13</v>
      </c>
      <c r="C86" s="5">
        <v>3</v>
      </c>
      <c r="D86" s="5">
        <f t="shared" si="11"/>
        <v>8490</v>
      </c>
      <c r="E86" s="5">
        <f t="shared" si="12"/>
        <v>8490</v>
      </c>
      <c r="F86" s="5">
        <f t="shared" si="13"/>
        <v>8490</v>
      </c>
      <c r="G86" s="5" t="str">
        <f t="shared" si="14"/>
        <v>NIE</v>
      </c>
      <c r="H86" s="5">
        <f t="shared" si="15"/>
        <v>2100</v>
      </c>
      <c r="I86" s="5">
        <f t="shared" si="16"/>
        <v>0</v>
      </c>
      <c r="J86">
        <f t="shared" si="17"/>
        <v>0</v>
      </c>
      <c r="K86">
        <f t="shared" si="18"/>
        <v>0</v>
      </c>
      <c r="L86" t="b">
        <f t="shared" si="19"/>
        <v>0</v>
      </c>
      <c r="M86">
        <f t="shared" si="20"/>
        <v>0</v>
      </c>
      <c r="N86">
        <f t="shared" si="21"/>
        <v>0</v>
      </c>
    </row>
    <row r="87" spans="1:14" x14ac:dyDescent="0.25">
      <c r="A87" s="6">
        <v>45832</v>
      </c>
      <c r="B87" s="5">
        <v>12</v>
      </c>
      <c r="C87" s="5">
        <v>0</v>
      </c>
      <c r="D87" s="5">
        <f t="shared" si="11"/>
        <v>8384</v>
      </c>
      <c r="E87" s="5">
        <f t="shared" si="12"/>
        <v>8384</v>
      </c>
      <c r="F87" s="5">
        <f t="shared" si="13"/>
        <v>8384</v>
      </c>
      <c r="G87" s="5" t="str">
        <f t="shared" si="14"/>
        <v>TAK</v>
      </c>
      <c r="H87" s="5">
        <f t="shared" si="15"/>
        <v>0</v>
      </c>
      <c r="I87" s="5">
        <f t="shared" si="16"/>
        <v>-106</v>
      </c>
      <c r="J87">
        <f t="shared" si="17"/>
        <v>0</v>
      </c>
      <c r="K87">
        <f t="shared" si="18"/>
        <v>0</v>
      </c>
      <c r="L87" t="b">
        <f t="shared" si="19"/>
        <v>0</v>
      </c>
      <c r="M87">
        <f t="shared" si="20"/>
        <v>0</v>
      </c>
      <c r="N87">
        <f t="shared" si="21"/>
        <v>0</v>
      </c>
    </row>
    <row r="88" spans="1:14" x14ac:dyDescent="0.25">
      <c r="A88" s="6">
        <v>45833</v>
      </c>
      <c r="B88" s="5">
        <v>16</v>
      </c>
      <c r="C88" s="5">
        <v>0</v>
      </c>
      <c r="D88" s="5">
        <f t="shared" si="11"/>
        <v>8223</v>
      </c>
      <c r="E88" s="5">
        <f t="shared" si="12"/>
        <v>25000</v>
      </c>
      <c r="F88" s="5">
        <f t="shared" si="13"/>
        <v>13000</v>
      </c>
      <c r="G88" s="5" t="str">
        <f t="shared" si="14"/>
        <v>TAK</v>
      </c>
      <c r="H88" s="5">
        <f t="shared" si="15"/>
        <v>0</v>
      </c>
      <c r="I88" s="5">
        <f t="shared" si="16"/>
        <v>-161</v>
      </c>
      <c r="J88">
        <f t="shared" si="17"/>
        <v>1</v>
      </c>
      <c r="K88">
        <f t="shared" si="18"/>
        <v>-12000</v>
      </c>
      <c r="L88" t="b">
        <f t="shared" si="19"/>
        <v>1</v>
      </c>
      <c r="M88">
        <f t="shared" si="20"/>
        <v>16777</v>
      </c>
      <c r="N88">
        <f t="shared" si="21"/>
        <v>199.58</v>
      </c>
    </row>
    <row r="89" spans="1:14" x14ac:dyDescent="0.25">
      <c r="A89" s="6">
        <v>45834</v>
      </c>
      <c r="B89" s="5">
        <v>16</v>
      </c>
      <c r="C89" s="5">
        <v>7</v>
      </c>
      <c r="D89" s="5">
        <f t="shared" si="11"/>
        <v>17900</v>
      </c>
      <c r="E89" s="5">
        <f t="shared" si="12"/>
        <v>17900</v>
      </c>
      <c r="F89" s="5">
        <f t="shared" si="13"/>
        <v>17900</v>
      </c>
      <c r="G89" s="5" t="str">
        <f t="shared" si="14"/>
        <v>NIE</v>
      </c>
      <c r="H89" s="5">
        <f t="shared" si="15"/>
        <v>4900</v>
      </c>
      <c r="I89" s="5">
        <f t="shared" si="16"/>
        <v>0</v>
      </c>
      <c r="J89">
        <f t="shared" si="17"/>
        <v>0</v>
      </c>
      <c r="K89">
        <f t="shared" si="18"/>
        <v>0</v>
      </c>
      <c r="L89" t="b">
        <f t="shared" si="19"/>
        <v>0</v>
      </c>
      <c r="M89">
        <f t="shared" si="20"/>
        <v>0</v>
      </c>
      <c r="N89">
        <f t="shared" si="21"/>
        <v>0</v>
      </c>
    </row>
    <row r="90" spans="1:14" x14ac:dyDescent="0.25">
      <c r="A90" s="6">
        <v>45835</v>
      </c>
      <c r="B90" s="5">
        <v>18</v>
      </c>
      <c r="C90" s="5">
        <v>6</v>
      </c>
      <c r="D90" s="5">
        <f t="shared" si="11"/>
        <v>22100</v>
      </c>
      <c r="E90" s="5">
        <f t="shared" si="12"/>
        <v>22100</v>
      </c>
      <c r="F90" s="5">
        <f t="shared" si="13"/>
        <v>22100</v>
      </c>
      <c r="G90" s="5" t="str">
        <f t="shared" si="14"/>
        <v>NIE</v>
      </c>
      <c r="H90" s="5">
        <f t="shared" si="15"/>
        <v>4200</v>
      </c>
      <c r="I90" s="5">
        <f t="shared" si="16"/>
        <v>0</v>
      </c>
      <c r="J90">
        <f t="shared" si="17"/>
        <v>0</v>
      </c>
      <c r="K90">
        <f t="shared" si="18"/>
        <v>0</v>
      </c>
      <c r="L90" t="b">
        <f t="shared" si="19"/>
        <v>0</v>
      </c>
      <c r="M90">
        <f t="shared" si="20"/>
        <v>0</v>
      </c>
      <c r="N90">
        <f t="shared" si="21"/>
        <v>0</v>
      </c>
    </row>
    <row r="91" spans="1:14" x14ac:dyDescent="0.25">
      <c r="A91" s="6">
        <v>45836</v>
      </c>
      <c r="B91" s="5">
        <v>16</v>
      </c>
      <c r="C91" s="5">
        <v>0</v>
      </c>
      <c r="D91" s="5">
        <f t="shared" si="11"/>
        <v>21675</v>
      </c>
      <c r="E91" s="5">
        <f t="shared" si="12"/>
        <v>21675</v>
      </c>
      <c r="F91" s="5">
        <f t="shared" si="13"/>
        <v>9675</v>
      </c>
      <c r="G91" s="5" t="str">
        <f t="shared" si="14"/>
        <v>TAK</v>
      </c>
      <c r="H91" s="5">
        <f t="shared" si="15"/>
        <v>0</v>
      </c>
      <c r="I91" s="5">
        <f t="shared" si="16"/>
        <v>-425</v>
      </c>
      <c r="J91">
        <f t="shared" si="17"/>
        <v>1</v>
      </c>
      <c r="K91">
        <f t="shared" si="18"/>
        <v>-12000</v>
      </c>
      <c r="L91" t="b">
        <f t="shared" si="19"/>
        <v>0</v>
      </c>
      <c r="M91">
        <f t="shared" si="20"/>
        <v>0</v>
      </c>
      <c r="N91">
        <f t="shared" si="21"/>
        <v>0</v>
      </c>
    </row>
    <row r="92" spans="1:14" x14ac:dyDescent="0.25">
      <c r="A92" s="6">
        <v>45837</v>
      </c>
      <c r="B92" s="5">
        <v>16</v>
      </c>
      <c r="C92" s="5">
        <v>0</v>
      </c>
      <c r="D92" s="5">
        <f t="shared" si="11"/>
        <v>9489</v>
      </c>
      <c r="E92" s="5">
        <f t="shared" si="12"/>
        <v>25000</v>
      </c>
      <c r="F92" s="5">
        <f t="shared" si="13"/>
        <v>13000</v>
      </c>
      <c r="G92" s="5" t="str">
        <f t="shared" si="14"/>
        <v>TAK</v>
      </c>
      <c r="H92" s="5">
        <f t="shared" si="15"/>
        <v>0</v>
      </c>
      <c r="I92" s="5">
        <f t="shared" si="16"/>
        <v>-186</v>
      </c>
      <c r="J92">
        <f t="shared" si="17"/>
        <v>1</v>
      </c>
      <c r="K92">
        <f t="shared" si="18"/>
        <v>-12000</v>
      </c>
      <c r="L92" t="b">
        <f t="shared" si="19"/>
        <v>1</v>
      </c>
      <c r="M92">
        <f t="shared" si="20"/>
        <v>15511</v>
      </c>
      <c r="N92">
        <f t="shared" si="21"/>
        <v>187.84</v>
      </c>
    </row>
    <row r="93" spans="1:14" x14ac:dyDescent="0.25">
      <c r="A93" s="6">
        <v>45838</v>
      </c>
      <c r="B93" s="5">
        <v>19</v>
      </c>
      <c r="C93" s="5">
        <v>0</v>
      </c>
      <c r="D93" s="5">
        <f t="shared" si="11"/>
        <v>12677</v>
      </c>
      <c r="E93" s="5">
        <f t="shared" si="12"/>
        <v>12677</v>
      </c>
      <c r="F93" s="5">
        <f t="shared" si="13"/>
        <v>677</v>
      </c>
      <c r="G93" s="5" t="str">
        <f t="shared" si="14"/>
        <v>TAK</v>
      </c>
      <c r="H93" s="5">
        <f t="shared" si="15"/>
        <v>0</v>
      </c>
      <c r="I93" s="5">
        <f t="shared" si="16"/>
        <v>-323</v>
      </c>
      <c r="J93">
        <f t="shared" si="17"/>
        <v>1</v>
      </c>
      <c r="K93">
        <f t="shared" si="18"/>
        <v>-12000</v>
      </c>
      <c r="L93" t="b">
        <f t="shared" si="19"/>
        <v>0</v>
      </c>
      <c r="M93">
        <f t="shared" si="20"/>
        <v>0</v>
      </c>
      <c r="N93">
        <f t="shared" si="21"/>
        <v>0</v>
      </c>
    </row>
    <row r="94" spans="1:14" x14ac:dyDescent="0.25">
      <c r="A94" s="6">
        <v>45839</v>
      </c>
      <c r="B94" s="5">
        <v>18</v>
      </c>
      <c r="C94" s="5">
        <v>0</v>
      </c>
      <c r="D94" s="5">
        <f t="shared" si="11"/>
        <v>661</v>
      </c>
      <c r="E94" s="5">
        <f t="shared" si="12"/>
        <v>25000</v>
      </c>
      <c r="F94" s="5">
        <f t="shared" si="13"/>
        <v>13000</v>
      </c>
      <c r="G94" s="5" t="str">
        <f t="shared" si="14"/>
        <v>TAK</v>
      </c>
      <c r="H94" s="5">
        <f t="shared" si="15"/>
        <v>0</v>
      </c>
      <c r="I94" s="5">
        <f t="shared" si="16"/>
        <v>-16</v>
      </c>
      <c r="J94">
        <f t="shared" si="17"/>
        <v>1</v>
      </c>
      <c r="K94">
        <f t="shared" si="18"/>
        <v>-12000</v>
      </c>
      <c r="L94" t="b">
        <f t="shared" si="19"/>
        <v>1</v>
      </c>
      <c r="M94">
        <f t="shared" si="20"/>
        <v>24339</v>
      </c>
      <c r="N94">
        <f t="shared" si="21"/>
        <v>293.5</v>
      </c>
    </row>
    <row r="95" spans="1:14" x14ac:dyDescent="0.25">
      <c r="A95" s="6">
        <v>45840</v>
      </c>
      <c r="B95" s="5">
        <v>20</v>
      </c>
      <c r="C95" s="5">
        <v>0</v>
      </c>
      <c r="D95" s="5">
        <f t="shared" si="11"/>
        <v>12651</v>
      </c>
      <c r="E95" s="5">
        <f t="shared" si="12"/>
        <v>12651</v>
      </c>
      <c r="F95" s="5">
        <f t="shared" si="13"/>
        <v>651</v>
      </c>
      <c r="G95" s="5" t="str">
        <f t="shared" si="14"/>
        <v>TAK</v>
      </c>
      <c r="H95" s="5">
        <f t="shared" si="15"/>
        <v>0</v>
      </c>
      <c r="I95" s="5">
        <f t="shared" si="16"/>
        <v>-349</v>
      </c>
      <c r="J95">
        <f t="shared" si="17"/>
        <v>1</v>
      </c>
      <c r="K95">
        <f t="shared" si="18"/>
        <v>-12000</v>
      </c>
      <c r="L95" t="b">
        <f t="shared" si="19"/>
        <v>0</v>
      </c>
      <c r="M95">
        <f t="shared" si="20"/>
        <v>0</v>
      </c>
      <c r="N95">
        <f t="shared" si="21"/>
        <v>0</v>
      </c>
    </row>
    <row r="96" spans="1:14" x14ac:dyDescent="0.25">
      <c r="A96" s="6">
        <v>45841</v>
      </c>
      <c r="B96" s="5">
        <v>22</v>
      </c>
      <c r="C96" s="5">
        <v>0</v>
      </c>
      <c r="D96" s="5">
        <f t="shared" si="11"/>
        <v>630</v>
      </c>
      <c r="E96" s="5">
        <f t="shared" si="12"/>
        <v>25000</v>
      </c>
      <c r="F96" s="5">
        <f t="shared" si="13"/>
        <v>13000</v>
      </c>
      <c r="G96" s="5" t="str">
        <f t="shared" si="14"/>
        <v>TAK</v>
      </c>
      <c r="H96" s="5">
        <f t="shared" si="15"/>
        <v>0</v>
      </c>
      <c r="I96" s="5">
        <f t="shared" si="16"/>
        <v>-21</v>
      </c>
      <c r="J96">
        <f t="shared" si="17"/>
        <v>1</v>
      </c>
      <c r="K96">
        <f t="shared" si="18"/>
        <v>-12000</v>
      </c>
      <c r="L96" t="b">
        <f t="shared" si="19"/>
        <v>1</v>
      </c>
      <c r="M96">
        <f t="shared" si="20"/>
        <v>24370</v>
      </c>
      <c r="N96">
        <f t="shared" si="21"/>
        <v>293.5</v>
      </c>
    </row>
    <row r="97" spans="1:14" x14ac:dyDescent="0.25">
      <c r="A97" s="6">
        <v>45842</v>
      </c>
      <c r="B97" s="5">
        <v>25</v>
      </c>
      <c r="C97" s="5">
        <v>0</v>
      </c>
      <c r="D97" s="5">
        <f t="shared" si="11"/>
        <v>12512</v>
      </c>
      <c r="E97" s="5">
        <f t="shared" si="12"/>
        <v>12512</v>
      </c>
      <c r="F97" s="5">
        <f t="shared" si="13"/>
        <v>512</v>
      </c>
      <c r="G97" s="5" t="str">
        <f t="shared" si="14"/>
        <v>TAK</v>
      </c>
      <c r="H97" s="5">
        <f t="shared" si="15"/>
        <v>0</v>
      </c>
      <c r="I97" s="5">
        <f t="shared" si="16"/>
        <v>-488</v>
      </c>
      <c r="J97">
        <f t="shared" si="17"/>
        <v>1</v>
      </c>
      <c r="K97">
        <f t="shared" si="18"/>
        <v>-12000</v>
      </c>
      <c r="L97" t="b">
        <f t="shared" si="19"/>
        <v>0</v>
      </c>
      <c r="M97">
        <f t="shared" si="20"/>
        <v>0</v>
      </c>
      <c r="N97">
        <f t="shared" si="21"/>
        <v>0</v>
      </c>
    </row>
    <row r="98" spans="1:14" x14ac:dyDescent="0.25">
      <c r="A98" s="6">
        <v>45843</v>
      </c>
      <c r="B98" s="5">
        <v>26</v>
      </c>
      <c r="C98" s="5">
        <v>0</v>
      </c>
      <c r="D98" s="5">
        <f t="shared" si="11"/>
        <v>491</v>
      </c>
      <c r="E98" s="5">
        <f t="shared" si="12"/>
        <v>25000</v>
      </c>
      <c r="F98" s="5">
        <f t="shared" si="13"/>
        <v>13000</v>
      </c>
      <c r="G98" s="5" t="str">
        <f t="shared" si="14"/>
        <v>TAK</v>
      </c>
      <c r="H98" s="5">
        <f t="shared" si="15"/>
        <v>0</v>
      </c>
      <c r="I98" s="5">
        <f t="shared" si="16"/>
        <v>-21</v>
      </c>
      <c r="J98">
        <f t="shared" si="17"/>
        <v>1</v>
      </c>
      <c r="K98">
        <f t="shared" si="18"/>
        <v>-12000</v>
      </c>
      <c r="L98" t="b">
        <f t="shared" si="19"/>
        <v>1</v>
      </c>
      <c r="M98">
        <f t="shared" si="20"/>
        <v>24509</v>
      </c>
      <c r="N98">
        <f t="shared" si="21"/>
        <v>293.5</v>
      </c>
    </row>
    <row r="99" spans="1:14" x14ac:dyDescent="0.25">
      <c r="A99" s="6">
        <v>45844</v>
      </c>
      <c r="B99" s="5">
        <v>22</v>
      </c>
      <c r="C99" s="5">
        <v>0</v>
      </c>
      <c r="D99" s="5">
        <f t="shared" si="11"/>
        <v>12597</v>
      </c>
      <c r="E99" s="5">
        <f t="shared" si="12"/>
        <v>12597</v>
      </c>
      <c r="F99" s="5">
        <f t="shared" si="13"/>
        <v>597</v>
      </c>
      <c r="G99" s="5" t="str">
        <f t="shared" si="14"/>
        <v>TAK</v>
      </c>
      <c r="H99" s="5">
        <f t="shared" si="15"/>
        <v>0</v>
      </c>
      <c r="I99" s="5">
        <f t="shared" si="16"/>
        <v>-403</v>
      </c>
      <c r="J99">
        <f t="shared" si="17"/>
        <v>1</v>
      </c>
      <c r="K99">
        <f t="shared" si="18"/>
        <v>-12000</v>
      </c>
      <c r="L99" t="b">
        <f t="shared" si="19"/>
        <v>0</v>
      </c>
      <c r="M99">
        <f t="shared" si="20"/>
        <v>0</v>
      </c>
      <c r="N99">
        <f t="shared" si="21"/>
        <v>0</v>
      </c>
    </row>
    <row r="100" spans="1:14" x14ac:dyDescent="0.25">
      <c r="A100" s="6">
        <v>45845</v>
      </c>
      <c r="B100" s="5">
        <v>22</v>
      </c>
      <c r="C100" s="5">
        <v>18</v>
      </c>
      <c r="D100" s="5">
        <f t="shared" si="11"/>
        <v>13197</v>
      </c>
      <c r="E100" s="5">
        <f t="shared" si="12"/>
        <v>13197</v>
      </c>
      <c r="F100" s="5">
        <f t="shared" si="13"/>
        <v>13197</v>
      </c>
      <c r="G100" s="5" t="str">
        <f t="shared" si="14"/>
        <v>NIE</v>
      </c>
      <c r="H100" s="5">
        <f t="shared" si="15"/>
        <v>12600</v>
      </c>
      <c r="I100" s="5">
        <f t="shared" si="16"/>
        <v>0</v>
      </c>
      <c r="J100">
        <f t="shared" si="17"/>
        <v>0</v>
      </c>
      <c r="K100">
        <f t="shared" si="18"/>
        <v>0</v>
      </c>
      <c r="L100" t="b">
        <f t="shared" si="19"/>
        <v>0</v>
      </c>
      <c r="M100">
        <f t="shared" si="20"/>
        <v>0</v>
      </c>
      <c r="N100">
        <f t="shared" si="21"/>
        <v>0</v>
      </c>
    </row>
    <row r="101" spans="1:14" x14ac:dyDescent="0.25">
      <c r="A101" s="6">
        <v>45846</v>
      </c>
      <c r="B101" s="5">
        <v>20</v>
      </c>
      <c r="C101" s="5">
        <v>3</v>
      </c>
      <c r="D101" s="5">
        <f t="shared" si="11"/>
        <v>15297</v>
      </c>
      <c r="E101" s="5">
        <f t="shared" si="12"/>
        <v>15297</v>
      </c>
      <c r="F101" s="5">
        <f t="shared" si="13"/>
        <v>15297</v>
      </c>
      <c r="G101" s="5" t="str">
        <f t="shared" si="14"/>
        <v>NIE</v>
      </c>
      <c r="H101" s="5">
        <f t="shared" si="15"/>
        <v>2100</v>
      </c>
      <c r="I101" s="5">
        <f t="shared" si="16"/>
        <v>0</v>
      </c>
      <c r="J101">
        <f t="shared" si="17"/>
        <v>0</v>
      </c>
      <c r="K101">
        <f t="shared" si="18"/>
        <v>0</v>
      </c>
      <c r="L101" t="b">
        <f t="shared" si="19"/>
        <v>0</v>
      </c>
      <c r="M101">
        <f t="shared" si="20"/>
        <v>0</v>
      </c>
      <c r="N101">
        <f t="shared" si="21"/>
        <v>0</v>
      </c>
    </row>
    <row r="102" spans="1:14" x14ac:dyDescent="0.25">
      <c r="A102" s="6">
        <v>45847</v>
      </c>
      <c r="B102" s="5">
        <v>16</v>
      </c>
      <c r="C102" s="5">
        <v>0.2</v>
      </c>
      <c r="D102" s="5">
        <f t="shared" si="11"/>
        <v>15437</v>
      </c>
      <c r="E102" s="5">
        <f t="shared" si="12"/>
        <v>15437</v>
      </c>
      <c r="F102" s="5">
        <f t="shared" si="13"/>
        <v>3437</v>
      </c>
      <c r="G102" s="5" t="str">
        <f t="shared" si="14"/>
        <v>NIE</v>
      </c>
      <c r="H102" s="5">
        <f t="shared" si="15"/>
        <v>140</v>
      </c>
      <c r="I102" s="5">
        <f t="shared" si="16"/>
        <v>0</v>
      </c>
      <c r="J102">
        <f t="shared" si="17"/>
        <v>1</v>
      </c>
      <c r="K102">
        <f t="shared" si="18"/>
        <v>-12000</v>
      </c>
      <c r="L102" t="b">
        <f t="shared" si="19"/>
        <v>0</v>
      </c>
      <c r="M102">
        <f t="shared" si="20"/>
        <v>0</v>
      </c>
      <c r="N102">
        <f t="shared" si="21"/>
        <v>0</v>
      </c>
    </row>
    <row r="103" spans="1:14" x14ac:dyDescent="0.25">
      <c r="A103" s="6">
        <v>45848</v>
      </c>
      <c r="B103" s="5">
        <v>13</v>
      </c>
      <c r="C103" s="5">
        <v>12.2</v>
      </c>
      <c r="D103" s="5">
        <f t="shared" si="11"/>
        <v>11977</v>
      </c>
      <c r="E103" s="5">
        <f t="shared" si="12"/>
        <v>11977</v>
      </c>
      <c r="F103" s="5">
        <f t="shared" si="13"/>
        <v>11977</v>
      </c>
      <c r="G103" s="5" t="str">
        <f t="shared" si="14"/>
        <v>NIE</v>
      </c>
      <c r="H103" s="5">
        <f t="shared" si="15"/>
        <v>8540</v>
      </c>
      <c r="I103" s="5">
        <f t="shared" si="16"/>
        <v>0</v>
      </c>
      <c r="J103">
        <f t="shared" si="17"/>
        <v>0</v>
      </c>
      <c r="K103">
        <f t="shared" si="18"/>
        <v>0</v>
      </c>
      <c r="L103" t="b">
        <f t="shared" si="19"/>
        <v>0</v>
      </c>
      <c r="M103">
        <f t="shared" si="20"/>
        <v>0</v>
      </c>
      <c r="N103">
        <f t="shared" si="21"/>
        <v>0</v>
      </c>
    </row>
    <row r="104" spans="1:14" x14ac:dyDescent="0.25">
      <c r="A104" s="6">
        <v>45849</v>
      </c>
      <c r="B104" s="5">
        <v>16</v>
      </c>
      <c r="C104" s="5">
        <v>0</v>
      </c>
      <c r="D104" s="5">
        <f t="shared" si="11"/>
        <v>11747</v>
      </c>
      <c r="E104" s="5">
        <f t="shared" si="12"/>
        <v>25000</v>
      </c>
      <c r="F104" s="5">
        <f t="shared" si="13"/>
        <v>13000</v>
      </c>
      <c r="G104" s="5" t="str">
        <f t="shared" si="14"/>
        <v>TAK</v>
      </c>
      <c r="H104" s="5">
        <f t="shared" si="15"/>
        <v>0</v>
      </c>
      <c r="I104" s="5">
        <f t="shared" si="16"/>
        <v>-230</v>
      </c>
      <c r="J104">
        <f t="shared" si="17"/>
        <v>1</v>
      </c>
      <c r="K104">
        <f t="shared" si="18"/>
        <v>-12000</v>
      </c>
      <c r="L104" t="b">
        <f t="shared" si="19"/>
        <v>1</v>
      </c>
      <c r="M104">
        <f t="shared" si="20"/>
        <v>13253</v>
      </c>
      <c r="N104">
        <f t="shared" si="21"/>
        <v>164.36</v>
      </c>
    </row>
    <row r="105" spans="1:14" x14ac:dyDescent="0.25">
      <c r="A105" s="6">
        <v>45850</v>
      </c>
      <c r="B105" s="5">
        <v>18</v>
      </c>
      <c r="C105" s="5">
        <v>2</v>
      </c>
      <c r="D105" s="5">
        <f t="shared" si="11"/>
        <v>14400</v>
      </c>
      <c r="E105" s="5">
        <f t="shared" si="12"/>
        <v>14400</v>
      </c>
      <c r="F105" s="5">
        <f t="shared" si="13"/>
        <v>14400</v>
      </c>
      <c r="G105" s="5" t="str">
        <f t="shared" si="14"/>
        <v>NIE</v>
      </c>
      <c r="H105" s="5">
        <f t="shared" si="15"/>
        <v>1400</v>
      </c>
      <c r="I105" s="5">
        <f t="shared" si="16"/>
        <v>0</v>
      </c>
      <c r="J105">
        <f t="shared" si="17"/>
        <v>0</v>
      </c>
      <c r="K105">
        <f t="shared" si="18"/>
        <v>0</v>
      </c>
      <c r="L105" t="b">
        <f t="shared" si="19"/>
        <v>0</v>
      </c>
      <c r="M105">
        <f t="shared" si="20"/>
        <v>0</v>
      </c>
      <c r="N105">
        <f t="shared" si="21"/>
        <v>0</v>
      </c>
    </row>
    <row r="106" spans="1:14" x14ac:dyDescent="0.25">
      <c r="A106" s="6">
        <v>45851</v>
      </c>
      <c r="B106" s="5">
        <v>18</v>
      </c>
      <c r="C106" s="5">
        <v>12</v>
      </c>
      <c r="D106" s="5">
        <f t="shared" si="11"/>
        <v>22800</v>
      </c>
      <c r="E106" s="5">
        <f t="shared" si="12"/>
        <v>22800</v>
      </c>
      <c r="F106" s="5">
        <f t="shared" si="13"/>
        <v>22800</v>
      </c>
      <c r="G106" s="5" t="str">
        <f t="shared" si="14"/>
        <v>NIE</v>
      </c>
      <c r="H106" s="5">
        <f t="shared" si="15"/>
        <v>8400</v>
      </c>
      <c r="I106" s="5">
        <f t="shared" si="16"/>
        <v>0</v>
      </c>
      <c r="J106">
        <f t="shared" si="17"/>
        <v>0</v>
      </c>
      <c r="K106">
        <f t="shared" si="18"/>
        <v>0</v>
      </c>
      <c r="L106" t="b">
        <f t="shared" si="19"/>
        <v>0</v>
      </c>
      <c r="M106">
        <f t="shared" si="20"/>
        <v>0</v>
      </c>
      <c r="N106">
        <f t="shared" si="21"/>
        <v>0</v>
      </c>
    </row>
    <row r="107" spans="1:14" x14ac:dyDescent="0.25">
      <c r="A107" s="6">
        <v>45852</v>
      </c>
      <c r="B107" s="5">
        <v>18</v>
      </c>
      <c r="C107" s="5">
        <v>0</v>
      </c>
      <c r="D107" s="5">
        <f t="shared" si="11"/>
        <v>22277</v>
      </c>
      <c r="E107" s="5">
        <f t="shared" si="12"/>
        <v>22277</v>
      </c>
      <c r="F107" s="5">
        <f t="shared" si="13"/>
        <v>10277</v>
      </c>
      <c r="G107" s="5" t="str">
        <f t="shared" si="14"/>
        <v>TAK</v>
      </c>
      <c r="H107" s="5">
        <f t="shared" si="15"/>
        <v>0</v>
      </c>
      <c r="I107" s="5">
        <f t="shared" si="16"/>
        <v>-523</v>
      </c>
      <c r="J107">
        <f t="shared" si="17"/>
        <v>1</v>
      </c>
      <c r="K107">
        <f t="shared" si="18"/>
        <v>-12000</v>
      </c>
      <c r="L107" t="b">
        <f t="shared" si="19"/>
        <v>0</v>
      </c>
      <c r="M107">
        <f t="shared" si="20"/>
        <v>0</v>
      </c>
      <c r="N107">
        <f t="shared" si="21"/>
        <v>0</v>
      </c>
    </row>
    <row r="108" spans="1:14" x14ac:dyDescent="0.25">
      <c r="A108" s="6">
        <v>45853</v>
      </c>
      <c r="B108" s="5">
        <v>18</v>
      </c>
      <c r="C108" s="5">
        <v>0</v>
      </c>
      <c r="D108" s="5">
        <f t="shared" si="11"/>
        <v>10041</v>
      </c>
      <c r="E108" s="5">
        <f t="shared" si="12"/>
        <v>25000</v>
      </c>
      <c r="F108" s="5">
        <f t="shared" si="13"/>
        <v>13000</v>
      </c>
      <c r="G108" s="5" t="str">
        <f t="shared" si="14"/>
        <v>TAK</v>
      </c>
      <c r="H108" s="5">
        <f t="shared" si="15"/>
        <v>0</v>
      </c>
      <c r="I108" s="5">
        <f t="shared" si="16"/>
        <v>-236</v>
      </c>
      <c r="J108">
        <f t="shared" si="17"/>
        <v>1</v>
      </c>
      <c r="K108">
        <f t="shared" si="18"/>
        <v>-12000</v>
      </c>
      <c r="L108" t="b">
        <f t="shared" si="19"/>
        <v>1</v>
      </c>
      <c r="M108">
        <f t="shared" si="20"/>
        <v>14959</v>
      </c>
      <c r="N108">
        <f t="shared" si="21"/>
        <v>176.1</v>
      </c>
    </row>
    <row r="109" spans="1:14" x14ac:dyDescent="0.25">
      <c r="A109" s="6">
        <v>45854</v>
      </c>
      <c r="B109" s="5">
        <v>16</v>
      </c>
      <c r="C109" s="5">
        <v>0</v>
      </c>
      <c r="D109" s="5">
        <f t="shared" si="11"/>
        <v>12750</v>
      </c>
      <c r="E109" s="5">
        <f t="shared" si="12"/>
        <v>12750</v>
      </c>
      <c r="F109" s="5">
        <f t="shared" si="13"/>
        <v>750</v>
      </c>
      <c r="G109" s="5" t="str">
        <f t="shared" si="14"/>
        <v>TAK</v>
      </c>
      <c r="H109" s="5">
        <f t="shared" si="15"/>
        <v>0</v>
      </c>
      <c r="I109" s="5">
        <f t="shared" si="16"/>
        <v>-250</v>
      </c>
      <c r="J109">
        <f t="shared" si="17"/>
        <v>1</v>
      </c>
      <c r="K109">
        <f t="shared" si="18"/>
        <v>-12000</v>
      </c>
      <c r="L109" t="b">
        <f t="shared" si="19"/>
        <v>0</v>
      </c>
      <c r="M109">
        <f t="shared" si="20"/>
        <v>0</v>
      </c>
      <c r="N109">
        <f t="shared" si="21"/>
        <v>0</v>
      </c>
    </row>
    <row r="110" spans="1:14" x14ac:dyDescent="0.25">
      <c r="A110" s="6">
        <v>45855</v>
      </c>
      <c r="B110" s="5">
        <v>21</v>
      </c>
      <c r="C110" s="5">
        <v>0</v>
      </c>
      <c r="D110" s="5">
        <f t="shared" si="11"/>
        <v>728</v>
      </c>
      <c r="E110" s="5">
        <f t="shared" si="12"/>
        <v>25000</v>
      </c>
      <c r="F110" s="5">
        <f t="shared" si="13"/>
        <v>13000</v>
      </c>
      <c r="G110" s="5" t="str">
        <f t="shared" si="14"/>
        <v>TAK</v>
      </c>
      <c r="H110" s="5">
        <f t="shared" si="15"/>
        <v>0</v>
      </c>
      <c r="I110" s="5">
        <f t="shared" si="16"/>
        <v>-22</v>
      </c>
      <c r="J110">
        <f t="shared" si="17"/>
        <v>1</v>
      </c>
      <c r="K110">
        <f t="shared" si="18"/>
        <v>-12000</v>
      </c>
      <c r="L110" t="b">
        <f t="shared" si="19"/>
        <v>1</v>
      </c>
      <c r="M110">
        <f t="shared" si="20"/>
        <v>24272</v>
      </c>
      <c r="N110">
        <f t="shared" si="21"/>
        <v>293.5</v>
      </c>
    </row>
    <row r="111" spans="1:14" x14ac:dyDescent="0.25">
      <c r="A111" s="6">
        <v>45856</v>
      </c>
      <c r="B111" s="5">
        <v>26</v>
      </c>
      <c r="C111" s="5">
        <v>0</v>
      </c>
      <c r="D111" s="5">
        <f t="shared" si="11"/>
        <v>12482</v>
      </c>
      <c r="E111" s="5">
        <f t="shared" si="12"/>
        <v>12482</v>
      </c>
      <c r="F111" s="5">
        <f t="shared" si="13"/>
        <v>482</v>
      </c>
      <c r="G111" s="5" t="str">
        <f t="shared" si="14"/>
        <v>TAK</v>
      </c>
      <c r="H111" s="5">
        <f t="shared" si="15"/>
        <v>0</v>
      </c>
      <c r="I111" s="5">
        <f t="shared" si="16"/>
        <v>-518</v>
      </c>
      <c r="J111">
        <f t="shared" si="17"/>
        <v>1</v>
      </c>
      <c r="K111">
        <f t="shared" si="18"/>
        <v>-12000</v>
      </c>
      <c r="L111" t="b">
        <f t="shared" si="19"/>
        <v>0</v>
      </c>
      <c r="M111">
        <f t="shared" si="20"/>
        <v>0</v>
      </c>
      <c r="N111">
        <f t="shared" si="21"/>
        <v>0</v>
      </c>
    </row>
    <row r="112" spans="1:14" x14ac:dyDescent="0.25">
      <c r="A112" s="6">
        <v>45857</v>
      </c>
      <c r="B112" s="5">
        <v>23</v>
      </c>
      <c r="C112" s="5">
        <v>18</v>
      </c>
      <c r="D112" s="5">
        <f t="shared" si="11"/>
        <v>13082</v>
      </c>
      <c r="E112" s="5">
        <f t="shared" si="12"/>
        <v>13082</v>
      </c>
      <c r="F112" s="5">
        <f t="shared" si="13"/>
        <v>13082</v>
      </c>
      <c r="G112" s="5" t="str">
        <f t="shared" si="14"/>
        <v>NIE</v>
      </c>
      <c r="H112" s="5">
        <f t="shared" si="15"/>
        <v>12600</v>
      </c>
      <c r="I112" s="5">
        <f t="shared" si="16"/>
        <v>0</v>
      </c>
      <c r="J112">
        <f t="shared" si="17"/>
        <v>0</v>
      </c>
      <c r="K112">
        <f t="shared" si="18"/>
        <v>0</v>
      </c>
      <c r="L112" t="b">
        <f t="shared" si="19"/>
        <v>0</v>
      </c>
      <c r="M112">
        <f t="shared" si="20"/>
        <v>0</v>
      </c>
      <c r="N112">
        <f t="shared" si="21"/>
        <v>0</v>
      </c>
    </row>
    <row r="113" spans="1:14" x14ac:dyDescent="0.25">
      <c r="A113" s="6">
        <v>45858</v>
      </c>
      <c r="B113" s="5">
        <v>19</v>
      </c>
      <c r="C113" s="5">
        <v>0</v>
      </c>
      <c r="D113" s="5">
        <f t="shared" si="11"/>
        <v>12756</v>
      </c>
      <c r="E113" s="5">
        <f t="shared" si="12"/>
        <v>12756</v>
      </c>
      <c r="F113" s="5">
        <f t="shared" si="13"/>
        <v>756</v>
      </c>
      <c r="G113" s="5" t="str">
        <f t="shared" si="14"/>
        <v>TAK</v>
      </c>
      <c r="H113" s="5">
        <f t="shared" si="15"/>
        <v>0</v>
      </c>
      <c r="I113" s="5">
        <f t="shared" si="16"/>
        <v>-326</v>
      </c>
      <c r="J113">
        <f t="shared" si="17"/>
        <v>1</v>
      </c>
      <c r="K113">
        <f t="shared" si="18"/>
        <v>-12000</v>
      </c>
      <c r="L113" t="b">
        <f t="shared" si="19"/>
        <v>0</v>
      </c>
      <c r="M113">
        <f t="shared" si="20"/>
        <v>0</v>
      </c>
      <c r="N113">
        <f t="shared" si="21"/>
        <v>0</v>
      </c>
    </row>
    <row r="114" spans="1:14" x14ac:dyDescent="0.25">
      <c r="A114" s="6">
        <v>45859</v>
      </c>
      <c r="B114" s="5">
        <v>20</v>
      </c>
      <c r="C114" s="5">
        <v>6</v>
      </c>
      <c r="D114" s="5">
        <f t="shared" si="11"/>
        <v>4956</v>
      </c>
      <c r="E114" s="5">
        <f t="shared" si="12"/>
        <v>4956</v>
      </c>
      <c r="F114" s="5">
        <f t="shared" si="13"/>
        <v>4956</v>
      </c>
      <c r="G114" s="5" t="str">
        <f t="shared" si="14"/>
        <v>NIE</v>
      </c>
      <c r="H114" s="5">
        <f t="shared" si="15"/>
        <v>4200</v>
      </c>
      <c r="I114" s="5">
        <f t="shared" si="16"/>
        <v>0</v>
      </c>
      <c r="J114">
        <f t="shared" si="17"/>
        <v>0</v>
      </c>
      <c r="K114">
        <f t="shared" si="18"/>
        <v>0</v>
      </c>
      <c r="L114" t="b">
        <f t="shared" si="19"/>
        <v>0</v>
      </c>
      <c r="M114">
        <f t="shared" si="20"/>
        <v>0</v>
      </c>
      <c r="N114">
        <f t="shared" si="21"/>
        <v>0</v>
      </c>
    </row>
    <row r="115" spans="1:14" x14ac:dyDescent="0.25">
      <c r="A115" s="6">
        <v>45860</v>
      </c>
      <c r="B115" s="5">
        <v>22</v>
      </c>
      <c r="C115" s="5">
        <v>0</v>
      </c>
      <c r="D115" s="5">
        <f t="shared" si="11"/>
        <v>4802</v>
      </c>
      <c r="E115" s="5">
        <f t="shared" si="12"/>
        <v>25000</v>
      </c>
      <c r="F115" s="5">
        <f t="shared" si="13"/>
        <v>13000</v>
      </c>
      <c r="G115" s="5" t="str">
        <f t="shared" si="14"/>
        <v>TAK</v>
      </c>
      <c r="H115" s="5">
        <f t="shared" si="15"/>
        <v>0</v>
      </c>
      <c r="I115" s="5">
        <f t="shared" si="16"/>
        <v>-154</v>
      </c>
      <c r="J115">
        <f t="shared" si="17"/>
        <v>1</v>
      </c>
      <c r="K115">
        <f t="shared" si="18"/>
        <v>-12000</v>
      </c>
      <c r="L115" t="b">
        <f t="shared" si="19"/>
        <v>1</v>
      </c>
      <c r="M115">
        <f t="shared" si="20"/>
        <v>20198</v>
      </c>
      <c r="N115">
        <f t="shared" si="21"/>
        <v>246.54</v>
      </c>
    </row>
    <row r="116" spans="1:14" x14ac:dyDescent="0.25">
      <c r="A116" s="6">
        <v>45861</v>
      </c>
      <c r="B116" s="5">
        <v>20</v>
      </c>
      <c r="C116" s="5">
        <v>0</v>
      </c>
      <c r="D116" s="5">
        <f t="shared" si="11"/>
        <v>12651</v>
      </c>
      <c r="E116" s="5">
        <f t="shared" si="12"/>
        <v>12651</v>
      </c>
      <c r="F116" s="5">
        <f t="shared" si="13"/>
        <v>651</v>
      </c>
      <c r="G116" s="5" t="str">
        <f t="shared" si="14"/>
        <v>TAK</v>
      </c>
      <c r="H116" s="5">
        <f t="shared" si="15"/>
        <v>0</v>
      </c>
      <c r="I116" s="5">
        <f t="shared" si="16"/>
        <v>-349</v>
      </c>
      <c r="J116">
        <f t="shared" si="17"/>
        <v>1</v>
      </c>
      <c r="K116">
        <f t="shared" si="18"/>
        <v>-12000</v>
      </c>
      <c r="L116" t="b">
        <f t="shared" si="19"/>
        <v>0</v>
      </c>
      <c r="M116">
        <f t="shared" si="20"/>
        <v>0</v>
      </c>
      <c r="N116">
        <f t="shared" si="21"/>
        <v>0</v>
      </c>
    </row>
    <row r="117" spans="1:14" x14ac:dyDescent="0.25">
      <c r="A117" s="6">
        <v>45862</v>
      </c>
      <c r="B117" s="5">
        <v>20</v>
      </c>
      <c r="C117" s="5">
        <v>0</v>
      </c>
      <c r="D117" s="5">
        <f t="shared" si="11"/>
        <v>633</v>
      </c>
      <c r="E117" s="5">
        <f t="shared" si="12"/>
        <v>25000</v>
      </c>
      <c r="F117" s="5">
        <f t="shared" si="13"/>
        <v>13000</v>
      </c>
      <c r="G117" s="5" t="str">
        <f t="shared" si="14"/>
        <v>TAK</v>
      </c>
      <c r="H117" s="5">
        <f t="shared" si="15"/>
        <v>0</v>
      </c>
      <c r="I117" s="5">
        <f t="shared" si="16"/>
        <v>-18</v>
      </c>
      <c r="J117">
        <f t="shared" si="17"/>
        <v>1</v>
      </c>
      <c r="K117">
        <f t="shared" si="18"/>
        <v>-12000</v>
      </c>
      <c r="L117" t="b">
        <f t="shared" si="19"/>
        <v>1</v>
      </c>
      <c r="M117">
        <f t="shared" si="20"/>
        <v>24367</v>
      </c>
      <c r="N117">
        <f t="shared" si="21"/>
        <v>293.5</v>
      </c>
    </row>
    <row r="118" spans="1:14" x14ac:dyDescent="0.25">
      <c r="A118" s="6">
        <v>45863</v>
      </c>
      <c r="B118" s="5">
        <v>23</v>
      </c>
      <c r="C118" s="5">
        <v>0.1</v>
      </c>
      <c r="D118" s="5">
        <f t="shared" si="11"/>
        <v>13070</v>
      </c>
      <c r="E118" s="5">
        <f t="shared" si="12"/>
        <v>13070</v>
      </c>
      <c r="F118" s="5">
        <f t="shared" si="13"/>
        <v>1070</v>
      </c>
      <c r="G118" s="5" t="str">
        <f t="shared" si="14"/>
        <v>NIE</v>
      </c>
      <c r="H118" s="5">
        <f t="shared" si="15"/>
        <v>70</v>
      </c>
      <c r="I118" s="5">
        <f t="shared" si="16"/>
        <v>0</v>
      </c>
      <c r="J118">
        <f t="shared" si="17"/>
        <v>1</v>
      </c>
      <c r="K118">
        <f t="shared" si="18"/>
        <v>-12000</v>
      </c>
      <c r="L118" t="b">
        <f t="shared" si="19"/>
        <v>0</v>
      </c>
      <c r="M118">
        <f t="shared" si="20"/>
        <v>0</v>
      </c>
      <c r="N118">
        <f t="shared" si="21"/>
        <v>0</v>
      </c>
    </row>
    <row r="119" spans="1:14" x14ac:dyDescent="0.25">
      <c r="A119" s="6">
        <v>45864</v>
      </c>
      <c r="B119" s="5">
        <v>16</v>
      </c>
      <c r="C119" s="5">
        <v>0</v>
      </c>
      <c r="D119" s="5">
        <f t="shared" si="11"/>
        <v>1049</v>
      </c>
      <c r="E119" s="5">
        <f t="shared" si="12"/>
        <v>25000</v>
      </c>
      <c r="F119" s="5">
        <f t="shared" si="13"/>
        <v>13000</v>
      </c>
      <c r="G119" s="5" t="str">
        <f t="shared" si="14"/>
        <v>TAK</v>
      </c>
      <c r="H119" s="5">
        <f t="shared" si="15"/>
        <v>0</v>
      </c>
      <c r="I119" s="5">
        <f t="shared" si="16"/>
        <v>-21</v>
      </c>
      <c r="J119">
        <f t="shared" si="17"/>
        <v>1</v>
      </c>
      <c r="K119">
        <f t="shared" si="18"/>
        <v>-12000</v>
      </c>
      <c r="L119" t="b">
        <f t="shared" si="19"/>
        <v>1</v>
      </c>
      <c r="M119">
        <f t="shared" si="20"/>
        <v>23951</v>
      </c>
      <c r="N119">
        <f t="shared" si="21"/>
        <v>281.76</v>
      </c>
    </row>
    <row r="120" spans="1:14" x14ac:dyDescent="0.25">
      <c r="A120" s="6">
        <v>45865</v>
      </c>
      <c r="B120" s="5">
        <v>16</v>
      </c>
      <c r="C120" s="5">
        <v>0.1</v>
      </c>
      <c r="D120" s="5">
        <f t="shared" si="11"/>
        <v>13070</v>
      </c>
      <c r="E120" s="5">
        <f t="shared" si="12"/>
        <v>13070</v>
      </c>
      <c r="F120" s="5">
        <f t="shared" si="13"/>
        <v>1070</v>
      </c>
      <c r="G120" s="5" t="str">
        <f t="shared" si="14"/>
        <v>NIE</v>
      </c>
      <c r="H120" s="5">
        <f t="shared" si="15"/>
        <v>70</v>
      </c>
      <c r="I120" s="5">
        <f t="shared" si="16"/>
        <v>0</v>
      </c>
      <c r="J120">
        <f t="shared" si="17"/>
        <v>1</v>
      </c>
      <c r="K120">
        <f t="shared" si="18"/>
        <v>-12000</v>
      </c>
      <c r="L120" t="b">
        <f t="shared" si="19"/>
        <v>0</v>
      </c>
      <c r="M120">
        <f t="shared" si="20"/>
        <v>0</v>
      </c>
      <c r="N120">
        <f t="shared" si="21"/>
        <v>0</v>
      </c>
    </row>
    <row r="121" spans="1:14" x14ac:dyDescent="0.25">
      <c r="A121" s="6">
        <v>45866</v>
      </c>
      <c r="B121" s="5">
        <v>18</v>
      </c>
      <c r="C121" s="5">
        <v>0.3</v>
      </c>
      <c r="D121" s="5">
        <f t="shared" si="11"/>
        <v>1280</v>
      </c>
      <c r="E121" s="5">
        <f t="shared" si="12"/>
        <v>25000</v>
      </c>
      <c r="F121" s="5">
        <f t="shared" si="13"/>
        <v>13000</v>
      </c>
      <c r="G121" s="5" t="str">
        <f t="shared" si="14"/>
        <v>NIE</v>
      </c>
      <c r="H121" s="5">
        <f t="shared" si="15"/>
        <v>210</v>
      </c>
      <c r="I121" s="5">
        <f t="shared" si="16"/>
        <v>0</v>
      </c>
      <c r="J121">
        <f t="shared" si="17"/>
        <v>1</v>
      </c>
      <c r="K121">
        <f t="shared" si="18"/>
        <v>-12000</v>
      </c>
      <c r="L121" t="b">
        <f t="shared" si="19"/>
        <v>1</v>
      </c>
      <c r="M121">
        <f t="shared" si="20"/>
        <v>23720</v>
      </c>
      <c r="N121">
        <f t="shared" si="21"/>
        <v>281.76</v>
      </c>
    </row>
    <row r="122" spans="1:14" x14ac:dyDescent="0.25">
      <c r="A122" s="6">
        <v>45867</v>
      </c>
      <c r="B122" s="5">
        <v>18</v>
      </c>
      <c r="C122" s="5">
        <v>0</v>
      </c>
      <c r="D122" s="5">
        <f t="shared" si="11"/>
        <v>12702</v>
      </c>
      <c r="E122" s="5">
        <f t="shared" si="12"/>
        <v>12702</v>
      </c>
      <c r="F122" s="5">
        <f t="shared" si="13"/>
        <v>702</v>
      </c>
      <c r="G122" s="5" t="str">
        <f t="shared" si="14"/>
        <v>TAK</v>
      </c>
      <c r="H122" s="5">
        <f t="shared" si="15"/>
        <v>0</v>
      </c>
      <c r="I122" s="5">
        <f t="shared" si="16"/>
        <v>-298</v>
      </c>
      <c r="J122">
        <f t="shared" si="17"/>
        <v>1</v>
      </c>
      <c r="K122">
        <f t="shared" si="18"/>
        <v>-12000</v>
      </c>
      <c r="L122" t="b">
        <f t="shared" si="19"/>
        <v>0</v>
      </c>
      <c r="M122">
        <f t="shared" si="20"/>
        <v>0</v>
      </c>
      <c r="N122">
        <f t="shared" si="21"/>
        <v>0</v>
      </c>
    </row>
    <row r="123" spans="1:14" x14ac:dyDescent="0.25">
      <c r="A123" s="6">
        <v>45868</v>
      </c>
      <c r="B123" s="5">
        <v>14</v>
      </c>
      <c r="C123" s="5">
        <v>0</v>
      </c>
      <c r="D123" s="5">
        <f t="shared" si="11"/>
        <v>690</v>
      </c>
      <c r="E123" s="5">
        <f t="shared" si="12"/>
        <v>690</v>
      </c>
      <c r="F123" s="5">
        <f t="shared" si="13"/>
        <v>690</v>
      </c>
      <c r="G123" s="5" t="str">
        <f t="shared" si="14"/>
        <v>TAK</v>
      </c>
      <c r="H123" s="5">
        <f t="shared" si="15"/>
        <v>0</v>
      </c>
      <c r="I123" s="5">
        <f t="shared" si="16"/>
        <v>-12</v>
      </c>
      <c r="J123">
        <f t="shared" si="17"/>
        <v>0</v>
      </c>
      <c r="K123">
        <f t="shared" si="18"/>
        <v>0</v>
      </c>
      <c r="L123" t="b">
        <f t="shared" si="19"/>
        <v>0</v>
      </c>
      <c r="M123">
        <f t="shared" si="20"/>
        <v>0</v>
      </c>
      <c r="N123">
        <f t="shared" si="21"/>
        <v>0</v>
      </c>
    </row>
    <row r="124" spans="1:14" x14ac:dyDescent="0.25">
      <c r="A124" s="6">
        <v>45869</v>
      </c>
      <c r="B124" s="5">
        <v>14</v>
      </c>
      <c r="C124" s="5">
        <v>0</v>
      </c>
      <c r="D124" s="5">
        <f t="shared" si="11"/>
        <v>679</v>
      </c>
      <c r="E124" s="5">
        <f t="shared" si="12"/>
        <v>679</v>
      </c>
      <c r="F124" s="5">
        <f t="shared" si="13"/>
        <v>679</v>
      </c>
      <c r="G124" s="5" t="str">
        <f t="shared" si="14"/>
        <v>TAK</v>
      </c>
      <c r="H124" s="5">
        <f t="shared" si="15"/>
        <v>0</v>
      </c>
      <c r="I124" s="5">
        <f t="shared" si="16"/>
        <v>-11</v>
      </c>
      <c r="J124">
        <f t="shared" si="17"/>
        <v>0</v>
      </c>
      <c r="K124">
        <f t="shared" si="18"/>
        <v>0</v>
      </c>
      <c r="L124" t="b">
        <f t="shared" si="19"/>
        <v>0</v>
      </c>
      <c r="M124">
        <f t="shared" si="20"/>
        <v>0</v>
      </c>
      <c r="N124">
        <f t="shared" si="21"/>
        <v>0</v>
      </c>
    </row>
    <row r="125" spans="1:14" x14ac:dyDescent="0.25">
      <c r="A125" s="6">
        <v>45870</v>
      </c>
      <c r="B125" s="5">
        <v>16</v>
      </c>
      <c r="C125" s="5">
        <v>0</v>
      </c>
      <c r="D125" s="5">
        <f t="shared" si="11"/>
        <v>665</v>
      </c>
      <c r="E125" s="5">
        <f t="shared" si="12"/>
        <v>25000</v>
      </c>
      <c r="F125" s="5">
        <f t="shared" si="13"/>
        <v>13000</v>
      </c>
      <c r="G125" s="5" t="str">
        <f t="shared" si="14"/>
        <v>TAK</v>
      </c>
      <c r="H125" s="5">
        <f t="shared" si="15"/>
        <v>0</v>
      </c>
      <c r="I125" s="5">
        <f t="shared" si="16"/>
        <v>-14</v>
      </c>
      <c r="J125">
        <f t="shared" si="17"/>
        <v>1</v>
      </c>
      <c r="K125">
        <f t="shared" si="18"/>
        <v>-12000</v>
      </c>
      <c r="L125" t="b">
        <f t="shared" si="19"/>
        <v>1</v>
      </c>
      <c r="M125">
        <f t="shared" si="20"/>
        <v>24335</v>
      </c>
      <c r="N125">
        <f t="shared" si="21"/>
        <v>293.5</v>
      </c>
    </row>
    <row r="126" spans="1:14" x14ac:dyDescent="0.25">
      <c r="A126" s="6">
        <v>45871</v>
      </c>
      <c r="B126" s="5">
        <v>22</v>
      </c>
      <c r="C126" s="5">
        <v>0</v>
      </c>
      <c r="D126" s="5">
        <f t="shared" si="11"/>
        <v>12597</v>
      </c>
      <c r="E126" s="5">
        <f t="shared" si="12"/>
        <v>12597</v>
      </c>
      <c r="F126" s="5">
        <f t="shared" si="13"/>
        <v>597</v>
      </c>
      <c r="G126" s="5" t="str">
        <f t="shared" si="14"/>
        <v>TAK</v>
      </c>
      <c r="H126" s="5">
        <f t="shared" si="15"/>
        <v>0</v>
      </c>
      <c r="I126" s="5">
        <f t="shared" si="16"/>
        <v>-403</v>
      </c>
      <c r="J126">
        <f t="shared" si="17"/>
        <v>1</v>
      </c>
      <c r="K126">
        <f t="shared" si="18"/>
        <v>-12000</v>
      </c>
      <c r="L126" t="b">
        <f t="shared" si="19"/>
        <v>0</v>
      </c>
      <c r="M126">
        <f t="shared" si="20"/>
        <v>0</v>
      </c>
      <c r="N126">
        <f t="shared" si="21"/>
        <v>0</v>
      </c>
    </row>
    <row r="127" spans="1:14" x14ac:dyDescent="0.25">
      <c r="A127" s="6">
        <v>45872</v>
      </c>
      <c r="B127" s="5">
        <v>22</v>
      </c>
      <c r="C127" s="5">
        <v>0</v>
      </c>
      <c r="D127" s="5">
        <f t="shared" si="11"/>
        <v>578</v>
      </c>
      <c r="E127" s="5">
        <f t="shared" si="12"/>
        <v>25000</v>
      </c>
      <c r="F127" s="5">
        <f t="shared" si="13"/>
        <v>13000</v>
      </c>
      <c r="G127" s="5" t="str">
        <f t="shared" si="14"/>
        <v>TAK</v>
      </c>
      <c r="H127" s="5">
        <f t="shared" si="15"/>
        <v>0</v>
      </c>
      <c r="I127" s="5">
        <f t="shared" si="16"/>
        <v>-19</v>
      </c>
      <c r="J127">
        <f t="shared" si="17"/>
        <v>1</v>
      </c>
      <c r="K127">
        <f t="shared" si="18"/>
        <v>-12000</v>
      </c>
      <c r="L127" t="b">
        <f t="shared" si="19"/>
        <v>1</v>
      </c>
      <c r="M127">
        <f t="shared" si="20"/>
        <v>24422</v>
      </c>
      <c r="N127">
        <f t="shared" si="21"/>
        <v>293.5</v>
      </c>
    </row>
    <row r="128" spans="1:14" x14ac:dyDescent="0.25">
      <c r="A128" s="6">
        <v>45873</v>
      </c>
      <c r="B128" s="5">
        <v>25</v>
      </c>
      <c r="C128" s="5">
        <v>0</v>
      </c>
      <c r="D128" s="5">
        <f t="shared" si="11"/>
        <v>12512</v>
      </c>
      <c r="E128" s="5">
        <f t="shared" si="12"/>
        <v>12512</v>
      </c>
      <c r="F128" s="5">
        <f t="shared" si="13"/>
        <v>512</v>
      </c>
      <c r="G128" s="5" t="str">
        <f t="shared" si="14"/>
        <v>TAK</v>
      </c>
      <c r="H128" s="5">
        <f t="shared" si="15"/>
        <v>0</v>
      </c>
      <c r="I128" s="5">
        <f t="shared" si="16"/>
        <v>-488</v>
      </c>
      <c r="J128">
        <f t="shared" si="17"/>
        <v>1</v>
      </c>
      <c r="K128">
        <f t="shared" si="18"/>
        <v>-12000</v>
      </c>
      <c r="L128" t="b">
        <f t="shared" si="19"/>
        <v>0</v>
      </c>
      <c r="M128">
        <f t="shared" si="20"/>
        <v>0</v>
      </c>
      <c r="N128">
        <f t="shared" si="21"/>
        <v>0</v>
      </c>
    </row>
    <row r="129" spans="1:14" x14ac:dyDescent="0.25">
      <c r="A129" s="6">
        <v>45874</v>
      </c>
      <c r="B129" s="5">
        <v>24</v>
      </c>
      <c r="C129" s="5">
        <v>0</v>
      </c>
      <c r="D129" s="5">
        <f t="shared" si="11"/>
        <v>493</v>
      </c>
      <c r="E129" s="5">
        <f t="shared" si="12"/>
        <v>25000</v>
      </c>
      <c r="F129" s="5">
        <f t="shared" si="13"/>
        <v>13000</v>
      </c>
      <c r="G129" s="5" t="str">
        <f t="shared" si="14"/>
        <v>TAK</v>
      </c>
      <c r="H129" s="5">
        <f t="shared" si="15"/>
        <v>0</v>
      </c>
      <c r="I129" s="5">
        <f t="shared" si="16"/>
        <v>-19</v>
      </c>
      <c r="J129">
        <f t="shared" si="17"/>
        <v>1</v>
      </c>
      <c r="K129">
        <f t="shared" si="18"/>
        <v>-12000</v>
      </c>
      <c r="L129" t="b">
        <f t="shared" si="19"/>
        <v>1</v>
      </c>
      <c r="M129">
        <f t="shared" si="20"/>
        <v>24507</v>
      </c>
      <c r="N129">
        <f t="shared" si="21"/>
        <v>293.5</v>
      </c>
    </row>
    <row r="130" spans="1:14" x14ac:dyDescent="0.25">
      <c r="A130" s="6">
        <v>45875</v>
      </c>
      <c r="B130" s="5">
        <v>24</v>
      </c>
      <c r="C130" s="5">
        <v>0</v>
      </c>
      <c r="D130" s="5">
        <f t="shared" si="11"/>
        <v>12541</v>
      </c>
      <c r="E130" s="5">
        <f t="shared" si="12"/>
        <v>12541</v>
      </c>
      <c r="F130" s="5">
        <f t="shared" si="13"/>
        <v>541</v>
      </c>
      <c r="G130" s="5" t="str">
        <f t="shared" si="14"/>
        <v>TAK</v>
      </c>
      <c r="H130" s="5">
        <f t="shared" si="15"/>
        <v>0</v>
      </c>
      <c r="I130" s="5">
        <f t="shared" si="16"/>
        <v>-459</v>
      </c>
      <c r="J130">
        <f t="shared" si="17"/>
        <v>1</v>
      </c>
      <c r="K130">
        <f t="shared" si="18"/>
        <v>-12000</v>
      </c>
      <c r="L130" t="b">
        <f t="shared" si="19"/>
        <v>0</v>
      </c>
      <c r="M130">
        <f t="shared" si="20"/>
        <v>0</v>
      </c>
      <c r="N130">
        <f t="shared" si="21"/>
        <v>0</v>
      </c>
    </row>
    <row r="131" spans="1:14" x14ac:dyDescent="0.25">
      <c r="A131" s="6">
        <v>45876</v>
      </c>
      <c r="B131" s="5">
        <v>28</v>
      </c>
      <c r="C131" s="5">
        <v>0</v>
      </c>
      <c r="D131" s="5">
        <f t="shared" si="11"/>
        <v>516</v>
      </c>
      <c r="E131" s="5">
        <f t="shared" si="12"/>
        <v>25000</v>
      </c>
      <c r="F131" s="5">
        <f t="shared" si="13"/>
        <v>13000</v>
      </c>
      <c r="G131" s="5" t="str">
        <f t="shared" si="14"/>
        <v>TAK</v>
      </c>
      <c r="H131" s="5">
        <f t="shared" si="15"/>
        <v>0</v>
      </c>
      <c r="I131" s="5">
        <f t="shared" si="16"/>
        <v>-25</v>
      </c>
      <c r="J131">
        <f t="shared" si="17"/>
        <v>1</v>
      </c>
      <c r="K131">
        <f t="shared" si="18"/>
        <v>-12000</v>
      </c>
      <c r="L131" t="b">
        <f t="shared" si="19"/>
        <v>1</v>
      </c>
      <c r="M131">
        <f t="shared" si="20"/>
        <v>24484</v>
      </c>
      <c r="N131">
        <f t="shared" si="21"/>
        <v>293.5</v>
      </c>
    </row>
    <row r="132" spans="1:14" x14ac:dyDescent="0.25">
      <c r="A132" s="6">
        <v>45877</v>
      </c>
      <c r="B132" s="5">
        <v>28</v>
      </c>
      <c r="C132" s="5">
        <v>0</v>
      </c>
      <c r="D132" s="5">
        <f t="shared" ref="D132:D185" si="22">IF(F131+H132&gt;25000,25000,F131+H132)+I132</f>
        <v>12422</v>
      </c>
      <c r="E132" s="5">
        <f t="shared" ref="E132:E185" si="23">IF(L132,25000,D132)</f>
        <v>12422</v>
      </c>
      <c r="F132" s="5">
        <f t="shared" ref="F132:F185" si="24">E132+K132</f>
        <v>422</v>
      </c>
      <c r="G132" s="5" t="str">
        <f t="shared" ref="G132:G185" si="25">IF(C132=0,"TAK","NIE")</f>
        <v>TAK</v>
      </c>
      <c r="H132" s="5">
        <f t="shared" ref="H132:H185" si="26">700*C132</f>
        <v>0</v>
      </c>
      <c r="I132" s="5">
        <f t="shared" ref="I132:I185" si="27">IF(G132="TAK",-ROUNDUP(0.0003*B132^1.5*F131,0),0)</f>
        <v>-578</v>
      </c>
      <c r="J132">
        <f t="shared" ref="J132:J185" si="28">(B132&gt;15)*(C132&lt;=0.6)</f>
        <v>1</v>
      </c>
      <c r="K132">
        <f t="shared" ref="K132:K185" si="29">IF(B132&lt;=30,12000,24000)*-1*J132</f>
        <v>-12000</v>
      </c>
      <c r="L132" t="b">
        <f t="shared" ref="L132:L185" si="30">(D132+K132)&lt;0</f>
        <v>0</v>
      </c>
      <c r="M132">
        <f t="shared" ref="M132:M185" si="31">IF(D132=E132,0,E132-D132)</f>
        <v>0</v>
      </c>
      <c r="N132">
        <f t="shared" ref="N132:N185" si="32">ROUNDUP(M132/1000,0)*11.74</f>
        <v>0</v>
      </c>
    </row>
    <row r="133" spans="1:14" x14ac:dyDescent="0.25">
      <c r="A133" s="6">
        <v>45878</v>
      </c>
      <c r="B133" s="5">
        <v>24</v>
      </c>
      <c r="C133" s="5">
        <v>0</v>
      </c>
      <c r="D133" s="5">
        <f t="shared" si="22"/>
        <v>407</v>
      </c>
      <c r="E133" s="5">
        <f t="shared" si="23"/>
        <v>25000</v>
      </c>
      <c r="F133" s="5">
        <f t="shared" si="24"/>
        <v>13000</v>
      </c>
      <c r="G133" s="5" t="str">
        <f t="shared" si="25"/>
        <v>TAK</v>
      </c>
      <c r="H133" s="5">
        <f t="shared" si="26"/>
        <v>0</v>
      </c>
      <c r="I133" s="5">
        <f t="shared" si="27"/>
        <v>-15</v>
      </c>
      <c r="J133">
        <f t="shared" si="28"/>
        <v>1</v>
      </c>
      <c r="K133">
        <f t="shared" si="29"/>
        <v>-12000</v>
      </c>
      <c r="L133" t="b">
        <f t="shared" si="30"/>
        <v>1</v>
      </c>
      <c r="M133">
        <f t="shared" si="31"/>
        <v>24593</v>
      </c>
      <c r="N133">
        <f t="shared" si="32"/>
        <v>293.5</v>
      </c>
    </row>
    <row r="134" spans="1:14" x14ac:dyDescent="0.25">
      <c r="A134" s="6">
        <v>45879</v>
      </c>
      <c r="B134" s="5">
        <v>24</v>
      </c>
      <c r="C134" s="5">
        <v>0</v>
      </c>
      <c r="D134" s="5">
        <f t="shared" si="22"/>
        <v>12541</v>
      </c>
      <c r="E134" s="5">
        <f t="shared" si="23"/>
        <v>12541</v>
      </c>
      <c r="F134" s="5">
        <f t="shared" si="24"/>
        <v>541</v>
      </c>
      <c r="G134" s="5" t="str">
        <f t="shared" si="25"/>
        <v>TAK</v>
      </c>
      <c r="H134" s="5">
        <f t="shared" si="26"/>
        <v>0</v>
      </c>
      <c r="I134" s="5">
        <f t="shared" si="27"/>
        <v>-459</v>
      </c>
      <c r="J134">
        <f t="shared" si="28"/>
        <v>1</v>
      </c>
      <c r="K134">
        <f t="shared" si="29"/>
        <v>-12000</v>
      </c>
      <c r="L134" t="b">
        <f t="shared" si="30"/>
        <v>0</v>
      </c>
      <c r="M134">
        <f t="shared" si="31"/>
        <v>0</v>
      </c>
      <c r="N134">
        <f t="shared" si="32"/>
        <v>0</v>
      </c>
    </row>
    <row r="135" spans="1:14" x14ac:dyDescent="0.25">
      <c r="A135" s="6">
        <v>45880</v>
      </c>
      <c r="B135" s="5">
        <v>26</v>
      </c>
      <c r="C135" s="5">
        <v>0</v>
      </c>
      <c r="D135" s="5">
        <f t="shared" si="22"/>
        <v>519</v>
      </c>
      <c r="E135" s="5">
        <f t="shared" si="23"/>
        <v>25000</v>
      </c>
      <c r="F135" s="5">
        <f t="shared" si="24"/>
        <v>13000</v>
      </c>
      <c r="G135" s="5" t="str">
        <f t="shared" si="25"/>
        <v>TAK</v>
      </c>
      <c r="H135" s="5">
        <f t="shared" si="26"/>
        <v>0</v>
      </c>
      <c r="I135" s="5">
        <f t="shared" si="27"/>
        <v>-22</v>
      </c>
      <c r="J135">
        <f t="shared" si="28"/>
        <v>1</v>
      </c>
      <c r="K135">
        <f t="shared" si="29"/>
        <v>-12000</v>
      </c>
      <c r="L135" t="b">
        <f t="shared" si="30"/>
        <v>1</v>
      </c>
      <c r="M135">
        <f t="shared" si="31"/>
        <v>24481</v>
      </c>
      <c r="N135">
        <f t="shared" si="32"/>
        <v>293.5</v>
      </c>
    </row>
    <row r="136" spans="1:14" x14ac:dyDescent="0.25">
      <c r="A136" s="6">
        <v>45881</v>
      </c>
      <c r="B136" s="5">
        <v>32</v>
      </c>
      <c r="C136" s="5">
        <v>0.6</v>
      </c>
      <c r="D136" s="5">
        <f t="shared" si="22"/>
        <v>13420</v>
      </c>
      <c r="E136" s="5">
        <f t="shared" si="23"/>
        <v>25000</v>
      </c>
      <c r="F136" s="5">
        <f t="shared" si="24"/>
        <v>1000</v>
      </c>
      <c r="G136" s="5" t="str">
        <f t="shared" si="25"/>
        <v>NIE</v>
      </c>
      <c r="H136" s="5">
        <f t="shared" si="26"/>
        <v>420</v>
      </c>
      <c r="I136" s="5">
        <f t="shared" si="27"/>
        <v>0</v>
      </c>
      <c r="J136">
        <f t="shared" si="28"/>
        <v>1</v>
      </c>
      <c r="K136">
        <f t="shared" si="29"/>
        <v>-24000</v>
      </c>
      <c r="L136" t="b">
        <f t="shared" si="30"/>
        <v>1</v>
      </c>
      <c r="M136">
        <f t="shared" si="31"/>
        <v>11580</v>
      </c>
      <c r="N136">
        <f t="shared" si="32"/>
        <v>140.88</v>
      </c>
    </row>
    <row r="137" spans="1:14" x14ac:dyDescent="0.25">
      <c r="A137" s="6">
        <v>45882</v>
      </c>
      <c r="B137" s="5">
        <v>31</v>
      </c>
      <c r="C137" s="5">
        <v>0.1</v>
      </c>
      <c r="D137" s="5">
        <f t="shared" si="22"/>
        <v>1070</v>
      </c>
      <c r="E137" s="5">
        <f t="shared" si="23"/>
        <v>25000</v>
      </c>
      <c r="F137" s="5">
        <f t="shared" si="24"/>
        <v>1000</v>
      </c>
      <c r="G137" s="5" t="str">
        <f t="shared" si="25"/>
        <v>NIE</v>
      </c>
      <c r="H137" s="5">
        <f t="shared" si="26"/>
        <v>70</v>
      </c>
      <c r="I137" s="5">
        <f t="shared" si="27"/>
        <v>0</v>
      </c>
      <c r="J137">
        <f t="shared" si="28"/>
        <v>1</v>
      </c>
      <c r="K137">
        <f t="shared" si="29"/>
        <v>-24000</v>
      </c>
      <c r="L137" t="b">
        <f t="shared" si="30"/>
        <v>1</v>
      </c>
      <c r="M137">
        <f t="shared" si="31"/>
        <v>23930</v>
      </c>
      <c r="N137">
        <f t="shared" si="32"/>
        <v>281.76</v>
      </c>
    </row>
    <row r="138" spans="1:14" x14ac:dyDescent="0.25">
      <c r="A138" s="6">
        <v>45883</v>
      </c>
      <c r="B138" s="5">
        <v>33</v>
      </c>
      <c r="C138" s="5">
        <v>0</v>
      </c>
      <c r="D138" s="5">
        <f t="shared" si="22"/>
        <v>943</v>
      </c>
      <c r="E138" s="5">
        <f t="shared" si="23"/>
        <v>25000</v>
      </c>
      <c r="F138" s="5">
        <f t="shared" si="24"/>
        <v>1000</v>
      </c>
      <c r="G138" s="5" t="str">
        <f t="shared" si="25"/>
        <v>TAK</v>
      </c>
      <c r="H138" s="5">
        <f t="shared" si="26"/>
        <v>0</v>
      </c>
      <c r="I138" s="5">
        <f t="shared" si="27"/>
        <v>-57</v>
      </c>
      <c r="J138">
        <f t="shared" si="28"/>
        <v>1</v>
      </c>
      <c r="K138">
        <f t="shared" si="29"/>
        <v>-24000</v>
      </c>
      <c r="L138" t="b">
        <f t="shared" si="30"/>
        <v>1</v>
      </c>
      <c r="M138">
        <f t="shared" si="31"/>
        <v>24057</v>
      </c>
      <c r="N138">
        <f t="shared" si="32"/>
        <v>293.5</v>
      </c>
    </row>
    <row r="139" spans="1:14" x14ac:dyDescent="0.25">
      <c r="A139" s="6">
        <v>45884</v>
      </c>
      <c r="B139" s="5">
        <v>31</v>
      </c>
      <c r="C139" s="5">
        <v>12</v>
      </c>
      <c r="D139" s="5">
        <f t="shared" si="22"/>
        <v>9400</v>
      </c>
      <c r="E139" s="5">
        <f t="shared" si="23"/>
        <v>9400</v>
      </c>
      <c r="F139" s="5">
        <f t="shared" si="24"/>
        <v>9400</v>
      </c>
      <c r="G139" s="5" t="str">
        <f t="shared" si="25"/>
        <v>NIE</v>
      </c>
      <c r="H139" s="5">
        <f t="shared" si="26"/>
        <v>8400</v>
      </c>
      <c r="I139" s="5">
        <f t="shared" si="27"/>
        <v>0</v>
      </c>
      <c r="J139">
        <f t="shared" si="28"/>
        <v>0</v>
      </c>
      <c r="K139">
        <f t="shared" si="29"/>
        <v>0</v>
      </c>
      <c r="L139" t="b">
        <f t="shared" si="30"/>
        <v>0</v>
      </c>
      <c r="M139">
        <f t="shared" si="31"/>
        <v>0</v>
      </c>
      <c r="N139">
        <f t="shared" si="32"/>
        <v>0</v>
      </c>
    </row>
    <row r="140" spans="1:14" x14ac:dyDescent="0.25">
      <c r="A140" s="6">
        <v>45885</v>
      </c>
      <c r="B140" s="5">
        <v>22</v>
      </c>
      <c r="C140" s="5">
        <v>0</v>
      </c>
      <c r="D140" s="5">
        <f t="shared" si="22"/>
        <v>9109</v>
      </c>
      <c r="E140" s="5">
        <f t="shared" si="23"/>
        <v>25000</v>
      </c>
      <c r="F140" s="5">
        <f t="shared" si="24"/>
        <v>13000</v>
      </c>
      <c r="G140" s="5" t="str">
        <f t="shared" si="25"/>
        <v>TAK</v>
      </c>
      <c r="H140" s="5">
        <f t="shared" si="26"/>
        <v>0</v>
      </c>
      <c r="I140" s="5">
        <f t="shared" si="27"/>
        <v>-291</v>
      </c>
      <c r="J140">
        <f t="shared" si="28"/>
        <v>1</v>
      </c>
      <c r="K140">
        <f t="shared" si="29"/>
        <v>-12000</v>
      </c>
      <c r="L140" t="b">
        <f t="shared" si="30"/>
        <v>1</v>
      </c>
      <c r="M140">
        <f t="shared" si="31"/>
        <v>15891</v>
      </c>
      <c r="N140">
        <f t="shared" si="32"/>
        <v>187.84</v>
      </c>
    </row>
    <row r="141" spans="1:14" x14ac:dyDescent="0.25">
      <c r="A141" s="6">
        <v>45886</v>
      </c>
      <c r="B141" s="5">
        <v>24</v>
      </c>
      <c r="C141" s="5">
        <v>0.2</v>
      </c>
      <c r="D141" s="5">
        <f t="shared" si="22"/>
        <v>13140</v>
      </c>
      <c r="E141" s="5">
        <f t="shared" si="23"/>
        <v>13140</v>
      </c>
      <c r="F141" s="5">
        <f t="shared" si="24"/>
        <v>1140</v>
      </c>
      <c r="G141" s="5" t="str">
        <f t="shared" si="25"/>
        <v>NIE</v>
      </c>
      <c r="H141" s="5">
        <f t="shared" si="26"/>
        <v>140</v>
      </c>
      <c r="I141" s="5">
        <f t="shared" si="27"/>
        <v>0</v>
      </c>
      <c r="J141">
        <f t="shared" si="28"/>
        <v>1</v>
      </c>
      <c r="K141">
        <f t="shared" si="29"/>
        <v>-12000</v>
      </c>
      <c r="L141" t="b">
        <f t="shared" si="30"/>
        <v>0</v>
      </c>
      <c r="M141">
        <f t="shared" si="31"/>
        <v>0</v>
      </c>
      <c r="N141">
        <f t="shared" si="32"/>
        <v>0</v>
      </c>
    </row>
    <row r="142" spans="1:14" x14ac:dyDescent="0.25">
      <c r="A142" s="6">
        <v>45887</v>
      </c>
      <c r="B142" s="5">
        <v>22</v>
      </c>
      <c r="C142" s="5">
        <v>0</v>
      </c>
      <c r="D142" s="5">
        <f t="shared" si="22"/>
        <v>1104</v>
      </c>
      <c r="E142" s="5">
        <f t="shared" si="23"/>
        <v>25000</v>
      </c>
      <c r="F142" s="5">
        <f t="shared" si="24"/>
        <v>13000</v>
      </c>
      <c r="G142" s="5" t="str">
        <f t="shared" si="25"/>
        <v>TAK</v>
      </c>
      <c r="H142" s="5">
        <f t="shared" si="26"/>
        <v>0</v>
      </c>
      <c r="I142" s="5">
        <f t="shared" si="27"/>
        <v>-36</v>
      </c>
      <c r="J142">
        <f t="shared" si="28"/>
        <v>1</v>
      </c>
      <c r="K142">
        <f t="shared" si="29"/>
        <v>-12000</v>
      </c>
      <c r="L142" t="b">
        <f t="shared" si="30"/>
        <v>1</v>
      </c>
      <c r="M142">
        <f t="shared" si="31"/>
        <v>23896</v>
      </c>
      <c r="N142">
        <f t="shared" si="32"/>
        <v>281.76</v>
      </c>
    </row>
    <row r="143" spans="1:14" x14ac:dyDescent="0.25">
      <c r="A143" s="6">
        <v>45888</v>
      </c>
      <c r="B143" s="5">
        <v>19</v>
      </c>
      <c r="C143" s="5">
        <v>0</v>
      </c>
      <c r="D143" s="5">
        <f t="shared" si="22"/>
        <v>12677</v>
      </c>
      <c r="E143" s="5">
        <f t="shared" si="23"/>
        <v>12677</v>
      </c>
      <c r="F143" s="5">
        <f t="shared" si="24"/>
        <v>677</v>
      </c>
      <c r="G143" s="5" t="str">
        <f t="shared" si="25"/>
        <v>TAK</v>
      </c>
      <c r="H143" s="5">
        <f t="shared" si="26"/>
        <v>0</v>
      </c>
      <c r="I143" s="5">
        <f t="shared" si="27"/>
        <v>-323</v>
      </c>
      <c r="J143">
        <f t="shared" si="28"/>
        <v>1</v>
      </c>
      <c r="K143">
        <f t="shared" si="29"/>
        <v>-12000</v>
      </c>
      <c r="L143" t="b">
        <f t="shared" si="30"/>
        <v>0</v>
      </c>
      <c r="M143">
        <f t="shared" si="31"/>
        <v>0</v>
      </c>
      <c r="N143">
        <f t="shared" si="32"/>
        <v>0</v>
      </c>
    </row>
    <row r="144" spans="1:14" x14ac:dyDescent="0.25">
      <c r="A144" s="6">
        <v>45889</v>
      </c>
      <c r="B144" s="5">
        <v>18</v>
      </c>
      <c r="C144" s="5">
        <v>0</v>
      </c>
      <c r="D144" s="5">
        <f t="shared" si="22"/>
        <v>661</v>
      </c>
      <c r="E144" s="5">
        <f t="shared" si="23"/>
        <v>25000</v>
      </c>
      <c r="F144" s="5">
        <f t="shared" si="24"/>
        <v>13000</v>
      </c>
      <c r="G144" s="5" t="str">
        <f t="shared" si="25"/>
        <v>TAK</v>
      </c>
      <c r="H144" s="5">
        <f t="shared" si="26"/>
        <v>0</v>
      </c>
      <c r="I144" s="5">
        <f t="shared" si="27"/>
        <v>-16</v>
      </c>
      <c r="J144">
        <f t="shared" si="28"/>
        <v>1</v>
      </c>
      <c r="K144">
        <f t="shared" si="29"/>
        <v>-12000</v>
      </c>
      <c r="L144" t="b">
        <f t="shared" si="30"/>
        <v>1</v>
      </c>
      <c r="M144">
        <f t="shared" si="31"/>
        <v>24339</v>
      </c>
      <c r="N144">
        <f t="shared" si="32"/>
        <v>293.5</v>
      </c>
    </row>
    <row r="145" spans="1:14" x14ac:dyDescent="0.25">
      <c r="A145" s="6">
        <v>45890</v>
      </c>
      <c r="B145" s="5">
        <v>18</v>
      </c>
      <c r="C145" s="5">
        <v>0</v>
      </c>
      <c r="D145" s="5">
        <f t="shared" si="22"/>
        <v>12702</v>
      </c>
      <c r="E145" s="5">
        <f t="shared" si="23"/>
        <v>12702</v>
      </c>
      <c r="F145" s="5">
        <f t="shared" si="24"/>
        <v>702</v>
      </c>
      <c r="G145" s="5" t="str">
        <f t="shared" si="25"/>
        <v>TAK</v>
      </c>
      <c r="H145" s="5">
        <f t="shared" si="26"/>
        <v>0</v>
      </c>
      <c r="I145" s="5">
        <f t="shared" si="27"/>
        <v>-298</v>
      </c>
      <c r="J145">
        <f t="shared" si="28"/>
        <v>1</v>
      </c>
      <c r="K145">
        <f t="shared" si="29"/>
        <v>-12000</v>
      </c>
      <c r="L145" t="b">
        <f t="shared" si="30"/>
        <v>0</v>
      </c>
      <c r="M145">
        <f t="shared" si="31"/>
        <v>0</v>
      </c>
      <c r="N145">
        <f t="shared" si="32"/>
        <v>0</v>
      </c>
    </row>
    <row r="146" spans="1:14" x14ac:dyDescent="0.25">
      <c r="A146" s="6">
        <v>45891</v>
      </c>
      <c r="B146" s="5">
        <v>18</v>
      </c>
      <c r="C146" s="5">
        <v>0</v>
      </c>
      <c r="D146" s="5">
        <f t="shared" si="22"/>
        <v>685</v>
      </c>
      <c r="E146" s="5">
        <f t="shared" si="23"/>
        <v>25000</v>
      </c>
      <c r="F146" s="5">
        <f t="shared" si="24"/>
        <v>13000</v>
      </c>
      <c r="G146" s="5" t="str">
        <f t="shared" si="25"/>
        <v>TAK</v>
      </c>
      <c r="H146" s="5">
        <f t="shared" si="26"/>
        <v>0</v>
      </c>
      <c r="I146" s="5">
        <f t="shared" si="27"/>
        <v>-17</v>
      </c>
      <c r="J146">
        <f t="shared" si="28"/>
        <v>1</v>
      </c>
      <c r="K146">
        <f t="shared" si="29"/>
        <v>-12000</v>
      </c>
      <c r="L146" t="b">
        <f t="shared" si="30"/>
        <v>1</v>
      </c>
      <c r="M146">
        <f t="shared" si="31"/>
        <v>24315</v>
      </c>
      <c r="N146">
        <f t="shared" si="32"/>
        <v>293.5</v>
      </c>
    </row>
    <row r="147" spans="1:14" x14ac:dyDescent="0.25">
      <c r="A147" s="6">
        <v>45892</v>
      </c>
      <c r="B147" s="5">
        <v>19</v>
      </c>
      <c r="C147" s="5">
        <v>0</v>
      </c>
      <c r="D147" s="5">
        <f t="shared" si="22"/>
        <v>12677</v>
      </c>
      <c r="E147" s="5">
        <f t="shared" si="23"/>
        <v>12677</v>
      </c>
      <c r="F147" s="5">
        <f t="shared" si="24"/>
        <v>677</v>
      </c>
      <c r="G147" s="5" t="str">
        <f t="shared" si="25"/>
        <v>TAK</v>
      </c>
      <c r="H147" s="5">
        <f t="shared" si="26"/>
        <v>0</v>
      </c>
      <c r="I147" s="5">
        <f t="shared" si="27"/>
        <v>-323</v>
      </c>
      <c r="J147">
        <f t="shared" si="28"/>
        <v>1</v>
      </c>
      <c r="K147">
        <f t="shared" si="29"/>
        <v>-12000</v>
      </c>
      <c r="L147" t="b">
        <f t="shared" si="30"/>
        <v>0</v>
      </c>
      <c r="M147">
        <f t="shared" si="31"/>
        <v>0</v>
      </c>
      <c r="N147">
        <f t="shared" si="32"/>
        <v>0</v>
      </c>
    </row>
    <row r="148" spans="1:14" x14ac:dyDescent="0.25">
      <c r="A148" s="6">
        <v>45893</v>
      </c>
      <c r="B148" s="5">
        <v>21</v>
      </c>
      <c r="C148" s="5">
        <v>5.5</v>
      </c>
      <c r="D148" s="5">
        <f t="shared" si="22"/>
        <v>4527</v>
      </c>
      <c r="E148" s="5">
        <f t="shared" si="23"/>
        <v>4527</v>
      </c>
      <c r="F148" s="5">
        <f t="shared" si="24"/>
        <v>4527</v>
      </c>
      <c r="G148" s="5" t="str">
        <f t="shared" si="25"/>
        <v>NIE</v>
      </c>
      <c r="H148" s="5">
        <f t="shared" si="26"/>
        <v>3850</v>
      </c>
      <c r="I148" s="5">
        <f t="shared" si="27"/>
        <v>0</v>
      </c>
      <c r="J148">
        <f t="shared" si="28"/>
        <v>0</v>
      </c>
      <c r="K148">
        <f t="shared" si="29"/>
        <v>0</v>
      </c>
      <c r="L148" t="b">
        <f t="shared" si="30"/>
        <v>0</v>
      </c>
      <c r="M148">
        <f t="shared" si="31"/>
        <v>0</v>
      </c>
      <c r="N148">
        <f t="shared" si="32"/>
        <v>0</v>
      </c>
    </row>
    <row r="149" spans="1:14" x14ac:dyDescent="0.25">
      <c r="A149" s="6">
        <v>45894</v>
      </c>
      <c r="B149" s="5">
        <v>18</v>
      </c>
      <c r="C149" s="5">
        <v>18</v>
      </c>
      <c r="D149" s="5">
        <f t="shared" si="22"/>
        <v>17127</v>
      </c>
      <c r="E149" s="5">
        <f t="shared" si="23"/>
        <v>17127</v>
      </c>
      <c r="F149" s="5">
        <f t="shared" si="24"/>
        <v>17127</v>
      </c>
      <c r="G149" s="5" t="str">
        <f t="shared" si="25"/>
        <v>NIE</v>
      </c>
      <c r="H149" s="5">
        <f t="shared" si="26"/>
        <v>12600</v>
      </c>
      <c r="I149" s="5">
        <f t="shared" si="27"/>
        <v>0</v>
      </c>
      <c r="J149">
        <f t="shared" si="28"/>
        <v>0</v>
      </c>
      <c r="K149">
        <f t="shared" si="29"/>
        <v>0</v>
      </c>
      <c r="L149" t="b">
        <f t="shared" si="30"/>
        <v>0</v>
      </c>
      <c r="M149">
        <f t="shared" si="31"/>
        <v>0</v>
      </c>
      <c r="N149">
        <f t="shared" si="32"/>
        <v>0</v>
      </c>
    </row>
    <row r="150" spans="1:14" x14ac:dyDescent="0.25">
      <c r="A150" s="6">
        <v>45895</v>
      </c>
      <c r="B150" s="5">
        <v>19</v>
      </c>
      <c r="C150" s="5">
        <v>12</v>
      </c>
      <c r="D150" s="5">
        <f t="shared" si="22"/>
        <v>25000</v>
      </c>
      <c r="E150" s="5">
        <f t="shared" si="23"/>
        <v>25000</v>
      </c>
      <c r="F150" s="5">
        <f t="shared" si="24"/>
        <v>25000</v>
      </c>
      <c r="G150" s="5" t="str">
        <f t="shared" si="25"/>
        <v>NIE</v>
      </c>
      <c r="H150" s="5">
        <f t="shared" si="26"/>
        <v>8400</v>
      </c>
      <c r="I150" s="5">
        <f t="shared" si="27"/>
        <v>0</v>
      </c>
      <c r="J150">
        <f t="shared" si="28"/>
        <v>0</v>
      </c>
      <c r="K150">
        <f t="shared" si="29"/>
        <v>0</v>
      </c>
      <c r="L150" t="b">
        <f t="shared" si="30"/>
        <v>0</v>
      </c>
      <c r="M150">
        <f t="shared" si="31"/>
        <v>0</v>
      </c>
      <c r="N150">
        <f t="shared" si="32"/>
        <v>0</v>
      </c>
    </row>
    <row r="151" spans="1:14" x14ac:dyDescent="0.25">
      <c r="A151" s="6">
        <v>45896</v>
      </c>
      <c r="B151" s="5">
        <v>23</v>
      </c>
      <c r="C151" s="5">
        <v>0</v>
      </c>
      <c r="D151" s="5">
        <f t="shared" si="22"/>
        <v>24172</v>
      </c>
      <c r="E151" s="5">
        <f t="shared" si="23"/>
        <v>24172</v>
      </c>
      <c r="F151" s="5">
        <f t="shared" si="24"/>
        <v>12172</v>
      </c>
      <c r="G151" s="5" t="str">
        <f t="shared" si="25"/>
        <v>TAK</v>
      </c>
      <c r="H151" s="5">
        <f t="shared" si="26"/>
        <v>0</v>
      </c>
      <c r="I151" s="5">
        <f t="shared" si="27"/>
        <v>-828</v>
      </c>
      <c r="J151">
        <f t="shared" si="28"/>
        <v>1</v>
      </c>
      <c r="K151">
        <f t="shared" si="29"/>
        <v>-12000</v>
      </c>
      <c r="L151" t="b">
        <f t="shared" si="30"/>
        <v>0</v>
      </c>
      <c r="M151">
        <f t="shared" si="31"/>
        <v>0</v>
      </c>
      <c r="N151">
        <f t="shared" si="32"/>
        <v>0</v>
      </c>
    </row>
    <row r="152" spans="1:14" x14ac:dyDescent="0.25">
      <c r="A152" s="6">
        <v>45897</v>
      </c>
      <c r="B152" s="5">
        <v>17</v>
      </c>
      <c r="C152" s="5">
        <v>0.1</v>
      </c>
      <c r="D152" s="5">
        <f t="shared" si="22"/>
        <v>12242</v>
      </c>
      <c r="E152" s="5">
        <f t="shared" si="23"/>
        <v>12242</v>
      </c>
      <c r="F152" s="5">
        <f t="shared" si="24"/>
        <v>242</v>
      </c>
      <c r="G152" s="5" t="str">
        <f t="shared" si="25"/>
        <v>NIE</v>
      </c>
      <c r="H152" s="5">
        <f t="shared" si="26"/>
        <v>70</v>
      </c>
      <c r="I152" s="5">
        <f t="shared" si="27"/>
        <v>0</v>
      </c>
      <c r="J152">
        <f t="shared" si="28"/>
        <v>1</v>
      </c>
      <c r="K152">
        <f t="shared" si="29"/>
        <v>-12000</v>
      </c>
      <c r="L152" t="b">
        <f t="shared" si="30"/>
        <v>0</v>
      </c>
      <c r="M152">
        <f t="shared" si="31"/>
        <v>0</v>
      </c>
      <c r="N152">
        <f t="shared" si="32"/>
        <v>0</v>
      </c>
    </row>
    <row r="153" spans="1:14" x14ac:dyDescent="0.25">
      <c r="A153" s="6">
        <v>45898</v>
      </c>
      <c r="B153" s="5">
        <v>16</v>
      </c>
      <c r="C153" s="5">
        <v>14</v>
      </c>
      <c r="D153" s="5">
        <f t="shared" si="22"/>
        <v>10042</v>
      </c>
      <c r="E153" s="5">
        <f t="shared" si="23"/>
        <v>10042</v>
      </c>
      <c r="F153" s="5">
        <f t="shared" si="24"/>
        <v>10042</v>
      </c>
      <c r="G153" s="5" t="str">
        <f t="shared" si="25"/>
        <v>NIE</v>
      </c>
      <c r="H153" s="5">
        <f t="shared" si="26"/>
        <v>9800</v>
      </c>
      <c r="I153" s="5">
        <f t="shared" si="27"/>
        <v>0</v>
      </c>
      <c r="J153">
        <f t="shared" si="28"/>
        <v>0</v>
      </c>
      <c r="K153">
        <f t="shared" si="29"/>
        <v>0</v>
      </c>
      <c r="L153" t="b">
        <f t="shared" si="30"/>
        <v>0</v>
      </c>
      <c r="M153">
        <f t="shared" si="31"/>
        <v>0</v>
      </c>
      <c r="N153">
        <f t="shared" si="32"/>
        <v>0</v>
      </c>
    </row>
    <row r="154" spans="1:14" x14ac:dyDescent="0.25">
      <c r="A154" s="6">
        <v>45899</v>
      </c>
      <c r="B154" s="5">
        <v>22</v>
      </c>
      <c r="C154" s="5">
        <v>0</v>
      </c>
      <c r="D154" s="5">
        <f t="shared" si="22"/>
        <v>9731</v>
      </c>
      <c r="E154" s="5">
        <f t="shared" si="23"/>
        <v>25000</v>
      </c>
      <c r="F154" s="5">
        <f t="shared" si="24"/>
        <v>13000</v>
      </c>
      <c r="G154" s="5" t="str">
        <f t="shared" si="25"/>
        <v>TAK</v>
      </c>
      <c r="H154" s="5">
        <f t="shared" si="26"/>
        <v>0</v>
      </c>
      <c r="I154" s="5">
        <f t="shared" si="27"/>
        <v>-311</v>
      </c>
      <c r="J154">
        <f t="shared" si="28"/>
        <v>1</v>
      </c>
      <c r="K154">
        <f t="shared" si="29"/>
        <v>-12000</v>
      </c>
      <c r="L154" t="b">
        <f t="shared" si="30"/>
        <v>1</v>
      </c>
      <c r="M154">
        <f t="shared" si="31"/>
        <v>15269</v>
      </c>
      <c r="N154">
        <f t="shared" si="32"/>
        <v>187.84</v>
      </c>
    </row>
    <row r="155" spans="1:14" x14ac:dyDescent="0.25">
      <c r="A155" s="6">
        <v>45900</v>
      </c>
      <c r="B155" s="5">
        <v>26</v>
      </c>
      <c r="C155" s="5">
        <v>0</v>
      </c>
      <c r="D155" s="5">
        <f t="shared" si="22"/>
        <v>12482</v>
      </c>
      <c r="E155" s="5">
        <f t="shared" si="23"/>
        <v>12482</v>
      </c>
      <c r="F155" s="5">
        <f t="shared" si="24"/>
        <v>482</v>
      </c>
      <c r="G155" s="5" t="str">
        <f t="shared" si="25"/>
        <v>TAK</v>
      </c>
      <c r="H155" s="5">
        <f t="shared" si="26"/>
        <v>0</v>
      </c>
      <c r="I155" s="5">
        <f t="shared" si="27"/>
        <v>-518</v>
      </c>
      <c r="J155">
        <f t="shared" si="28"/>
        <v>1</v>
      </c>
      <c r="K155">
        <f t="shared" si="29"/>
        <v>-12000</v>
      </c>
      <c r="L155" t="b">
        <f t="shared" si="30"/>
        <v>0</v>
      </c>
      <c r="M155">
        <f t="shared" si="31"/>
        <v>0</v>
      </c>
      <c r="N155">
        <f t="shared" si="32"/>
        <v>0</v>
      </c>
    </row>
    <row r="156" spans="1:14" x14ac:dyDescent="0.25">
      <c r="A156" s="6">
        <v>45901</v>
      </c>
      <c r="B156" s="5">
        <v>27</v>
      </c>
      <c r="C156" s="5">
        <v>2</v>
      </c>
      <c r="D156" s="5">
        <f t="shared" si="22"/>
        <v>1882</v>
      </c>
      <c r="E156" s="5">
        <f t="shared" si="23"/>
        <v>1882</v>
      </c>
      <c r="F156" s="5">
        <f t="shared" si="24"/>
        <v>1882</v>
      </c>
      <c r="G156" s="5" t="str">
        <f t="shared" si="25"/>
        <v>NIE</v>
      </c>
      <c r="H156" s="5">
        <f t="shared" si="26"/>
        <v>1400</v>
      </c>
      <c r="I156" s="5">
        <f t="shared" si="27"/>
        <v>0</v>
      </c>
      <c r="J156">
        <f t="shared" si="28"/>
        <v>0</v>
      </c>
      <c r="K156">
        <f t="shared" si="29"/>
        <v>0</v>
      </c>
      <c r="L156" t="b">
        <f t="shared" si="30"/>
        <v>0</v>
      </c>
      <c r="M156">
        <f t="shared" si="31"/>
        <v>0</v>
      </c>
      <c r="N156">
        <f t="shared" si="32"/>
        <v>0</v>
      </c>
    </row>
    <row r="157" spans="1:14" x14ac:dyDescent="0.25">
      <c r="A157" s="6">
        <v>45902</v>
      </c>
      <c r="B157" s="5">
        <v>18</v>
      </c>
      <c r="C157" s="5">
        <v>0</v>
      </c>
      <c r="D157" s="5">
        <f t="shared" si="22"/>
        <v>1838</v>
      </c>
      <c r="E157" s="5">
        <f t="shared" si="23"/>
        <v>25000</v>
      </c>
      <c r="F157" s="5">
        <f t="shared" si="24"/>
        <v>13000</v>
      </c>
      <c r="G157" s="5" t="str">
        <f t="shared" si="25"/>
        <v>TAK</v>
      </c>
      <c r="H157" s="5">
        <f t="shared" si="26"/>
        <v>0</v>
      </c>
      <c r="I157" s="5">
        <f t="shared" si="27"/>
        <v>-44</v>
      </c>
      <c r="J157">
        <f t="shared" si="28"/>
        <v>1</v>
      </c>
      <c r="K157">
        <f t="shared" si="29"/>
        <v>-12000</v>
      </c>
      <c r="L157" t="b">
        <f t="shared" si="30"/>
        <v>1</v>
      </c>
      <c r="M157">
        <f t="shared" si="31"/>
        <v>23162</v>
      </c>
      <c r="N157">
        <f t="shared" si="32"/>
        <v>281.76</v>
      </c>
    </row>
    <row r="158" spans="1:14" x14ac:dyDescent="0.25">
      <c r="A158" s="6">
        <v>45903</v>
      </c>
      <c r="B158" s="5">
        <v>17</v>
      </c>
      <c r="C158" s="5">
        <v>0</v>
      </c>
      <c r="D158" s="5">
        <f t="shared" si="22"/>
        <v>12726</v>
      </c>
      <c r="E158" s="5">
        <f t="shared" si="23"/>
        <v>12726</v>
      </c>
      <c r="F158" s="5">
        <f t="shared" si="24"/>
        <v>726</v>
      </c>
      <c r="G158" s="5" t="str">
        <f t="shared" si="25"/>
        <v>TAK</v>
      </c>
      <c r="H158" s="5">
        <f t="shared" si="26"/>
        <v>0</v>
      </c>
      <c r="I158" s="5">
        <f t="shared" si="27"/>
        <v>-274</v>
      </c>
      <c r="J158">
        <f t="shared" si="28"/>
        <v>1</v>
      </c>
      <c r="K158">
        <f t="shared" si="29"/>
        <v>-12000</v>
      </c>
      <c r="L158" t="b">
        <f t="shared" si="30"/>
        <v>0</v>
      </c>
      <c r="M158">
        <f t="shared" si="31"/>
        <v>0</v>
      </c>
      <c r="N158">
        <f t="shared" si="32"/>
        <v>0</v>
      </c>
    </row>
    <row r="159" spans="1:14" x14ac:dyDescent="0.25">
      <c r="A159" s="6">
        <v>45904</v>
      </c>
      <c r="B159" s="5">
        <v>16</v>
      </c>
      <c r="C159" s="5">
        <v>0.1</v>
      </c>
      <c r="D159" s="5">
        <f t="shared" si="22"/>
        <v>796</v>
      </c>
      <c r="E159" s="5">
        <f t="shared" si="23"/>
        <v>25000</v>
      </c>
      <c r="F159" s="5">
        <f t="shared" si="24"/>
        <v>13000</v>
      </c>
      <c r="G159" s="5" t="str">
        <f t="shared" si="25"/>
        <v>NIE</v>
      </c>
      <c r="H159" s="5">
        <f t="shared" si="26"/>
        <v>70</v>
      </c>
      <c r="I159" s="5">
        <f t="shared" si="27"/>
        <v>0</v>
      </c>
      <c r="J159">
        <f t="shared" si="28"/>
        <v>1</v>
      </c>
      <c r="K159">
        <f t="shared" si="29"/>
        <v>-12000</v>
      </c>
      <c r="L159" t="b">
        <f t="shared" si="30"/>
        <v>1</v>
      </c>
      <c r="M159">
        <f t="shared" si="31"/>
        <v>24204</v>
      </c>
      <c r="N159">
        <f t="shared" si="32"/>
        <v>293.5</v>
      </c>
    </row>
    <row r="160" spans="1:14" x14ac:dyDescent="0.25">
      <c r="A160" s="6">
        <v>45905</v>
      </c>
      <c r="B160" s="5">
        <v>15</v>
      </c>
      <c r="C160" s="5">
        <v>0</v>
      </c>
      <c r="D160" s="5">
        <f t="shared" si="22"/>
        <v>12773</v>
      </c>
      <c r="E160" s="5">
        <f t="shared" si="23"/>
        <v>12773</v>
      </c>
      <c r="F160" s="5">
        <f t="shared" si="24"/>
        <v>12773</v>
      </c>
      <c r="G160" s="5" t="str">
        <f t="shared" si="25"/>
        <v>TAK</v>
      </c>
      <c r="H160" s="5">
        <f t="shared" si="26"/>
        <v>0</v>
      </c>
      <c r="I160" s="5">
        <f t="shared" si="27"/>
        <v>-227</v>
      </c>
      <c r="J160">
        <f t="shared" si="28"/>
        <v>0</v>
      </c>
      <c r="K160">
        <f t="shared" si="29"/>
        <v>0</v>
      </c>
      <c r="L160" t="b">
        <f t="shared" si="30"/>
        <v>0</v>
      </c>
      <c r="M160">
        <f t="shared" si="31"/>
        <v>0</v>
      </c>
      <c r="N160">
        <f t="shared" si="32"/>
        <v>0</v>
      </c>
    </row>
    <row r="161" spans="1:14" x14ac:dyDescent="0.25">
      <c r="A161" s="6">
        <v>45906</v>
      </c>
      <c r="B161" s="5">
        <v>12</v>
      </c>
      <c r="C161" s="5">
        <v>4</v>
      </c>
      <c r="D161" s="5">
        <f t="shared" si="22"/>
        <v>15573</v>
      </c>
      <c r="E161" s="5">
        <f t="shared" si="23"/>
        <v>15573</v>
      </c>
      <c r="F161" s="5">
        <f t="shared" si="24"/>
        <v>15573</v>
      </c>
      <c r="G161" s="5" t="str">
        <f t="shared" si="25"/>
        <v>NIE</v>
      </c>
      <c r="H161" s="5">
        <f t="shared" si="26"/>
        <v>2800</v>
      </c>
      <c r="I161" s="5">
        <f t="shared" si="27"/>
        <v>0</v>
      </c>
      <c r="J161">
        <f t="shared" si="28"/>
        <v>0</v>
      </c>
      <c r="K161">
        <f t="shared" si="29"/>
        <v>0</v>
      </c>
      <c r="L161" t="b">
        <f t="shared" si="30"/>
        <v>0</v>
      </c>
      <c r="M161">
        <f t="shared" si="31"/>
        <v>0</v>
      </c>
      <c r="N161">
        <f t="shared" si="32"/>
        <v>0</v>
      </c>
    </row>
    <row r="162" spans="1:14" x14ac:dyDescent="0.25">
      <c r="A162" s="6">
        <v>45907</v>
      </c>
      <c r="B162" s="5">
        <v>13</v>
      </c>
      <c r="C162" s="5">
        <v>0</v>
      </c>
      <c r="D162" s="5">
        <f t="shared" si="22"/>
        <v>15354</v>
      </c>
      <c r="E162" s="5">
        <f t="shared" si="23"/>
        <v>15354</v>
      </c>
      <c r="F162" s="5">
        <f t="shared" si="24"/>
        <v>15354</v>
      </c>
      <c r="G162" s="5" t="str">
        <f t="shared" si="25"/>
        <v>TAK</v>
      </c>
      <c r="H162" s="5">
        <f t="shared" si="26"/>
        <v>0</v>
      </c>
      <c r="I162" s="5">
        <f t="shared" si="27"/>
        <v>-219</v>
      </c>
      <c r="J162">
        <f t="shared" si="28"/>
        <v>0</v>
      </c>
      <c r="K162">
        <f t="shared" si="29"/>
        <v>0</v>
      </c>
      <c r="L162" t="b">
        <f t="shared" si="30"/>
        <v>0</v>
      </c>
      <c r="M162">
        <f t="shared" si="31"/>
        <v>0</v>
      </c>
      <c r="N162">
        <f t="shared" si="32"/>
        <v>0</v>
      </c>
    </row>
    <row r="163" spans="1:14" x14ac:dyDescent="0.25">
      <c r="A163" s="6">
        <v>45908</v>
      </c>
      <c r="B163" s="5">
        <v>11</v>
      </c>
      <c r="C163" s="5">
        <v>4</v>
      </c>
      <c r="D163" s="5">
        <f t="shared" si="22"/>
        <v>18154</v>
      </c>
      <c r="E163" s="5">
        <f t="shared" si="23"/>
        <v>18154</v>
      </c>
      <c r="F163" s="5">
        <f t="shared" si="24"/>
        <v>18154</v>
      </c>
      <c r="G163" s="5" t="str">
        <f t="shared" si="25"/>
        <v>NIE</v>
      </c>
      <c r="H163" s="5">
        <f t="shared" si="26"/>
        <v>2800</v>
      </c>
      <c r="I163" s="5">
        <f t="shared" si="27"/>
        <v>0</v>
      </c>
      <c r="J163">
        <f t="shared" si="28"/>
        <v>0</v>
      </c>
      <c r="K163">
        <f t="shared" si="29"/>
        <v>0</v>
      </c>
      <c r="L163" t="b">
        <f t="shared" si="30"/>
        <v>0</v>
      </c>
      <c r="M163">
        <f t="shared" si="31"/>
        <v>0</v>
      </c>
      <c r="N163">
        <f t="shared" si="32"/>
        <v>0</v>
      </c>
    </row>
    <row r="164" spans="1:14" x14ac:dyDescent="0.25">
      <c r="A164" s="6">
        <v>45909</v>
      </c>
      <c r="B164" s="5">
        <v>11</v>
      </c>
      <c r="C164" s="5">
        <v>0</v>
      </c>
      <c r="D164" s="5">
        <f t="shared" si="22"/>
        <v>17955</v>
      </c>
      <c r="E164" s="5">
        <f t="shared" si="23"/>
        <v>17955</v>
      </c>
      <c r="F164" s="5">
        <f t="shared" si="24"/>
        <v>17955</v>
      </c>
      <c r="G164" s="5" t="str">
        <f t="shared" si="25"/>
        <v>TAK</v>
      </c>
      <c r="H164" s="5">
        <f t="shared" si="26"/>
        <v>0</v>
      </c>
      <c r="I164" s="5">
        <f t="shared" si="27"/>
        <v>-199</v>
      </c>
      <c r="J164">
        <f t="shared" si="28"/>
        <v>0</v>
      </c>
      <c r="K164">
        <f t="shared" si="29"/>
        <v>0</v>
      </c>
      <c r="L164" t="b">
        <f t="shared" si="30"/>
        <v>0</v>
      </c>
      <c r="M164">
        <f t="shared" si="31"/>
        <v>0</v>
      </c>
      <c r="N164">
        <f t="shared" si="32"/>
        <v>0</v>
      </c>
    </row>
    <row r="165" spans="1:14" x14ac:dyDescent="0.25">
      <c r="A165" s="6">
        <v>45910</v>
      </c>
      <c r="B165" s="5">
        <v>12</v>
      </c>
      <c r="C165" s="5">
        <v>0</v>
      </c>
      <c r="D165" s="5">
        <f t="shared" si="22"/>
        <v>17731</v>
      </c>
      <c r="E165" s="5">
        <f t="shared" si="23"/>
        <v>17731</v>
      </c>
      <c r="F165" s="5">
        <f t="shared" si="24"/>
        <v>17731</v>
      </c>
      <c r="G165" s="5" t="str">
        <f t="shared" si="25"/>
        <v>TAK</v>
      </c>
      <c r="H165" s="5">
        <f t="shared" si="26"/>
        <v>0</v>
      </c>
      <c r="I165" s="5">
        <f t="shared" si="27"/>
        <v>-224</v>
      </c>
      <c r="J165">
        <f t="shared" si="28"/>
        <v>0</v>
      </c>
      <c r="K165">
        <f t="shared" si="29"/>
        <v>0</v>
      </c>
      <c r="L165" t="b">
        <f t="shared" si="30"/>
        <v>0</v>
      </c>
      <c r="M165">
        <f t="shared" si="31"/>
        <v>0</v>
      </c>
      <c r="N165">
        <f t="shared" si="32"/>
        <v>0</v>
      </c>
    </row>
    <row r="166" spans="1:14" x14ac:dyDescent="0.25">
      <c r="A166" s="6">
        <v>45911</v>
      </c>
      <c r="B166" s="5">
        <v>16</v>
      </c>
      <c r="C166" s="5">
        <v>0.1</v>
      </c>
      <c r="D166" s="5">
        <f t="shared" si="22"/>
        <v>17801</v>
      </c>
      <c r="E166" s="5">
        <f t="shared" si="23"/>
        <v>17801</v>
      </c>
      <c r="F166" s="5">
        <f t="shared" si="24"/>
        <v>5801</v>
      </c>
      <c r="G166" s="5" t="str">
        <f t="shared" si="25"/>
        <v>NIE</v>
      </c>
      <c r="H166" s="5">
        <f t="shared" si="26"/>
        <v>70</v>
      </c>
      <c r="I166" s="5">
        <f t="shared" si="27"/>
        <v>0</v>
      </c>
      <c r="J166">
        <f t="shared" si="28"/>
        <v>1</v>
      </c>
      <c r="K166">
        <f t="shared" si="29"/>
        <v>-12000</v>
      </c>
      <c r="L166" t="b">
        <f t="shared" si="30"/>
        <v>0</v>
      </c>
      <c r="M166">
        <f t="shared" si="31"/>
        <v>0</v>
      </c>
      <c r="N166">
        <f t="shared" si="32"/>
        <v>0</v>
      </c>
    </row>
    <row r="167" spans="1:14" x14ac:dyDescent="0.25">
      <c r="A167" s="6">
        <v>45912</v>
      </c>
      <c r="B167" s="5">
        <v>18</v>
      </c>
      <c r="C167" s="5">
        <v>0</v>
      </c>
      <c r="D167" s="5">
        <f t="shared" si="22"/>
        <v>5668</v>
      </c>
      <c r="E167" s="5">
        <f t="shared" si="23"/>
        <v>25000</v>
      </c>
      <c r="F167" s="5">
        <f t="shared" si="24"/>
        <v>13000</v>
      </c>
      <c r="G167" s="5" t="str">
        <f t="shared" si="25"/>
        <v>TAK</v>
      </c>
      <c r="H167" s="5">
        <f t="shared" si="26"/>
        <v>0</v>
      </c>
      <c r="I167" s="5">
        <f t="shared" si="27"/>
        <v>-133</v>
      </c>
      <c r="J167">
        <f t="shared" si="28"/>
        <v>1</v>
      </c>
      <c r="K167">
        <f t="shared" si="29"/>
        <v>-12000</v>
      </c>
      <c r="L167" t="b">
        <f t="shared" si="30"/>
        <v>1</v>
      </c>
      <c r="M167">
        <f t="shared" si="31"/>
        <v>19332</v>
      </c>
      <c r="N167">
        <f t="shared" si="32"/>
        <v>234.8</v>
      </c>
    </row>
    <row r="168" spans="1:14" x14ac:dyDescent="0.25">
      <c r="A168" s="6">
        <v>45913</v>
      </c>
      <c r="B168" s="5">
        <v>18</v>
      </c>
      <c r="C168" s="5">
        <v>0</v>
      </c>
      <c r="D168" s="5">
        <f t="shared" si="22"/>
        <v>12702</v>
      </c>
      <c r="E168" s="5">
        <f t="shared" si="23"/>
        <v>12702</v>
      </c>
      <c r="F168" s="5">
        <f t="shared" si="24"/>
        <v>702</v>
      </c>
      <c r="G168" s="5" t="str">
        <f t="shared" si="25"/>
        <v>TAK</v>
      </c>
      <c r="H168" s="5">
        <f t="shared" si="26"/>
        <v>0</v>
      </c>
      <c r="I168" s="5">
        <f t="shared" si="27"/>
        <v>-298</v>
      </c>
      <c r="J168">
        <f t="shared" si="28"/>
        <v>1</v>
      </c>
      <c r="K168">
        <f t="shared" si="29"/>
        <v>-12000</v>
      </c>
      <c r="L168" t="b">
        <f t="shared" si="30"/>
        <v>0</v>
      </c>
      <c r="M168">
        <f t="shared" si="31"/>
        <v>0</v>
      </c>
      <c r="N168">
        <f t="shared" si="32"/>
        <v>0</v>
      </c>
    </row>
    <row r="169" spans="1:14" x14ac:dyDescent="0.25">
      <c r="A169" s="6">
        <v>45914</v>
      </c>
      <c r="B169" s="5">
        <v>19</v>
      </c>
      <c r="C169" s="5">
        <v>3</v>
      </c>
      <c r="D169" s="5">
        <f t="shared" si="22"/>
        <v>2802</v>
      </c>
      <c r="E169" s="5">
        <f t="shared" si="23"/>
        <v>2802</v>
      </c>
      <c r="F169" s="5">
        <f t="shared" si="24"/>
        <v>2802</v>
      </c>
      <c r="G169" s="5" t="str">
        <f t="shared" si="25"/>
        <v>NIE</v>
      </c>
      <c r="H169" s="5">
        <f t="shared" si="26"/>
        <v>2100</v>
      </c>
      <c r="I169" s="5">
        <f t="shared" si="27"/>
        <v>0</v>
      </c>
      <c r="J169">
        <f t="shared" si="28"/>
        <v>0</v>
      </c>
      <c r="K169">
        <f t="shared" si="29"/>
        <v>0</v>
      </c>
      <c r="L169" t="b">
        <f t="shared" si="30"/>
        <v>0</v>
      </c>
      <c r="M169">
        <f t="shared" si="31"/>
        <v>0</v>
      </c>
      <c r="N169">
        <f t="shared" si="32"/>
        <v>0</v>
      </c>
    </row>
    <row r="170" spans="1:14" x14ac:dyDescent="0.25">
      <c r="A170" s="6">
        <v>45915</v>
      </c>
      <c r="B170" s="5">
        <v>16</v>
      </c>
      <c r="C170" s="5">
        <v>0.1</v>
      </c>
      <c r="D170" s="5">
        <f t="shared" si="22"/>
        <v>2872</v>
      </c>
      <c r="E170" s="5">
        <f t="shared" si="23"/>
        <v>25000</v>
      </c>
      <c r="F170" s="5">
        <f t="shared" si="24"/>
        <v>13000</v>
      </c>
      <c r="G170" s="5" t="str">
        <f t="shared" si="25"/>
        <v>NIE</v>
      </c>
      <c r="H170" s="5">
        <f t="shared" si="26"/>
        <v>70</v>
      </c>
      <c r="I170" s="5">
        <f t="shared" si="27"/>
        <v>0</v>
      </c>
      <c r="J170">
        <f t="shared" si="28"/>
        <v>1</v>
      </c>
      <c r="K170">
        <f t="shared" si="29"/>
        <v>-12000</v>
      </c>
      <c r="L170" t="b">
        <f t="shared" si="30"/>
        <v>1</v>
      </c>
      <c r="M170">
        <f t="shared" si="31"/>
        <v>22128</v>
      </c>
      <c r="N170">
        <f t="shared" si="32"/>
        <v>270.02</v>
      </c>
    </row>
    <row r="171" spans="1:14" x14ac:dyDescent="0.25">
      <c r="A171" s="6">
        <v>45916</v>
      </c>
      <c r="B171" s="5">
        <v>18</v>
      </c>
      <c r="C171" s="5">
        <v>0</v>
      </c>
      <c r="D171" s="5">
        <f t="shared" si="22"/>
        <v>12702</v>
      </c>
      <c r="E171" s="5">
        <f t="shared" si="23"/>
        <v>12702</v>
      </c>
      <c r="F171" s="5">
        <f t="shared" si="24"/>
        <v>702</v>
      </c>
      <c r="G171" s="5" t="str">
        <f t="shared" si="25"/>
        <v>TAK</v>
      </c>
      <c r="H171" s="5">
        <f t="shared" si="26"/>
        <v>0</v>
      </c>
      <c r="I171" s="5">
        <f t="shared" si="27"/>
        <v>-298</v>
      </c>
      <c r="J171">
        <f t="shared" si="28"/>
        <v>1</v>
      </c>
      <c r="K171">
        <f t="shared" si="29"/>
        <v>-12000</v>
      </c>
      <c r="L171" t="b">
        <f t="shared" si="30"/>
        <v>0</v>
      </c>
      <c r="M171">
        <f t="shared" si="31"/>
        <v>0</v>
      </c>
      <c r="N171">
        <f t="shared" si="32"/>
        <v>0</v>
      </c>
    </row>
    <row r="172" spans="1:14" x14ac:dyDescent="0.25">
      <c r="A172" s="6">
        <v>45917</v>
      </c>
      <c r="B172" s="5">
        <v>22</v>
      </c>
      <c r="C172" s="5">
        <v>0.5</v>
      </c>
      <c r="D172" s="5">
        <f t="shared" si="22"/>
        <v>1052</v>
      </c>
      <c r="E172" s="5">
        <f t="shared" si="23"/>
        <v>25000</v>
      </c>
      <c r="F172" s="5">
        <f t="shared" si="24"/>
        <v>13000</v>
      </c>
      <c r="G172" s="5" t="str">
        <f t="shared" si="25"/>
        <v>NIE</v>
      </c>
      <c r="H172" s="5">
        <f t="shared" si="26"/>
        <v>350</v>
      </c>
      <c r="I172" s="5">
        <f t="shared" si="27"/>
        <v>0</v>
      </c>
      <c r="J172">
        <f t="shared" si="28"/>
        <v>1</v>
      </c>
      <c r="K172">
        <f t="shared" si="29"/>
        <v>-12000</v>
      </c>
      <c r="L172" t="b">
        <f t="shared" si="30"/>
        <v>1</v>
      </c>
      <c r="M172">
        <f t="shared" si="31"/>
        <v>23948</v>
      </c>
      <c r="N172">
        <f t="shared" si="32"/>
        <v>281.76</v>
      </c>
    </row>
    <row r="173" spans="1:14" x14ac:dyDescent="0.25">
      <c r="A173" s="6">
        <v>45918</v>
      </c>
      <c r="B173" s="5">
        <v>16</v>
      </c>
      <c r="C173" s="5">
        <v>0</v>
      </c>
      <c r="D173" s="5">
        <f t="shared" si="22"/>
        <v>12750</v>
      </c>
      <c r="E173" s="5">
        <f t="shared" si="23"/>
        <v>12750</v>
      </c>
      <c r="F173" s="5">
        <f t="shared" si="24"/>
        <v>750</v>
      </c>
      <c r="G173" s="5" t="str">
        <f t="shared" si="25"/>
        <v>TAK</v>
      </c>
      <c r="H173" s="5">
        <f t="shared" si="26"/>
        <v>0</v>
      </c>
      <c r="I173" s="5">
        <f t="shared" si="27"/>
        <v>-250</v>
      </c>
      <c r="J173">
        <f t="shared" si="28"/>
        <v>1</v>
      </c>
      <c r="K173">
        <f t="shared" si="29"/>
        <v>-12000</v>
      </c>
      <c r="L173" t="b">
        <f t="shared" si="30"/>
        <v>0</v>
      </c>
      <c r="M173">
        <f t="shared" si="31"/>
        <v>0</v>
      </c>
      <c r="N173">
        <f t="shared" si="32"/>
        <v>0</v>
      </c>
    </row>
    <row r="174" spans="1:14" x14ac:dyDescent="0.25">
      <c r="A174" s="6">
        <v>45919</v>
      </c>
      <c r="B174" s="5">
        <v>15</v>
      </c>
      <c r="C174" s="5">
        <v>0</v>
      </c>
      <c r="D174" s="5">
        <f t="shared" si="22"/>
        <v>736</v>
      </c>
      <c r="E174" s="5">
        <f t="shared" si="23"/>
        <v>736</v>
      </c>
      <c r="F174" s="5">
        <f t="shared" si="24"/>
        <v>736</v>
      </c>
      <c r="G174" s="5" t="str">
        <f t="shared" si="25"/>
        <v>TAK</v>
      </c>
      <c r="H174" s="5">
        <f t="shared" si="26"/>
        <v>0</v>
      </c>
      <c r="I174" s="5">
        <f t="shared" si="27"/>
        <v>-14</v>
      </c>
      <c r="J174">
        <f t="shared" si="28"/>
        <v>0</v>
      </c>
      <c r="K174">
        <f t="shared" si="29"/>
        <v>0</v>
      </c>
      <c r="L174" t="b">
        <f t="shared" si="30"/>
        <v>0</v>
      </c>
      <c r="M174">
        <f t="shared" si="31"/>
        <v>0</v>
      </c>
      <c r="N174">
        <f t="shared" si="32"/>
        <v>0</v>
      </c>
    </row>
    <row r="175" spans="1:14" x14ac:dyDescent="0.25">
      <c r="A175" s="6">
        <v>45920</v>
      </c>
      <c r="B175" s="5">
        <v>14</v>
      </c>
      <c r="C175" s="5">
        <v>2</v>
      </c>
      <c r="D175" s="5">
        <f t="shared" si="22"/>
        <v>2136</v>
      </c>
      <c r="E175" s="5">
        <f t="shared" si="23"/>
        <v>2136</v>
      </c>
      <c r="F175" s="5">
        <f t="shared" si="24"/>
        <v>2136</v>
      </c>
      <c r="G175" s="5" t="str">
        <f t="shared" si="25"/>
        <v>NIE</v>
      </c>
      <c r="H175" s="5">
        <f t="shared" si="26"/>
        <v>1400</v>
      </c>
      <c r="I175" s="5">
        <f t="shared" si="27"/>
        <v>0</v>
      </c>
      <c r="J175">
        <f t="shared" si="28"/>
        <v>0</v>
      </c>
      <c r="K175">
        <f t="shared" si="29"/>
        <v>0</v>
      </c>
      <c r="L175" t="b">
        <f t="shared" si="30"/>
        <v>0</v>
      </c>
      <c r="M175">
        <f t="shared" si="31"/>
        <v>0</v>
      </c>
      <c r="N175">
        <f t="shared" si="32"/>
        <v>0</v>
      </c>
    </row>
    <row r="176" spans="1:14" x14ac:dyDescent="0.25">
      <c r="A176" s="6">
        <v>45921</v>
      </c>
      <c r="B176" s="5">
        <v>12</v>
      </c>
      <c r="C176" s="5">
        <v>0</v>
      </c>
      <c r="D176" s="5">
        <f t="shared" si="22"/>
        <v>2109</v>
      </c>
      <c r="E176" s="5">
        <f t="shared" si="23"/>
        <v>2109</v>
      </c>
      <c r="F176" s="5">
        <f t="shared" si="24"/>
        <v>2109</v>
      </c>
      <c r="G176" s="5" t="str">
        <f t="shared" si="25"/>
        <v>TAK</v>
      </c>
      <c r="H176" s="5">
        <f t="shared" si="26"/>
        <v>0</v>
      </c>
      <c r="I176" s="5">
        <f t="shared" si="27"/>
        <v>-27</v>
      </c>
      <c r="J176">
        <f t="shared" si="28"/>
        <v>0</v>
      </c>
      <c r="K176">
        <f t="shared" si="29"/>
        <v>0</v>
      </c>
      <c r="L176" t="b">
        <f t="shared" si="30"/>
        <v>0</v>
      </c>
      <c r="M176">
        <f t="shared" si="31"/>
        <v>0</v>
      </c>
      <c r="N176">
        <f t="shared" si="32"/>
        <v>0</v>
      </c>
    </row>
    <row r="177" spans="1:14" x14ac:dyDescent="0.25">
      <c r="A177" s="6">
        <v>45922</v>
      </c>
      <c r="B177" s="5">
        <v>13</v>
      </c>
      <c r="C177" s="5">
        <v>0</v>
      </c>
      <c r="D177" s="5">
        <f t="shared" si="22"/>
        <v>2079</v>
      </c>
      <c r="E177" s="5">
        <f t="shared" si="23"/>
        <v>2079</v>
      </c>
      <c r="F177" s="5">
        <f t="shared" si="24"/>
        <v>2079</v>
      </c>
      <c r="G177" s="5" t="str">
        <f t="shared" si="25"/>
        <v>TAK</v>
      </c>
      <c r="H177" s="5">
        <f t="shared" si="26"/>
        <v>0</v>
      </c>
      <c r="I177" s="5">
        <f t="shared" si="27"/>
        <v>-30</v>
      </c>
      <c r="J177">
        <f t="shared" si="28"/>
        <v>0</v>
      </c>
      <c r="K177">
        <f t="shared" si="29"/>
        <v>0</v>
      </c>
      <c r="L177" t="b">
        <f t="shared" si="30"/>
        <v>0</v>
      </c>
      <c r="M177">
        <f t="shared" si="31"/>
        <v>0</v>
      </c>
      <c r="N177">
        <f t="shared" si="32"/>
        <v>0</v>
      </c>
    </row>
    <row r="178" spans="1:14" x14ac:dyDescent="0.25">
      <c r="A178" s="6">
        <v>45923</v>
      </c>
      <c r="B178" s="5">
        <v>15</v>
      </c>
      <c r="C178" s="5">
        <v>0</v>
      </c>
      <c r="D178" s="5">
        <f t="shared" si="22"/>
        <v>2042</v>
      </c>
      <c r="E178" s="5">
        <f t="shared" si="23"/>
        <v>2042</v>
      </c>
      <c r="F178" s="5">
        <f t="shared" si="24"/>
        <v>2042</v>
      </c>
      <c r="G178" s="5" t="str">
        <f t="shared" si="25"/>
        <v>TAK</v>
      </c>
      <c r="H178" s="5">
        <f t="shared" si="26"/>
        <v>0</v>
      </c>
      <c r="I178" s="5">
        <f t="shared" si="27"/>
        <v>-37</v>
      </c>
      <c r="J178">
        <f t="shared" si="28"/>
        <v>0</v>
      </c>
      <c r="K178">
        <f t="shared" si="29"/>
        <v>0</v>
      </c>
      <c r="L178" t="b">
        <f t="shared" si="30"/>
        <v>0</v>
      </c>
      <c r="M178">
        <f t="shared" si="31"/>
        <v>0</v>
      </c>
      <c r="N178">
        <f t="shared" si="32"/>
        <v>0</v>
      </c>
    </row>
    <row r="179" spans="1:14" x14ac:dyDescent="0.25">
      <c r="A179" s="6">
        <v>45924</v>
      </c>
      <c r="B179" s="5">
        <v>15</v>
      </c>
      <c r="C179" s="5">
        <v>0</v>
      </c>
      <c r="D179" s="5">
        <f t="shared" si="22"/>
        <v>2006</v>
      </c>
      <c r="E179" s="5">
        <f t="shared" si="23"/>
        <v>2006</v>
      </c>
      <c r="F179" s="5">
        <f t="shared" si="24"/>
        <v>2006</v>
      </c>
      <c r="G179" s="5" t="str">
        <f t="shared" si="25"/>
        <v>TAK</v>
      </c>
      <c r="H179" s="5">
        <f t="shared" si="26"/>
        <v>0</v>
      </c>
      <c r="I179" s="5">
        <f t="shared" si="27"/>
        <v>-36</v>
      </c>
      <c r="J179">
        <f t="shared" si="28"/>
        <v>0</v>
      </c>
      <c r="K179">
        <f t="shared" si="29"/>
        <v>0</v>
      </c>
      <c r="L179" t="b">
        <f t="shared" si="30"/>
        <v>0</v>
      </c>
      <c r="M179">
        <f t="shared" si="31"/>
        <v>0</v>
      </c>
      <c r="N179">
        <f t="shared" si="32"/>
        <v>0</v>
      </c>
    </row>
    <row r="180" spans="1:14" x14ac:dyDescent="0.25">
      <c r="A180" s="6">
        <v>45925</v>
      </c>
      <c r="B180" s="5">
        <v>14</v>
      </c>
      <c r="C180" s="5">
        <v>0</v>
      </c>
      <c r="D180" s="5">
        <f t="shared" si="22"/>
        <v>1974</v>
      </c>
      <c r="E180" s="5">
        <f t="shared" si="23"/>
        <v>1974</v>
      </c>
      <c r="F180" s="5">
        <f t="shared" si="24"/>
        <v>1974</v>
      </c>
      <c r="G180" s="5" t="str">
        <f t="shared" si="25"/>
        <v>TAK</v>
      </c>
      <c r="H180" s="5">
        <f t="shared" si="26"/>
        <v>0</v>
      </c>
      <c r="I180" s="5">
        <f t="shared" si="27"/>
        <v>-32</v>
      </c>
      <c r="J180">
        <f t="shared" si="28"/>
        <v>0</v>
      </c>
      <c r="K180">
        <f t="shared" si="29"/>
        <v>0</v>
      </c>
      <c r="L180" t="b">
        <f t="shared" si="30"/>
        <v>0</v>
      </c>
      <c r="M180">
        <f t="shared" si="31"/>
        <v>0</v>
      </c>
      <c r="N180">
        <f t="shared" si="32"/>
        <v>0</v>
      </c>
    </row>
    <row r="181" spans="1:14" x14ac:dyDescent="0.25">
      <c r="A181" s="6">
        <v>45926</v>
      </c>
      <c r="B181" s="5">
        <v>12</v>
      </c>
      <c r="C181" s="5">
        <v>0</v>
      </c>
      <c r="D181" s="5">
        <f t="shared" si="22"/>
        <v>1949</v>
      </c>
      <c r="E181" s="5">
        <f t="shared" si="23"/>
        <v>1949</v>
      </c>
      <c r="F181" s="5">
        <f t="shared" si="24"/>
        <v>1949</v>
      </c>
      <c r="G181" s="5" t="str">
        <f t="shared" si="25"/>
        <v>TAK</v>
      </c>
      <c r="H181" s="5">
        <f t="shared" si="26"/>
        <v>0</v>
      </c>
      <c r="I181" s="5">
        <f t="shared" si="27"/>
        <v>-25</v>
      </c>
      <c r="J181">
        <f t="shared" si="28"/>
        <v>0</v>
      </c>
      <c r="K181">
        <f t="shared" si="29"/>
        <v>0</v>
      </c>
      <c r="L181" t="b">
        <f t="shared" si="30"/>
        <v>0</v>
      </c>
      <c r="M181">
        <f t="shared" si="31"/>
        <v>0</v>
      </c>
      <c r="N181">
        <f t="shared" si="32"/>
        <v>0</v>
      </c>
    </row>
    <row r="182" spans="1:14" x14ac:dyDescent="0.25">
      <c r="A182" s="6">
        <v>45927</v>
      </c>
      <c r="B182" s="5">
        <v>11</v>
      </c>
      <c r="C182" s="5">
        <v>0</v>
      </c>
      <c r="D182" s="5">
        <f t="shared" si="22"/>
        <v>1927</v>
      </c>
      <c r="E182" s="5">
        <f t="shared" si="23"/>
        <v>1927</v>
      </c>
      <c r="F182" s="5">
        <f t="shared" si="24"/>
        <v>1927</v>
      </c>
      <c r="G182" s="5" t="str">
        <f t="shared" si="25"/>
        <v>TAK</v>
      </c>
      <c r="H182" s="5">
        <f t="shared" si="26"/>
        <v>0</v>
      </c>
      <c r="I182" s="5">
        <f t="shared" si="27"/>
        <v>-22</v>
      </c>
      <c r="J182">
        <f t="shared" si="28"/>
        <v>0</v>
      </c>
      <c r="K182">
        <f t="shared" si="29"/>
        <v>0</v>
      </c>
      <c r="L182" t="b">
        <f t="shared" si="30"/>
        <v>0</v>
      </c>
      <c r="M182">
        <f t="shared" si="31"/>
        <v>0</v>
      </c>
      <c r="N182">
        <f t="shared" si="32"/>
        <v>0</v>
      </c>
    </row>
    <row r="183" spans="1:14" x14ac:dyDescent="0.25">
      <c r="A183" s="6">
        <v>45928</v>
      </c>
      <c r="B183" s="5">
        <v>10</v>
      </c>
      <c r="C183" s="5">
        <v>0</v>
      </c>
      <c r="D183" s="5">
        <f t="shared" si="22"/>
        <v>1908</v>
      </c>
      <c r="E183" s="5">
        <f t="shared" si="23"/>
        <v>1908</v>
      </c>
      <c r="F183" s="5">
        <f t="shared" si="24"/>
        <v>1908</v>
      </c>
      <c r="G183" s="5" t="str">
        <f t="shared" si="25"/>
        <v>TAK</v>
      </c>
      <c r="H183" s="5">
        <f t="shared" si="26"/>
        <v>0</v>
      </c>
      <c r="I183" s="5">
        <f t="shared" si="27"/>
        <v>-19</v>
      </c>
      <c r="J183">
        <f t="shared" si="28"/>
        <v>0</v>
      </c>
      <c r="K183">
        <f t="shared" si="29"/>
        <v>0</v>
      </c>
      <c r="L183" t="b">
        <f t="shared" si="30"/>
        <v>0</v>
      </c>
      <c r="M183">
        <f t="shared" si="31"/>
        <v>0</v>
      </c>
      <c r="N183">
        <f t="shared" si="32"/>
        <v>0</v>
      </c>
    </row>
    <row r="184" spans="1:14" x14ac:dyDescent="0.25">
      <c r="A184" s="6">
        <v>45929</v>
      </c>
      <c r="B184" s="5">
        <v>10</v>
      </c>
      <c r="C184" s="5">
        <v>0</v>
      </c>
      <c r="D184" s="5">
        <f t="shared" si="22"/>
        <v>1889</v>
      </c>
      <c r="E184" s="5">
        <f t="shared" si="23"/>
        <v>1889</v>
      </c>
      <c r="F184" s="5">
        <f t="shared" si="24"/>
        <v>1889</v>
      </c>
      <c r="G184" s="5" t="str">
        <f t="shared" si="25"/>
        <v>TAK</v>
      </c>
      <c r="H184" s="5">
        <f t="shared" si="26"/>
        <v>0</v>
      </c>
      <c r="I184" s="5">
        <f t="shared" si="27"/>
        <v>-19</v>
      </c>
      <c r="J184">
        <f t="shared" si="28"/>
        <v>0</v>
      </c>
      <c r="K184">
        <f t="shared" si="29"/>
        <v>0</v>
      </c>
      <c r="L184" t="b">
        <f t="shared" si="30"/>
        <v>0</v>
      </c>
      <c r="M184">
        <f t="shared" si="31"/>
        <v>0</v>
      </c>
      <c r="N184">
        <f t="shared" si="32"/>
        <v>0</v>
      </c>
    </row>
    <row r="185" spans="1:14" x14ac:dyDescent="0.25">
      <c r="A185" s="6">
        <v>45930</v>
      </c>
      <c r="B185" s="5">
        <v>10</v>
      </c>
      <c r="C185" s="5">
        <v>0</v>
      </c>
      <c r="D185" s="5">
        <f t="shared" si="22"/>
        <v>1871</v>
      </c>
      <c r="E185" s="5">
        <f t="shared" si="23"/>
        <v>1871</v>
      </c>
      <c r="F185" s="5">
        <f t="shared" si="24"/>
        <v>1871</v>
      </c>
      <c r="G185" s="5" t="str">
        <f t="shared" si="25"/>
        <v>TAK</v>
      </c>
      <c r="H185" s="5">
        <f t="shared" si="26"/>
        <v>0</v>
      </c>
      <c r="I185" s="5">
        <f t="shared" si="27"/>
        <v>-18</v>
      </c>
      <c r="J185">
        <f t="shared" si="28"/>
        <v>0</v>
      </c>
      <c r="K185">
        <f t="shared" si="29"/>
        <v>0</v>
      </c>
      <c r="L185" t="b">
        <f t="shared" si="30"/>
        <v>0</v>
      </c>
      <c r="M185">
        <f t="shared" si="31"/>
        <v>0</v>
      </c>
      <c r="N185">
        <f t="shared" si="32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2056-3BA8-4156-A2C7-E79A7587974B}">
  <dimension ref="B2:C5"/>
  <sheetViews>
    <sheetView workbookViewId="0">
      <selection activeCell="C3" sqref="C3"/>
    </sheetView>
  </sheetViews>
  <sheetFormatPr defaultRowHeight="15" x14ac:dyDescent="0.25"/>
  <cols>
    <col min="2" max="2" width="67.5703125" customWidth="1"/>
    <col min="3" max="3" width="24.140625" customWidth="1"/>
    <col min="4" max="4" width="11.28515625" customWidth="1"/>
  </cols>
  <sheetData>
    <row r="2" spans="2:3" x14ac:dyDescent="0.25">
      <c r="B2" t="s">
        <v>7</v>
      </c>
      <c r="C2" t="s">
        <v>8</v>
      </c>
    </row>
    <row r="3" spans="2:3" x14ac:dyDescent="0.25">
      <c r="B3" s="1" t="s">
        <v>9</v>
      </c>
      <c r="C3">
        <f>COUNTIF(Tab_Dane_POGODA[Temperatura_Średnio],"&lt;=15")</f>
        <v>88</v>
      </c>
    </row>
    <row r="4" spans="2:3" ht="30" x14ac:dyDescent="0.25">
      <c r="B4" s="1" t="s">
        <v>10</v>
      </c>
      <c r="C4">
        <f>COUNTIFS(Tab_Dane_POGODA[Temperatura_Średnio],"&gt;15",Tab_Dane_POGODA[Opady_Średnio],"&lt;=0,6")</f>
        <v>73</v>
      </c>
    </row>
    <row r="5" spans="2:3" ht="30" x14ac:dyDescent="0.25">
      <c r="B5" s="1" t="s">
        <v>11</v>
      </c>
      <c r="C5">
        <f>COUNTIFS(Tab_Dane_POGODA[Temperatura_Średnio],"&gt;15",Tab_Dane_POGODA[Opady_Średnio],"&gt;0,6")</f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67288-ABF1-4737-BA63-F3A31A90FB51}">
  <dimension ref="B1:AB216"/>
  <sheetViews>
    <sheetView zoomScale="85" zoomScaleNormal="85" workbookViewId="0">
      <pane ySplit="1" topLeftCell="A2" activePane="bottomLeft" state="frozen"/>
      <selection pane="bottomLeft" activeCell="J12" sqref="J12"/>
    </sheetView>
  </sheetViews>
  <sheetFormatPr defaultRowHeight="15" x14ac:dyDescent="0.25"/>
  <cols>
    <col min="1" max="1" width="3.5703125" customWidth="1"/>
    <col min="2" max="2" width="11.42578125" customWidth="1"/>
    <col min="3" max="3" width="12.5703125" customWidth="1"/>
    <col min="4" max="4" width="11.42578125" customWidth="1"/>
    <col min="5" max="6" width="14.5703125" customWidth="1"/>
    <col min="7" max="7" width="13.85546875" customWidth="1"/>
    <col min="8" max="8" width="13" customWidth="1"/>
    <col min="9" max="9" width="15.85546875" customWidth="1"/>
    <col min="10" max="10" width="16.140625" customWidth="1"/>
    <col min="11" max="12" width="11.42578125" customWidth="1"/>
  </cols>
  <sheetData>
    <row r="1" spans="2:28" ht="59.1" customHeight="1" x14ac:dyDescent="0.25">
      <c r="B1" s="3" t="s">
        <v>3</v>
      </c>
      <c r="C1" s="3" t="s">
        <v>17</v>
      </c>
      <c r="D1" s="3" t="s">
        <v>19</v>
      </c>
      <c r="E1" s="3" t="s">
        <v>16</v>
      </c>
      <c r="F1" s="3" t="s">
        <v>15</v>
      </c>
      <c r="G1" s="3" t="s">
        <v>13</v>
      </c>
      <c r="H1" s="3" t="s">
        <v>12</v>
      </c>
      <c r="I1" s="3" t="s">
        <v>20</v>
      </c>
      <c r="J1" s="3" t="s">
        <v>14</v>
      </c>
      <c r="K1" s="3" t="s">
        <v>18</v>
      </c>
      <c r="L1" s="3" t="s">
        <v>21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2:28" x14ac:dyDescent="0.25">
      <c r="B2" s="2">
        <f>Tab_Dane_POGODA[[#This Row],[DATA]]</f>
        <v>42095</v>
      </c>
      <c r="C2" s="4">
        <f>VLOOKUP(Tab_ZADANIE_2[[#This Row],[DATA]],Tab_Dane_POGODA[],2,FALSE)</f>
        <v>4</v>
      </c>
      <c r="D2" s="8">
        <f>VLOOKUP(Tab_ZADANIE_2[[#This Row],[DATA]],Tab_Dane_POGODA[],3,FALSE)</f>
        <v>2</v>
      </c>
      <c r="E2" s="7">
        <f>IF(Tab_ZADANIE_2[[#This Row],[OPAD 20:00-19:59]]&gt;0,700*Tab_ZADANIE_2[[#This Row],[OPAD 20:00-19:59]],)</f>
        <v>1400</v>
      </c>
      <c r="F2" s="7">
        <f>IF(Poj_Zbior_ALL+(Tab_ZADANIE_2[[#This Row],[Uzupełnienie wody z OPAD 20:00 - 19:59]]+Tab_ZADANIE_2[[#This Row],[Ubytek PAROWANIE 21:00 - 19:59]])&gt;=25000,25000,(25000+Tab_ZADANIE_2[[#This Row],[Uzupełnienie wody z OPAD 20:00 - 19:59]]+Tab_ZADANIE_2[[#This Row],[Ubytek PAROWANIE 21:00 - 19:59]]))</f>
        <v>25000</v>
      </c>
      <c r="G2" s="7" t="b">
        <f>AND(Tab_ZADANIE_2[[#This Row],[Temperatura 20:00 - 19:59]]&gt;15,Tab_ZADANIE_2[[#This Row],[OPAD 20:00-19:59]]&lt;0.6)</f>
        <v>0</v>
      </c>
      <c r="H2" s="7">
        <f>IF((Tab_ZADANIE_2[[#This Row],[Czy PODLEWANIE 20:00 - 21:00]]=TRUE),IF(Tab_ZADANIE_2[[#This Row],[Temperatura 20:00 - 19:59]]&lt;=30,12000,24000),)</f>
        <v>0</v>
      </c>
      <c r="I2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" s="7">
        <f>IF(25000-(Tab_ZADANIE_2[[#This Row],[Porcja PODLEWANIA 20:00 - 21:00]]+Tab_ZADANIE_2[[#This Row],[Uzupełnienie wody z OPAD 20:00 - 19:59]])&gt;=0,25000,25000+(Tab_ZADANIE_2[[#This Row],[Porcja PODLEWANIA 20:00 - 21:00]]+Tab_ZADANIE_2[[#This Row],[Uzupełnienie wody z OPAD 20:00 - 19:59]]))</f>
        <v>25000</v>
      </c>
      <c r="K2" s="7">
        <f>IF(Tab_ZADANIE_2[[#This Row],[OPAD 20:00-19:59]]&lt;=0,(0.0003*Tab_ZADANIE_2[[#This Row],[Temperatura 20:00 - 19:59]]^1.5*Tab_ZADANIE_2[[#This Row],[Stan ZBIORNIKA 21:00]]),)</f>
        <v>0</v>
      </c>
      <c r="L2" s="16">
        <f>ROUNDUP(Tab_ZADANIE_2[[#This Row],[Uzupełnienie wody z SIECI 20:00-20:01]]/1000,0)*Woda_z_SIECI</f>
        <v>0</v>
      </c>
    </row>
    <row r="3" spans="2:28" x14ac:dyDescent="0.25">
      <c r="B3" s="2">
        <f>Tab_Dane_POGODA[[#This Row],[DATA]]</f>
        <v>42096</v>
      </c>
      <c r="C3" s="4">
        <f>VLOOKUP(Tab_ZADANIE_2[[#This Row],[DATA]],Tab_Dane_POGODA[],2,FALSE)</f>
        <v>2</v>
      </c>
      <c r="D3" s="8">
        <f>VLOOKUP(Tab_ZADANIE_2[[#This Row],[DATA]],Tab_Dane_POGODA[],3,FALSE)</f>
        <v>6</v>
      </c>
      <c r="E3" s="7">
        <f>IF(Tab_ZADANIE_2[[#This Row],[OPAD 20:00-19:59]]&gt;0,700*Tab_ZADANIE_2[[#This Row],[OPAD 20:00-19:59]],)</f>
        <v>4200</v>
      </c>
      <c r="F3" s="7">
        <f>IF(J2-K2+Tab_ZADANIE_2[[#This Row],[Uzupełnienie wody z OPAD 20:00 - 19:59]]&gt;=Poj_Zbior_ALL,Poj_Zbior_ALL,J2-K2+Tab_ZADANIE_2[[#This Row],[Uzupełnienie wody z OPAD 20:00 - 19:59]])</f>
        <v>25000</v>
      </c>
      <c r="G3" s="7" t="b">
        <f>AND(Tab_ZADANIE_2[[#This Row],[Temperatura 20:00 - 19:59]]&gt;15,Tab_ZADANIE_2[[#This Row],[OPAD 20:00-19:59]]&lt;0.6)</f>
        <v>0</v>
      </c>
      <c r="H3" s="7">
        <f>IF((Tab_ZADANIE_2[[#This Row],[Czy PODLEWANIE 20:00 - 21:00]]=TRUE),IF(Tab_ZADANIE_2[[#This Row],[Temperatura 20:00 - 19:59]]&lt;=30,12000,24000),)</f>
        <v>0</v>
      </c>
      <c r="I3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" s="7">
        <f>Tab_ZADANIE_2[[#This Row],[Stan ZBIORNIKA 20:00]]-Tab_ZADANIE_2[[#This Row],[Porcja PODLEWANIA 20:00 - 21:00]]+Tab_ZADANIE_2[[#This Row],[Uzupełnienie wody z SIECI 20:00-20:01]]</f>
        <v>25000</v>
      </c>
      <c r="K3" s="7">
        <f>IF(Tab_ZADANIE_2[[#This Row],[OPAD 20:00-19:59]]&lt;=0,(0.0003*Tab_ZADANIE_2[[#This Row],[Temperatura 20:00 - 19:59]]^1.5*Tab_ZADANIE_2[[#This Row],[Stan ZBIORNIKA 21:00]]),)</f>
        <v>0</v>
      </c>
      <c r="L3" s="16">
        <f>ROUNDUP(Tab_ZADANIE_2[[#This Row],[Uzupełnienie wody z SIECI 20:00-20:01]]/1000,0)*Woda_z_SIECI</f>
        <v>0</v>
      </c>
    </row>
    <row r="4" spans="2:28" x14ac:dyDescent="0.25">
      <c r="B4" s="2">
        <f>Tab_Dane_POGODA[[#This Row],[DATA]]</f>
        <v>42097</v>
      </c>
      <c r="C4" s="4">
        <f>VLOOKUP(Tab_ZADANIE_2[[#This Row],[DATA]],Tab_Dane_POGODA[],2,FALSE)</f>
        <v>4</v>
      </c>
      <c r="D4" s="8">
        <f>VLOOKUP(Tab_ZADANIE_2[[#This Row],[DATA]],Tab_Dane_POGODA[],3,FALSE)</f>
        <v>1</v>
      </c>
      <c r="E4" s="7">
        <f>IF(Tab_ZADANIE_2[[#This Row],[OPAD 20:00-19:59]]&gt;0,700*Tab_ZADANIE_2[[#This Row],[OPAD 20:00-19:59]],)</f>
        <v>700</v>
      </c>
      <c r="F4" s="7">
        <f>IF(J3-K3+Tab_ZADANIE_2[[#This Row],[Uzupełnienie wody z OPAD 20:00 - 19:59]]&gt;=Poj_Zbior_ALL,Poj_Zbior_ALL,J3-K3+Tab_ZADANIE_2[[#This Row],[Uzupełnienie wody z OPAD 20:00 - 19:59]])</f>
        <v>25000</v>
      </c>
      <c r="G4" s="7" t="b">
        <f>AND(Tab_ZADANIE_2[[#This Row],[Temperatura 20:00 - 19:59]]&gt;15,Tab_ZADANIE_2[[#This Row],[OPAD 20:00-19:59]]&lt;0.6)</f>
        <v>0</v>
      </c>
      <c r="H4" s="7">
        <f>IF((Tab_ZADANIE_2[[#This Row],[Czy PODLEWANIE 20:00 - 21:00]]=TRUE),IF(Tab_ZADANIE_2[[#This Row],[Temperatura 20:00 - 19:59]]&lt;=30,12000,24000),)</f>
        <v>0</v>
      </c>
      <c r="I4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" s="7">
        <f>Tab_ZADANIE_2[[#This Row],[Stan ZBIORNIKA 20:00]]-Tab_ZADANIE_2[[#This Row],[Porcja PODLEWANIA 20:00 - 21:00]]+Tab_ZADANIE_2[[#This Row],[Uzupełnienie wody z SIECI 20:00-20:01]]</f>
        <v>25000</v>
      </c>
      <c r="K4" s="7">
        <f>IF(Tab_ZADANIE_2[[#This Row],[OPAD 20:00-19:59]]&lt;=0,(0.0003*Tab_ZADANIE_2[[#This Row],[Temperatura 20:00 - 19:59]]^1.5*Tab_ZADANIE_2[[#This Row],[Stan ZBIORNIKA 21:00]]),)</f>
        <v>0</v>
      </c>
      <c r="L4" s="16">
        <f>ROUNDUP(Tab_ZADANIE_2[[#This Row],[Uzupełnienie wody z SIECI 20:00-20:01]]/1000,0)*Woda_z_SIECI</f>
        <v>0</v>
      </c>
    </row>
    <row r="5" spans="2:28" x14ac:dyDescent="0.25">
      <c r="B5" s="2">
        <f>Tab_Dane_POGODA[[#This Row],[DATA]]</f>
        <v>42098</v>
      </c>
      <c r="C5" s="4">
        <f>VLOOKUP(Tab_ZADANIE_2[[#This Row],[DATA]],Tab_Dane_POGODA[],2,FALSE)</f>
        <v>4</v>
      </c>
      <c r="D5" s="8">
        <f>VLOOKUP(Tab_ZADANIE_2[[#This Row],[DATA]],Tab_Dane_POGODA[],3,FALSE)</f>
        <v>0.8</v>
      </c>
      <c r="E5" s="7">
        <f>IF(Tab_ZADANIE_2[[#This Row],[OPAD 20:00-19:59]]&gt;0,700*Tab_ZADANIE_2[[#This Row],[OPAD 20:00-19:59]],)</f>
        <v>560</v>
      </c>
      <c r="F5" s="7">
        <f>IF(J4-K4+Tab_ZADANIE_2[[#This Row],[Uzupełnienie wody z OPAD 20:00 - 19:59]]&gt;=Poj_Zbior_ALL,Poj_Zbior_ALL,J4-K4+Tab_ZADANIE_2[[#This Row],[Uzupełnienie wody z OPAD 20:00 - 19:59]])</f>
        <v>25000</v>
      </c>
      <c r="G5" s="7" t="b">
        <f>AND(Tab_ZADANIE_2[[#This Row],[Temperatura 20:00 - 19:59]]&gt;15,Tab_ZADANIE_2[[#This Row],[OPAD 20:00-19:59]]&lt;0.6)</f>
        <v>0</v>
      </c>
      <c r="H5" s="7">
        <f>IF((Tab_ZADANIE_2[[#This Row],[Czy PODLEWANIE 20:00 - 21:00]]=TRUE),IF(Tab_ZADANIE_2[[#This Row],[Temperatura 20:00 - 19:59]]&lt;=30,12000,24000),)</f>
        <v>0</v>
      </c>
      <c r="I5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" s="7">
        <f>Tab_ZADANIE_2[[#This Row],[Stan ZBIORNIKA 20:00]]-Tab_ZADANIE_2[[#This Row],[Porcja PODLEWANIA 20:00 - 21:00]]+Tab_ZADANIE_2[[#This Row],[Uzupełnienie wody z SIECI 20:00-20:01]]</f>
        <v>25000</v>
      </c>
      <c r="K5" s="7">
        <f>IF(Tab_ZADANIE_2[[#This Row],[OPAD 20:00-19:59]]&lt;=0,(0.0003*Tab_ZADANIE_2[[#This Row],[Temperatura 20:00 - 19:59]]^1.5*Tab_ZADANIE_2[[#This Row],[Stan ZBIORNIKA 21:00]]),)</f>
        <v>0</v>
      </c>
      <c r="L5" s="16">
        <f>ROUNDUP(Tab_ZADANIE_2[[#This Row],[Uzupełnienie wody z SIECI 20:00-20:01]]/1000,0)*Woda_z_SIECI</f>
        <v>0</v>
      </c>
    </row>
    <row r="6" spans="2:28" x14ac:dyDescent="0.25">
      <c r="B6" s="2">
        <f>Tab_Dane_POGODA[[#This Row],[DATA]]</f>
        <v>42099</v>
      </c>
      <c r="C6" s="4">
        <f>VLOOKUP(Tab_ZADANIE_2[[#This Row],[DATA]],Tab_Dane_POGODA[],2,FALSE)</f>
        <v>3</v>
      </c>
      <c r="D6" s="8">
        <f>VLOOKUP(Tab_ZADANIE_2[[#This Row],[DATA]],Tab_Dane_POGODA[],3,FALSE)</f>
        <v>0</v>
      </c>
      <c r="E6" s="7">
        <f>IF(Tab_ZADANIE_2[[#This Row],[OPAD 20:00-19:59]]&gt;0,700*Tab_ZADANIE_2[[#This Row],[OPAD 20:00-19:59]],)</f>
        <v>0</v>
      </c>
      <c r="F6" s="7">
        <f>IF(J5-K5+Tab_ZADANIE_2[[#This Row],[Uzupełnienie wody z OPAD 20:00 - 19:59]]&gt;=Poj_Zbior_ALL,Poj_Zbior_ALL,J5-K5+Tab_ZADANIE_2[[#This Row],[Uzupełnienie wody z OPAD 20:00 - 19:59]])</f>
        <v>25000</v>
      </c>
      <c r="G6" s="7" t="b">
        <f>AND(Tab_ZADANIE_2[[#This Row],[Temperatura 20:00 - 19:59]]&gt;15,Tab_ZADANIE_2[[#This Row],[OPAD 20:00-19:59]]&lt;0.6)</f>
        <v>0</v>
      </c>
      <c r="H6" s="7">
        <f>IF((Tab_ZADANIE_2[[#This Row],[Czy PODLEWANIE 20:00 - 21:00]]=TRUE),IF(Tab_ZADANIE_2[[#This Row],[Temperatura 20:00 - 19:59]]&lt;=30,12000,24000),)</f>
        <v>0</v>
      </c>
      <c r="I6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" s="7">
        <f>Tab_ZADANIE_2[[#This Row],[Stan ZBIORNIKA 20:00]]-Tab_ZADANIE_2[[#This Row],[Porcja PODLEWANIA 20:00 - 21:00]]+Tab_ZADANIE_2[[#This Row],[Uzupełnienie wody z SIECI 20:00-20:01]]</f>
        <v>25000</v>
      </c>
      <c r="K6" s="7">
        <f>IF(Tab_ZADANIE_2[[#This Row],[OPAD 20:00-19:59]]&lt;=0,(0.0003*Tab_ZADANIE_2[[#This Row],[Temperatura 20:00 - 19:59]]^1.5*Tab_ZADANIE_2[[#This Row],[Stan ZBIORNIKA 21:00]]),)</f>
        <v>38.971143170299733</v>
      </c>
      <c r="L6" s="16">
        <f>ROUNDUP(Tab_ZADANIE_2[[#This Row],[Uzupełnienie wody z SIECI 20:00-20:01]]/1000,0)*Woda_z_SIECI</f>
        <v>0</v>
      </c>
    </row>
    <row r="7" spans="2:28" x14ac:dyDescent="0.25">
      <c r="B7" s="2">
        <f>Tab_Dane_POGODA[[#This Row],[DATA]]</f>
        <v>42100</v>
      </c>
      <c r="C7" s="4">
        <f>VLOOKUP(Tab_ZADANIE_2[[#This Row],[DATA]],Tab_Dane_POGODA[],2,FALSE)</f>
        <v>4</v>
      </c>
      <c r="D7" s="8">
        <f>VLOOKUP(Tab_ZADANIE_2[[#This Row],[DATA]],Tab_Dane_POGODA[],3,FALSE)</f>
        <v>0</v>
      </c>
      <c r="E7" s="7">
        <f>IF(Tab_ZADANIE_2[[#This Row],[OPAD 20:00-19:59]]&gt;0,700*Tab_ZADANIE_2[[#This Row],[OPAD 20:00-19:59]],)</f>
        <v>0</v>
      </c>
      <c r="F7" s="7">
        <f>IF(J6-K6+Tab_ZADANIE_2[[#This Row],[Uzupełnienie wody z OPAD 20:00 - 19:59]]&gt;=Poj_Zbior_ALL,Poj_Zbior_ALL,J6-K6+Tab_ZADANIE_2[[#This Row],[Uzupełnienie wody z OPAD 20:00 - 19:59]])</f>
        <v>24961.0288568297</v>
      </c>
      <c r="G7" s="7" t="b">
        <f>AND(Tab_ZADANIE_2[[#This Row],[Temperatura 20:00 - 19:59]]&gt;15,Tab_ZADANIE_2[[#This Row],[OPAD 20:00-19:59]]&lt;0.6)</f>
        <v>0</v>
      </c>
      <c r="H7" s="7">
        <f>IF((Tab_ZADANIE_2[[#This Row],[Czy PODLEWANIE 20:00 - 21:00]]=TRUE),IF(Tab_ZADANIE_2[[#This Row],[Temperatura 20:00 - 19:59]]&lt;=30,12000,24000),)</f>
        <v>0</v>
      </c>
      <c r="I7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" s="7">
        <f>Tab_ZADANIE_2[[#This Row],[Stan ZBIORNIKA 20:00]]-Tab_ZADANIE_2[[#This Row],[Porcja PODLEWANIA 20:00 - 21:00]]+Tab_ZADANIE_2[[#This Row],[Uzupełnienie wody z SIECI 20:00-20:01]]</f>
        <v>24961.0288568297</v>
      </c>
      <c r="K7" s="7">
        <f>IF(Tab_ZADANIE_2[[#This Row],[OPAD 20:00-19:59]]&lt;=0,(0.0003*Tab_ZADANIE_2[[#This Row],[Temperatura 20:00 - 19:59]]^1.5*Tab_ZADANIE_2[[#This Row],[Stan ZBIORNIKA 21:00]]),)</f>
        <v>59.906469256391262</v>
      </c>
      <c r="L7" s="16">
        <f>ROUNDUP(Tab_ZADANIE_2[[#This Row],[Uzupełnienie wody z SIECI 20:00-20:01]]/1000,0)*Woda_z_SIECI</f>
        <v>0</v>
      </c>
    </row>
    <row r="8" spans="2:28" x14ac:dyDescent="0.25">
      <c r="B8" s="2">
        <f>Tab_Dane_POGODA[[#This Row],[DATA]]</f>
        <v>42101</v>
      </c>
      <c r="C8" s="4">
        <f>VLOOKUP(Tab_ZADANIE_2[[#This Row],[DATA]],Tab_Dane_POGODA[],2,FALSE)</f>
        <v>4</v>
      </c>
      <c r="D8" s="8">
        <f>VLOOKUP(Tab_ZADANIE_2[[#This Row],[DATA]],Tab_Dane_POGODA[],3,FALSE)</f>
        <v>1</v>
      </c>
      <c r="E8" s="7">
        <f>IF(Tab_ZADANIE_2[[#This Row],[OPAD 20:00-19:59]]&gt;0,700*Tab_ZADANIE_2[[#This Row],[OPAD 20:00-19:59]],)</f>
        <v>700</v>
      </c>
      <c r="F8" s="7">
        <f>IF(J7-K7+Tab_ZADANIE_2[[#This Row],[Uzupełnienie wody z OPAD 20:00 - 19:59]]&gt;=Poj_Zbior_ALL,Poj_Zbior_ALL,J7-K7+Tab_ZADANIE_2[[#This Row],[Uzupełnienie wody z OPAD 20:00 - 19:59]])</f>
        <v>25000</v>
      </c>
      <c r="G8" s="7" t="b">
        <f>AND(Tab_ZADANIE_2[[#This Row],[Temperatura 20:00 - 19:59]]&gt;15,Tab_ZADANIE_2[[#This Row],[OPAD 20:00-19:59]]&lt;0.6)</f>
        <v>0</v>
      </c>
      <c r="H8" s="7">
        <f>IF((Tab_ZADANIE_2[[#This Row],[Czy PODLEWANIE 20:00 - 21:00]]=TRUE),IF(Tab_ZADANIE_2[[#This Row],[Temperatura 20:00 - 19:59]]&lt;=30,12000,24000),)</f>
        <v>0</v>
      </c>
      <c r="I8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" s="7">
        <f>Tab_ZADANIE_2[[#This Row],[Stan ZBIORNIKA 20:00]]-Tab_ZADANIE_2[[#This Row],[Porcja PODLEWANIA 20:00 - 21:00]]+Tab_ZADANIE_2[[#This Row],[Uzupełnienie wody z SIECI 20:00-20:01]]</f>
        <v>25000</v>
      </c>
      <c r="K8" s="7">
        <f>IF(Tab_ZADANIE_2[[#This Row],[OPAD 20:00-19:59]]&lt;=0,(0.0003*Tab_ZADANIE_2[[#This Row],[Temperatura 20:00 - 19:59]]^1.5*Tab_ZADANIE_2[[#This Row],[Stan ZBIORNIKA 21:00]]),)</f>
        <v>0</v>
      </c>
      <c r="L8" s="16">
        <f>ROUNDUP(Tab_ZADANIE_2[[#This Row],[Uzupełnienie wody z SIECI 20:00-20:01]]/1000,0)*Woda_z_SIECI</f>
        <v>0</v>
      </c>
    </row>
    <row r="9" spans="2:28" x14ac:dyDescent="0.25">
      <c r="B9" s="2">
        <f>Tab_Dane_POGODA[[#This Row],[DATA]]</f>
        <v>42102</v>
      </c>
      <c r="C9" s="4">
        <f>VLOOKUP(Tab_ZADANIE_2[[#This Row],[DATA]],Tab_Dane_POGODA[],2,FALSE)</f>
        <v>8</v>
      </c>
      <c r="D9" s="8">
        <f>VLOOKUP(Tab_ZADANIE_2[[#This Row],[DATA]],Tab_Dane_POGODA[],3,FALSE)</f>
        <v>1</v>
      </c>
      <c r="E9" s="7">
        <f>IF(Tab_ZADANIE_2[[#This Row],[OPAD 20:00-19:59]]&gt;0,700*Tab_ZADANIE_2[[#This Row],[OPAD 20:00-19:59]],)</f>
        <v>700</v>
      </c>
      <c r="F9" s="7">
        <f>IF(J8-K8+Tab_ZADANIE_2[[#This Row],[Uzupełnienie wody z OPAD 20:00 - 19:59]]&gt;=Poj_Zbior_ALL,Poj_Zbior_ALL,J8-K8+Tab_ZADANIE_2[[#This Row],[Uzupełnienie wody z OPAD 20:00 - 19:59]])</f>
        <v>25000</v>
      </c>
      <c r="G9" s="7" t="b">
        <f>AND(Tab_ZADANIE_2[[#This Row],[Temperatura 20:00 - 19:59]]&gt;15,Tab_ZADANIE_2[[#This Row],[OPAD 20:00-19:59]]&lt;0.6)</f>
        <v>0</v>
      </c>
      <c r="H9" s="7">
        <f>IF((Tab_ZADANIE_2[[#This Row],[Czy PODLEWANIE 20:00 - 21:00]]=TRUE),IF(Tab_ZADANIE_2[[#This Row],[Temperatura 20:00 - 19:59]]&lt;=30,12000,24000),)</f>
        <v>0</v>
      </c>
      <c r="I9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9" s="7">
        <f>Tab_ZADANIE_2[[#This Row],[Stan ZBIORNIKA 20:00]]-Tab_ZADANIE_2[[#This Row],[Porcja PODLEWANIA 20:00 - 21:00]]+Tab_ZADANIE_2[[#This Row],[Uzupełnienie wody z SIECI 20:00-20:01]]</f>
        <v>25000</v>
      </c>
      <c r="K9" s="7">
        <f>IF(Tab_ZADANIE_2[[#This Row],[OPAD 20:00-19:59]]&lt;=0,(0.0003*Tab_ZADANIE_2[[#This Row],[Temperatura 20:00 - 19:59]]^1.5*Tab_ZADANIE_2[[#This Row],[Stan ZBIORNIKA 21:00]]),)</f>
        <v>0</v>
      </c>
      <c r="L9" s="16">
        <f>ROUNDUP(Tab_ZADANIE_2[[#This Row],[Uzupełnienie wody z SIECI 20:00-20:01]]/1000,0)*Woda_z_SIECI</f>
        <v>0</v>
      </c>
    </row>
    <row r="10" spans="2:28" x14ac:dyDescent="0.25">
      <c r="B10" s="2">
        <f>Tab_Dane_POGODA[[#This Row],[DATA]]</f>
        <v>42103</v>
      </c>
      <c r="C10" s="4">
        <f>VLOOKUP(Tab_ZADANIE_2[[#This Row],[DATA]],Tab_Dane_POGODA[],2,FALSE)</f>
        <v>6</v>
      </c>
      <c r="D10" s="8">
        <f>VLOOKUP(Tab_ZADANIE_2[[#This Row],[DATA]],Tab_Dane_POGODA[],3,FALSE)</f>
        <v>2</v>
      </c>
      <c r="E10" s="7">
        <f>IF(Tab_ZADANIE_2[[#This Row],[OPAD 20:00-19:59]]&gt;0,700*Tab_ZADANIE_2[[#This Row],[OPAD 20:00-19:59]],)</f>
        <v>1400</v>
      </c>
      <c r="F10" s="7">
        <f>IF(J9-K9+Tab_ZADANIE_2[[#This Row],[Uzupełnienie wody z OPAD 20:00 - 19:59]]&gt;=Poj_Zbior_ALL,Poj_Zbior_ALL,J9-K9+Tab_ZADANIE_2[[#This Row],[Uzupełnienie wody z OPAD 20:00 - 19:59]])</f>
        <v>25000</v>
      </c>
      <c r="G10" s="7" t="b">
        <f>AND(Tab_ZADANIE_2[[#This Row],[Temperatura 20:00 - 19:59]]&gt;15,Tab_ZADANIE_2[[#This Row],[OPAD 20:00-19:59]]&lt;0.6)</f>
        <v>0</v>
      </c>
      <c r="H10" s="7">
        <f>IF((Tab_ZADANIE_2[[#This Row],[Czy PODLEWANIE 20:00 - 21:00]]=TRUE),IF(Tab_ZADANIE_2[[#This Row],[Temperatura 20:00 - 19:59]]&lt;=30,12000,24000),)</f>
        <v>0</v>
      </c>
      <c r="I10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0" s="7">
        <f>Tab_ZADANIE_2[[#This Row],[Stan ZBIORNIKA 20:00]]-Tab_ZADANIE_2[[#This Row],[Porcja PODLEWANIA 20:00 - 21:00]]+Tab_ZADANIE_2[[#This Row],[Uzupełnienie wody z SIECI 20:00-20:01]]</f>
        <v>25000</v>
      </c>
      <c r="K10" s="7">
        <f>IF(Tab_ZADANIE_2[[#This Row],[OPAD 20:00-19:59]]&lt;=0,(0.0003*Tab_ZADANIE_2[[#This Row],[Temperatura 20:00 - 19:59]]^1.5*Tab_ZADANIE_2[[#This Row],[Stan ZBIORNIKA 21:00]]),)</f>
        <v>0</v>
      </c>
      <c r="L10" s="16">
        <f>ROUNDUP(Tab_ZADANIE_2[[#This Row],[Uzupełnienie wody z SIECI 20:00-20:01]]/1000,0)*Woda_z_SIECI</f>
        <v>0</v>
      </c>
    </row>
    <row r="11" spans="2:28" x14ac:dyDescent="0.25">
      <c r="B11" s="2">
        <f>Tab_Dane_POGODA[[#This Row],[DATA]]</f>
        <v>42104</v>
      </c>
      <c r="C11" s="4">
        <f>VLOOKUP(Tab_ZADANIE_2[[#This Row],[DATA]],Tab_Dane_POGODA[],2,FALSE)</f>
        <v>9</v>
      </c>
      <c r="D11" s="8">
        <f>VLOOKUP(Tab_ZADANIE_2[[#This Row],[DATA]],Tab_Dane_POGODA[],3,FALSE)</f>
        <v>2</v>
      </c>
      <c r="E11" s="7">
        <f>IF(Tab_ZADANIE_2[[#This Row],[OPAD 20:00-19:59]]&gt;0,700*Tab_ZADANIE_2[[#This Row],[OPAD 20:00-19:59]],)</f>
        <v>1400</v>
      </c>
      <c r="F11" s="7">
        <f>IF(J10-K10+Tab_ZADANIE_2[[#This Row],[Uzupełnienie wody z OPAD 20:00 - 19:59]]&gt;=Poj_Zbior_ALL,Poj_Zbior_ALL,J10-K10+Tab_ZADANIE_2[[#This Row],[Uzupełnienie wody z OPAD 20:00 - 19:59]])</f>
        <v>25000</v>
      </c>
      <c r="G11" s="7" t="b">
        <f>AND(Tab_ZADANIE_2[[#This Row],[Temperatura 20:00 - 19:59]]&gt;15,Tab_ZADANIE_2[[#This Row],[OPAD 20:00-19:59]]&lt;0.6)</f>
        <v>0</v>
      </c>
      <c r="H11" s="7">
        <f>IF((Tab_ZADANIE_2[[#This Row],[Czy PODLEWANIE 20:00 - 21:00]]=TRUE),IF(Tab_ZADANIE_2[[#This Row],[Temperatura 20:00 - 19:59]]&lt;=30,12000,24000),)</f>
        <v>0</v>
      </c>
      <c r="I11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1" s="7">
        <f>Tab_ZADANIE_2[[#This Row],[Stan ZBIORNIKA 20:00]]-Tab_ZADANIE_2[[#This Row],[Porcja PODLEWANIA 20:00 - 21:00]]+Tab_ZADANIE_2[[#This Row],[Uzupełnienie wody z SIECI 20:00-20:01]]</f>
        <v>25000</v>
      </c>
      <c r="K11" s="7">
        <f>IF(Tab_ZADANIE_2[[#This Row],[OPAD 20:00-19:59]]&lt;=0,(0.0003*Tab_ZADANIE_2[[#This Row],[Temperatura 20:00 - 19:59]]^1.5*Tab_ZADANIE_2[[#This Row],[Stan ZBIORNIKA 21:00]]),)</f>
        <v>0</v>
      </c>
      <c r="L11" s="16">
        <f>ROUNDUP(Tab_ZADANIE_2[[#This Row],[Uzupełnienie wody z SIECI 20:00-20:01]]/1000,0)*Woda_z_SIECI</f>
        <v>0</v>
      </c>
    </row>
    <row r="12" spans="2:28" x14ac:dyDescent="0.25">
      <c r="B12" s="2">
        <f>Tab_Dane_POGODA[[#This Row],[DATA]]</f>
        <v>42105</v>
      </c>
      <c r="C12" s="4">
        <f>VLOOKUP(Tab_ZADANIE_2[[#This Row],[DATA]],Tab_Dane_POGODA[],2,FALSE)</f>
        <v>12</v>
      </c>
      <c r="D12" s="8">
        <f>VLOOKUP(Tab_ZADANIE_2[[#This Row],[DATA]],Tab_Dane_POGODA[],3,FALSE)</f>
        <v>3</v>
      </c>
      <c r="E12" s="7">
        <f>IF(Tab_ZADANIE_2[[#This Row],[OPAD 20:00-19:59]]&gt;0,700*Tab_ZADANIE_2[[#This Row],[OPAD 20:00-19:59]],)</f>
        <v>2100</v>
      </c>
      <c r="F12" s="7">
        <f>IF(J11-K11+Tab_ZADANIE_2[[#This Row],[Uzupełnienie wody z OPAD 20:00 - 19:59]]&gt;=Poj_Zbior_ALL,Poj_Zbior_ALL,J11-K11+Tab_ZADANIE_2[[#This Row],[Uzupełnienie wody z OPAD 20:00 - 19:59]])</f>
        <v>25000</v>
      </c>
      <c r="G12" s="7" t="b">
        <f>AND(Tab_ZADANIE_2[[#This Row],[Temperatura 20:00 - 19:59]]&gt;15,Tab_ZADANIE_2[[#This Row],[OPAD 20:00-19:59]]&lt;0.6)</f>
        <v>0</v>
      </c>
      <c r="H12" s="7">
        <f>IF((Tab_ZADANIE_2[[#This Row],[Czy PODLEWANIE 20:00 - 21:00]]=TRUE),IF(Tab_ZADANIE_2[[#This Row],[Temperatura 20:00 - 19:59]]&lt;=30,12000,24000),)</f>
        <v>0</v>
      </c>
      <c r="I12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2" s="7">
        <f>Tab_ZADANIE_2[[#This Row],[Stan ZBIORNIKA 20:00]]-Tab_ZADANIE_2[[#This Row],[Porcja PODLEWANIA 20:00 - 21:00]]+Tab_ZADANIE_2[[#This Row],[Uzupełnienie wody z SIECI 20:00-20:01]]</f>
        <v>25000</v>
      </c>
      <c r="K12" s="7">
        <f>IF(Tab_ZADANIE_2[[#This Row],[OPAD 20:00-19:59]]&lt;=0,(0.0003*Tab_ZADANIE_2[[#This Row],[Temperatura 20:00 - 19:59]]^1.5*Tab_ZADANIE_2[[#This Row],[Stan ZBIORNIKA 21:00]]),)</f>
        <v>0</v>
      </c>
      <c r="L12" s="16">
        <f>ROUNDUP(Tab_ZADANIE_2[[#This Row],[Uzupełnienie wody z SIECI 20:00-20:01]]/1000,0)*Woda_z_SIECI</f>
        <v>0</v>
      </c>
    </row>
    <row r="13" spans="2:28" x14ac:dyDescent="0.25">
      <c r="B13" s="2">
        <f>Tab_Dane_POGODA[[#This Row],[DATA]]</f>
        <v>42106</v>
      </c>
      <c r="C13" s="4">
        <f>VLOOKUP(Tab_ZADANIE_2[[#This Row],[DATA]],Tab_Dane_POGODA[],2,FALSE)</f>
        <v>10</v>
      </c>
      <c r="D13" s="8">
        <f>VLOOKUP(Tab_ZADANIE_2[[#This Row],[DATA]],Tab_Dane_POGODA[],3,FALSE)</f>
        <v>2</v>
      </c>
      <c r="E13" s="7">
        <f>IF(Tab_ZADANIE_2[[#This Row],[OPAD 20:00-19:59]]&gt;0,700*Tab_ZADANIE_2[[#This Row],[OPAD 20:00-19:59]],)</f>
        <v>1400</v>
      </c>
      <c r="F13" s="7">
        <f>IF(J12-K12+Tab_ZADANIE_2[[#This Row],[Uzupełnienie wody z OPAD 20:00 - 19:59]]&gt;=Poj_Zbior_ALL,Poj_Zbior_ALL,J12-K12+Tab_ZADANIE_2[[#This Row],[Uzupełnienie wody z OPAD 20:00 - 19:59]])</f>
        <v>25000</v>
      </c>
      <c r="G13" s="7" t="b">
        <f>AND(Tab_ZADANIE_2[[#This Row],[Temperatura 20:00 - 19:59]]&gt;15,Tab_ZADANIE_2[[#This Row],[OPAD 20:00-19:59]]&lt;0.6)</f>
        <v>0</v>
      </c>
      <c r="H13" s="7">
        <f>IF((Tab_ZADANIE_2[[#This Row],[Czy PODLEWANIE 20:00 - 21:00]]=TRUE),IF(Tab_ZADANIE_2[[#This Row],[Temperatura 20:00 - 19:59]]&lt;=30,12000,24000),)</f>
        <v>0</v>
      </c>
      <c r="I13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3" s="7">
        <f>Tab_ZADANIE_2[[#This Row],[Stan ZBIORNIKA 20:00]]-Tab_ZADANIE_2[[#This Row],[Porcja PODLEWANIA 20:00 - 21:00]]+Tab_ZADANIE_2[[#This Row],[Uzupełnienie wody z SIECI 20:00-20:01]]</f>
        <v>25000</v>
      </c>
      <c r="K13" s="7">
        <f>IF(Tab_ZADANIE_2[[#This Row],[OPAD 20:00-19:59]]&lt;=0,(0.0003*Tab_ZADANIE_2[[#This Row],[Temperatura 20:00 - 19:59]]^1.5*Tab_ZADANIE_2[[#This Row],[Stan ZBIORNIKA 21:00]]),)</f>
        <v>0</v>
      </c>
      <c r="L13" s="16">
        <f>ROUNDUP(Tab_ZADANIE_2[[#This Row],[Uzupełnienie wody z SIECI 20:00-20:01]]/1000,0)*Woda_z_SIECI</f>
        <v>0</v>
      </c>
    </row>
    <row r="14" spans="2:28" x14ac:dyDescent="0.25">
      <c r="B14" s="2">
        <f>Tab_Dane_POGODA[[#This Row],[DATA]]</f>
        <v>42107</v>
      </c>
      <c r="C14" s="4">
        <f>VLOOKUP(Tab_ZADANIE_2[[#This Row],[DATA]],Tab_Dane_POGODA[],2,FALSE)</f>
        <v>8</v>
      </c>
      <c r="D14" s="8">
        <f>VLOOKUP(Tab_ZADANIE_2[[#This Row],[DATA]],Tab_Dane_POGODA[],3,FALSE)</f>
        <v>1</v>
      </c>
      <c r="E14" s="7">
        <f>IF(Tab_ZADANIE_2[[#This Row],[OPAD 20:00-19:59]]&gt;0,700*Tab_ZADANIE_2[[#This Row],[OPAD 20:00-19:59]],)</f>
        <v>700</v>
      </c>
      <c r="F14" s="7">
        <f>IF(J13-K13+Tab_ZADANIE_2[[#This Row],[Uzupełnienie wody z OPAD 20:00 - 19:59]]&gt;=Poj_Zbior_ALL,Poj_Zbior_ALL,J13-K13+Tab_ZADANIE_2[[#This Row],[Uzupełnienie wody z OPAD 20:00 - 19:59]])</f>
        <v>25000</v>
      </c>
      <c r="G14" s="7" t="b">
        <f>AND(Tab_ZADANIE_2[[#This Row],[Temperatura 20:00 - 19:59]]&gt;15,Tab_ZADANIE_2[[#This Row],[OPAD 20:00-19:59]]&lt;0.6)</f>
        <v>0</v>
      </c>
      <c r="H14" s="7">
        <f>IF((Tab_ZADANIE_2[[#This Row],[Czy PODLEWANIE 20:00 - 21:00]]=TRUE),IF(Tab_ZADANIE_2[[#This Row],[Temperatura 20:00 - 19:59]]&lt;=30,12000,24000),)</f>
        <v>0</v>
      </c>
      <c r="I14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4" s="7">
        <f>Tab_ZADANIE_2[[#This Row],[Stan ZBIORNIKA 20:00]]-Tab_ZADANIE_2[[#This Row],[Porcja PODLEWANIA 20:00 - 21:00]]+Tab_ZADANIE_2[[#This Row],[Uzupełnienie wody z SIECI 20:00-20:01]]</f>
        <v>25000</v>
      </c>
      <c r="K14" s="7">
        <f>IF(Tab_ZADANIE_2[[#This Row],[OPAD 20:00-19:59]]&lt;=0,(0.0003*Tab_ZADANIE_2[[#This Row],[Temperatura 20:00 - 19:59]]^1.5*Tab_ZADANIE_2[[#This Row],[Stan ZBIORNIKA 21:00]]),)</f>
        <v>0</v>
      </c>
      <c r="L14" s="16">
        <f>ROUNDUP(Tab_ZADANIE_2[[#This Row],[Uzupełnienie wody z SIECI 20:00-20:01]]/1000,0)*Woda_z_SIECI</f>
        <v>0</v>
      </c>
    </row>
    <row r="15" spans="2:28" x14ac:dyDescent="0.25">
      <c r="B15" s="2">
        <f>Tab_Dane_POGODA[[#This Row],[DATA]]</f>
        <v>42108</v>
      </c>
      <c r="C15" s="4">
        <f>VLOOKUP(Tab_ZADANIE_2[[#This Row],[DATA]],Tab_Dane_POGODA[],2,FALSE)</f>
        <v>6</v>
      </c>
      <c r="D15" s="8">
        <f>VLOOKUP(Tab_ZADANIE_2[[#This Row],[DATA]],Tab_Dane_POGODA[],3,FALSE)</f>
        <v>0</v>
      </c>
      <c r="E15" s="7">
        <f>IF(Tab_ZADANIE_2[[#This Row],[OPAD 20:00-19:59]]&gt;0,700*Tab_ZADANIE_2[[#This Row],[OPAD 20:00-19:59]],)</f>
        <v>0</v>
      </c>
      <c r="F15" s="7">
        <f>IF(J14-K14+Tab_ZADANIE_2[[#This Row],[Uzupełnienie wody z OPAD 20:00 - 19:59]]&gt;=Poj_Zbior_ALL,Poj_Zbior_ALL,J14-K14+Tab_ZADANIE_2[[#This Row],[Uzupełnienie wody z OPAD 20:00 - 19:59]])</f>
        <v>25000</v>
      </c>
      <c r="G15" s="7" t="b">
        <f>AND(Tab_ZADANIE_2[[#This Row],[Temperatura 20:00 - 19:59]]&gt;15,Tab_ZADANIE_2[[#This Row],[OPAD 20:00-19:59]]&lt;0.6)</f>
        <v>0</v>
      </c>
      <c r="H15" s="7">
        <f>IF((Tab_ZADANIE_2[[#This Row],[Czy PODLEWANIE 20:00 - 21:00]]=TRUE),IF(Tab_ZADANIE_2[[#This Row],[Temperatura 20:00 - 19:59]]&lt;=30,12000,24000),)</f>
        <v>0</v>
      </c>
      <c r="I15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5" s="7">
        <f>Tab_ZADANIE_2[[#This Row],[Stan ZBIORNIKA 20:00]]-Tab_ZADANIE_2[[#This Row],[Porcja PODLEWANIA 20:00 - 21:00]]+Tab_ZADANIE_2[[#This Row],[Uzupełnienie wody z SIECI 20:00-20:01]]</f>
        <v>25000</v>
      </c>
      <c r="K15" s="7">
        <f>IF(Tab_ZADANIE_2[[#This Row],[OPAD 20:00-19:59]]&lt;=0,(0.0003*Tab_ZADANIE_2[[#This Row],[Temperatura 20:00 - 19:59]]^1.5*Tab_ZADANIE_2[[#This Row],[Stan ZBIORNIKA 21:00]]),)</f>
        <v>110.22703842524302</v>
      </c>
      <c r="L15" s="16">
        <f>ROUNDUP(Tab_ZADANIE_2[[#This Row],[Uzupełnienie wody z SIECI 20:00-20:01]]/1000,0)*Woda_z_SIECI</f>
        <v>0</v>
      </c>
    </row>
    <row r="16" spans="2:28" x14ac:dyDescent="0.25">
      <c r="B16" s="2">
        <f>Tab_Dane_POGODA[[#This Row],[DATA]]</f>
        <v>42109</v>
      </c>
      <c r="C16" s="4">
        <f>VLOOKUP(Tab_ZADANIE_2[[#This Row],[DATA]],Tab_Dane_POGODA[],2,FALSE)</f>
        <v>14</v>
      </c>
      <c r="D16" s="8">
        <f>VLOOKUP(Tab_ZADANIE_2[[#This Row],[DATA]],Tab_Dane_POGODA[],3,FALSE)</f>
        <v>0</v>
      </c>
      <c r="E16" s="7">
        <f>IF(Tab_ZADANIE_2[[#This Row],[OPAD 20:00-19:59]]&gt;0,700*Tab_ZADANIE_2[[#This Row],[OPAD 20:00-19:59]],)</f>
        <v>0</v>
      </c>
      <c r="F16" s="7">
        <f>IF(J15-K15+Tab_ZADANIE_2[[#This Row],[Uzupełnienie wody z OPAD 20:00 - 19:59]]&gt;=Poj_Zbior_ALL,Poj_Zbior_ALL,J15-K15+Tab_ZADANIE_2[[#This Row],[Uzupełnienie wody z OPAD 20:00 - 19:59]])</f>
        <v>24889.772961574756</v>
      </c>
      <c r="G16" s="7" t="b">
        <f>AND(Tab_ZADANIE_2[[#This Row],[Temperatura 20:00 - 19:59]]&gt;15,Tab_ZADANIE_2[[#This Row],[OPAD 20:00-19:59]]&lt;0.6)</f>
        <v>0</v>
      </c>
      <c r="H16" s="7">
        <f>IF((Tab_ZADANIE_2[[#This Row],[Czy PODLEWANIE 20:00 - 21:00]]=TRUE),IF(Tab_ZADANIE_2[[#This Row],[Temperatura 20:00 - 19:59]]&lt;=30,12000,24000),)</f>
        <v>0</v>
      </c>
      <c r="I16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6" s="7">
        <f>Tab_ZADANIE_2[[#This Row],[Stan ZBIORNIKA 20:00]]-Tab_ZADANIE_2[[#This Row],[Porcja PODLEWANIA 20:00 - 21:00]]+Tab_ZADANIE_2[[#This Row],[Uzupełnienie wody z SIECI 20:00-20:01]]</f>
        <v>24889.772961574756</v>
      </c>
      <c r="K16" s="7">
        <f>IF(Tab_ZADANIE_2[[#This Row],[OPAD 20:00-19:59]]&lt;=0,(0.0003*Tab_ZADANIE_2[[#This Row],[Temperatura 20:00 - 19:59]]^1.5*Tab_ZADANIE_2[[#This Row],[Stan ZBIORNIKA 21:00]]),)</f>
        <v>391.14181199857029</v>
      </c>
      <c r="L16" s="16">
        <f>ROUNDUP(Tab_ZADANIE_2[[#This Row],[Uzupełnienie wody z SIECI 20:00-20:01]]/1000,0)*Woda_z_SIECI</f>
        <v>0</v>
      </c>
    </row>
    <row r="17" spans="2:12" x14ac:dyDescent="0.25">
      <c r="B17" s="2">
        <f>Tab_Dane_POGODA[[#This Row],[DATA]]</f>
        <v>42110</v>
      </c>
      <c r="C17" s="4">
        <f>VLOOKUP(Tab_ZADANIE_2[[#This Row],[DATA]],Tab_Dane_POGODA[],2,FALSE)</f>
        <v>10</v>
      </c>
      <c r="D17" s="8">
        <f>VLOOKUP(Tab_ZADANIE_2[[#This Row],[DATA]],Tab_Dane_POGODA[],3,FALSE)</f>
        <v>0</v>
      </c>
      <c r="E17" s="7">
        <f>IF(Tab_ZADANIE_2[[#This Row],[OPAD 20:00-19:59]]&gt;0,700*Tab_ZADANIE_2[[#This Row],[OPAD 20:00-19:59]],)</f>
        <v>0</v>
      </c>
      <c r="F17" s="7">
        <f>IF(J16-K16+Tab_ZADANIE_2[[#This Row],[Uzupełnienie wody z OPAD 20:00 - 19:59]]&gt;=Poj_Zbior_ALL,Poj_Zbior_ALL,J16-K16+Tab_ZADANIE_2[[#This Row],[Uzupełnienie wody z OPAD 20:00 - 19:59]])</f>
        <v>24498.631149576184</v>
      </c>
      <c r="G17" s="7" t="b">
        <f>AND(Tab_ZADANIE_2[[#This Row],[Temperatura 20:00 - 19:59]]&gt;15,Tab_ZADANIE_2[[#This Row],[OPAD 20:00-19:59]]&lt;0.6)</f>
        <v>0</v>
      </c>
      <c r="H17" s="7">
        <f>IF((Tab_ZADANIE_2[[#This Row],[Czy PODLEWANIE 20:00 - 21:00]]=TRUE),IF(Tab_ZADANIE_2[[#This Row],[Temperatura 20:00 - 19:59]]&lt;=30,12000,24000),)</f>
        <v>0</v>
      </c>
      <c r="I17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" s="7">
        <f>Tab_ZADANIE_2[[#This Row],[Stan ZBIORNIKA 20:00]]-Tab_ZADANIE_2[[#This Row],[Porcja PODLEWANIA 20:00 - 21:00]]+Tab_ZADANIE_2[[#This Row],[Uzupełnienie wody z SIECI 20:00-20:01]]</f>
        <v>24498.631149576184</v>
      </c>
      <c r="K17" s="7">
        <f>IF(Tab_ZADANIE_2[[#This Row],[OPAD 20:00-19:59]]&lt;=0,(0.0003*Tab_ZADANIE_2[[#This Row],[Temperatura 20:00 - 19:59]]^1.5*Tab_ZADANIE_2[[#This Row],[Stan ZBIORNIKA 21:00]]),)</f>
        <v>232.41442196702988</v>
      </c>
      <c r="L17" s="16">
        <f>ROUNDUP(Tab_ZADANIE_2[[#This Row],[Uzupełnienie wody z SIECI 20:00-20:01]]/1000,0)*Woda_z_SIECI</f>
        <v>0</v>
      </c>
    </row>
    <row r="18" spans="2:12" x14ac:dyDescent="0.25">
      <c r="B18" s="2">
        <f>Tab_Dane_POGODA[[#This Row],[DATA]]</f>
        <v>42111</v>
      </c>
      <c r="C18" s="4">
        <f>VLOOKUP(Tab_ZADANIE_2[[#This Row],[DATA]],Tab_Dane_POGODA[],2,FALSE)</f>
        <v>6</v>
      </c>
      <c r="D18" s="8">
        <f>VLOOKUP(Tab_ZADANIE_2[[#This Row],[DATA]],Tab_Dane_POGODA[],3,FALSE)</f>
        <v>0</v>
      </c>
      <c r="E18" s="7">
        <f>IF(Tab_ZADANIE_2[[#This Row],[OPAD 20:00-19:59]]&gt;0,700*Tab_ZADANIE_2[[#This Row],[OPAD 20:00-19:59]],)</f>
        <v>0</v>
      </c>
      <c r="F18" s="7">
        <f>IF(J17-K17+Tab_ZADANIE_2[[#This Row],[Uzupełnienie wody z OPAD 20:00 - 19:59]]&gt;=Poj_Zbior_ALL,Poj_Zbior_ALL,J17-K17+Tab_ZADANIE_2[[#This Row],[Uzupełnienie wody z OPAD 20:00 - 19:59]])</f>
        <v>24266.216727609153</v>
      </c>
      <c r="G18" s="7" t="b">
        <f>AND(Tab_ZADANIE_2[[#This Row],[Temperatura 20:00 - 19:59]]&gt;15,Tab_ZADANIE_2[[#This Row],[OPAD 20:00-19:59]]&lt;0.6)</f>
        <v>0</v>
      </c>
      <c r="H18" s="7">
        <f>IF((Tab_ZADANIE_2[[#This Row],[Czy PODLEWANIE 20:00 - 21:00]]=TRUE),IF(Tab_ZADANIE_2[[#This Row],[Temperatura 20:00 - 19:59]]&lt;=30,12000,24000),)</f>
        <v>0</v>
      </c>
      <c r="I18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8" s="7">
        <f>Tab_ZADANIE_2[[#This Row],[Stan ZBIORNIKA 20:00]]-Tab_ZADANIE_2[[#This Row],[Porcja PODLEWANIA 20:00 - 21:00]]+Tab_ZADANIE_2[[#This Row],[Uzupełnienie wody z SIECI 20:00-20:01]]</f>
        <v>24266.216727609153</v>
      </c>
      <c r="K18" s="7">
        <f>IF(Tab_ZADANIE_2[[#This Row],[OPAD 20:00-19:59]]&lt;=0,(0.0003*Tab_ZADANIE_2[[#This Row],[Temperatura 20:00 - 19:59]]^1.5*Tab_ZADANIE_2[[#This Row],[Stan ZBIORNIKA 21:00]]),)</f>
        <v>106.99172814677797</v>
      </c>
      <c r="L18" s="16">
        <f>ROUNDUP(Tab_ZADANIE_2[[#This Row],[Uzupełnienie wody z SIECI 20:00-20:01]]/1000,0)*Woda_z_SIECI</f>
        <v>0</v>
      </c>
    </row>
    <row r="19" spans="2:12" x14ac:dyDescent="0.25">
      <c r="B19" s="2">
        <f>Tab_Dane_POGODA[[#This Row],[DATA]]</f>
        <v>42112</v>
      </c>
      <c r="C19" s="4">
        <f>VLOOKUP(Tab_ZADANIE_2[[#This Row],[DATA]],Tab_Dane_POGODA[],2,FALSE)</f>
        <v>4</v>
      </c>
      <c r="D19" s="8">
        <f>VLOOKUP(Tab_ZADANIE_2[[#This Row],[DATA]],Tab_Dane_POGODA[],3,FALSE)</f>
        <v>0</v>
      </c>
      <c r="E19" s="7">
        <f>IF(Tab_ZADANIE_2[[#This Row],[OPAD 20:00-19:59]]&gt;0,700*Tab_ZADANIE_2[[#This Row],[OPAD 20:00-19:59]],)</f>
        <v>0</v>
      </c>
      <c r="F19" s="7">
        <f>IF(J18-K18+Tab_ZADANIE_2[[#This Row],[Uzupełnienie wody z OPAD 20:00 - 19:59]]&gt;=Poj_Zbior_ALL,Poj_Zbior_ALL,J18-K18+Tab_ZADANIE_2[[#This Row],[Uzupełnienie wody z OPAD 20:00 - 19:59]])</f>
        <v>24159.224999462374</v>
      </c>
      <c r="G19" s="7" t="b">
        <f>AND(Tab_ZADANIE_2[[#This Row],[Temperatura 20:00 - 19:59]]&gt;15,Tab_ZADANIE_2[[#This Row],[OPAD 20:00-19:59]]&lt;0.6)</f>
        <v>0</v>
      </c>
      <c r="H19" s="7">
        <f>IF((Tab_ZADANIE_2[[#This Row],[Czy PODLEWANIE 20:00 - 21:00]]=TRUE),IF(Tab_ZADANIE_2[[#This Row],[Temperatura 20:00 - 19:59]]&lt;=30,12000,24000),)</f>
        <v>0</v>
      </c>
      <c r="I19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9" s="7">
        <f>Tab_ZADANIE_2[[#This Row],[Stan ZBIORNIKA 20:00]]-Tab_ZADANIE_2[[#This Row],[Porcja PODLEWANIA 20:00 - 21:00]]+Tab_ZADANIE_2[[#This Row],[Uzupełnienie wody z SIECI 20:00-20:01]]</f>
        <v>24159.224999462374</v>
      </c>
      <c r="K19" s="7">
        <f>IF(Tab_ZADANIE_2[[#This Row],[OPAD 20:00-19:59]]&lt;=0,(0.0003*Tab_ZADANIE_2[[#This Row],[Temperatura 20:00 - 19:59]]^1.5*Tab_ZADANIE_2[[#This Row],[Stan ZBIORNIKA 21:00]]),)</f>
        <v>57.982139998709684</v>
      </c>
      <c r="L19" s="16">
        <f>ROUNDUP(Tab_ZADANIE_2[[#This Row],[Uzupełnienie wody z SIECI 20:00-20:01]]/1000,0)*Woda_z_SIECI</f>
        <v>0</v>
      </c>
    </row>
    <row r="20" spans="2:12" x14ac:dyDescent="0.25">
      <c r="B20" s="2">
        <f>Tab_Dane_POGODA[[#This Row],[DATA]]</f>
        <v>42113</v>
      </c>
      <c r="C20" s="4">
        <f>VLOOKUP(Tab_ZADANIE_2[[#This Row],[DATA]],Tab_Dane_POGODA[],2,FALSE)</f>
        <v>7</v>
      </c>
      <c r="D20" s="8">
        <f>VLOOKUP(Tab_ZADANIE_2[[#This Row],[DATA]],Tab_Dane_POGODA[],3,FALSE)</f>
        <v>0</v>
      </c>
      <c r="E20" s="7">
        <f>IF(Tab_ZADANIE_2[[#This Row],[OPAD 20:00-19:59]]&gt;0,700*Tab_ZADANIE_2[[#This Row],[OPAD 20:00-19:59]],)</f>
        <v>0</v>
      </c>
      <c r="F20" s="7">
        <f>IF(J19-K19+Tab_ZADANIE_2[[#This Row],[Uzupełnienie wody z OPAD 20:00 - 19:59]]&gt;=Poj_Zbior_ALL,Poj_Zbior_ALL,J19-K19+Tab_ZADANIE_2[[#This Row],[Uzupełnienie wody z OPAD 20:00 - 19:59]])</f>
        <v>24101.242859463666</v>
      </c>
      <c r="G20" s="7" t="b">
        <f>AND(Tab_ZADANIE_2[[#This Row],[Temperatura 20:00 - 19:59]]&gt;15,Tab_ZADANIE_2[[#This Row],[OPAD 20:00-19:59]]&lt;0.6)</f>
        <v>0</v>
      </c>
      <c r="H20" s="7">
        <f>IF((Tab_ZADANIE_2[[#This Row],[Czy PODLEWANIE 20:00 - 21:00]]=TRUE),IF(Tab_ZADANIE_2[[#This Row],[Temperatura 20:00 - 19:59]]&lt;=30,12000,24000),)</f>
        <v>0</v>
      </c>
      <c r="I20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0" s="7">
        <f>Tab_ZADANIE_2[[#This Row],[Stan ZBIORNIKA 20:00]]-Tab_ZADANIE_2[[#This Row],[Porcja PODLEWANIA 20:00 - 21:00]]+Tab_ZADANIE_2[[#This Row],[Uzupełnienie wody z SIECI 20:00-20:01]]</f>
        <v>24101.242859463666</v>
      </c>
      <c r="K20" s="7">
        <f>IF(Tab_ZADANIE_2[[#This Row],[OPAD 20:00-19:59]]&lt;=0,(0.0003*Tab_ZADANIE_2[[#This Row],[Temperatura 20:00 - 19:59]]^1.5*Tab_ZADANIE_2[[#This Row],[Stan ZBIORNIKA 21:00]]),)</f>
        <v>133.90837927679536</v>
      </c>
      <c r="L20" s="16">
        <f>ROUNDUP(Tab_ZADANIE_2[[#This Row],[Uzupełnienie wody z SIECI 20:00-20:01]]/1000,0)*Woda_z_SIECI</f>
        <v>0</v>
      </c>
    </row>
    <row r="21" spans="2:12" x14ac:dyDescent="0.25">
      <c r="B21" s="2">
        <f>Tab_Dane_POGODA[[#This Row],[DATA]]</f>
        <v>42114</v>
      </c>
      <c r="C21" s="4">
        <f>VLOOKUP(Tab_ZADANIE_2[[#This Row],[DATA]],Tab_Dane_POGODA[],2,FALSE)</f>
        <v>10</v>
      </c>
      <c r="D21" s="8">
        <f>VLOOKUP(Tab_ZADANIE_2[[#This Row],[DATA]],Tab_Dane_POGODA[],3,FALSE)</f>
        <v>1</v>
      </c>
      <c r="E21" s="7">
        <f>IF(Tab_ZADANIE_2[[#This Row],[OPAD 20:00-19:59]]&gt;0,700*Tab_ZADANIE_2[[#This Row],[OPAD 20:00-19:59]],)</f>
        <v>700</v>
      </c>
      <c r="F21" s="7">
        <f>IF(J20-K20+Tab_ZADANIE_2[[#This Row],[Uzupełnienie wody z OPAD 20:00 - 19:59]]&gt;=Poj_Zbior_ALL,Poj_Zbior_ALL,J20-K20+Tab_ZADANIE_2[[#This Row],[Uzupełnienie wody z OPAD 20:00 - 19:59]])</f>
        <v>24667.33448018687</v>
      </c>
      <c r="G21" s="7" t="b">
        <f>AND(Tab_ZADANIE_2[[#This Row],[Temperatura 20:00 - 19:59]]&gt;15,Tab_ZADANIE_2[[#This Row],[OPAD 20:00-19:59]]&lt;0.6)</f>
        <v>0</v>
      </c>
      <c r="H21" s="7">
        <f>IF((Tab_ZADANIE_2[[#This Row],[Czy PODLEWANIE 20:00 - 21:00]]=TRUE),IF(Tab_ZADANIE_2[[#This Row],[Temperatura 20:00 - 19:59]]&lt;=30,12000,24000),)</f>
        <v>0</v>
      </c>
      <c r="I21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1" s="7">
        <f>Tab_ZADANIE_2[[#This Row],[Stan ZBIORNIKA 20:00]]-Tab_ZADANIE_2[[#This Row],[Porcja PODLEWANIA 20:00 - 21:00]]+Tab_ZADANIE_2[[#This Row],[Uzupełnienie wody z SIECI 20:00-20:01]]</f>
        <v>24667.33448018687</v>
      </c>
      <c r="K21" s="7">
        <f>IF(Tab_ZADANIE_2[[#This Row],[OPAD 20:00-19:59]]&lt;=0,(0.0003*Tab_ZADANIE_2[[#This Row],[Temperatura 20:00 - 19:59]]^1.5*Tab_ZADANIE_2[[#This Row],[Stan ZBIORNIKA 21:00]]),)</f>
        <v>0</v>
      </c>
      <c r="L21" s="16">
        <f>ROUNDUP(Tab_ZADANIE_2[[#This Row],[Uzupełnienie wody z SIECI 20:00-20:01]]/1000,0)*Woda_z_SIECI</f>
        <v>0</v>
      </c>
    </row>
    <row r="22" spans="2:12" x14ac:dyDescent="0.25">
      <c r="B22" s="2">
        <f>Tab_Dane_POGODA[[#This Row],[DATA]]</f>
        <v>42115</v>
      </c>
      <c r="C22" s="4">
        <f>VLOOKUP(Tab_ZADANIE_2[[#This Row],[DATA]],Tab_Dane_POGODA[],2,FALSE)</f>
        <v>11</v>
      </c>
      <c r="D22" s="8">
        <f>VLOOKUP(Tab_ZADANIE_2[[#This Row],[DATA]],Tab_Dane_POGODA[],3,FALSE)</f>
        <v>3.2</v>
      </c>
      <c r="E22" s="7">
        <f>IF(Tab_ZADANIE_2[[#This Row],[OPAD 20:00-19:59]]&gt;0,700*Tab_ZADANIE_2[[#This Row],[OPAD 20:00-19:59]],)</f>
        <v>2240</v>
      </c>
      <c r="F22" s="7">
        <f>IF(J21-K21+Tab_ZADANIE_2[[#This Row],[Uzupełnienie wody z OPAD 20:00 - 19:59]]&gt;=Poj_Zbior_ALL,Poj_Zbior_ALL,J21-K21+Tab_ZADANIE_2[[#This Row],[Uzupełnienie wody z OPAD 20:00 - 19:59]])</f>
        <v>25000</v>
      </c>
      <c r="G22" s="7" t="b">
        <f>AND(Tab_ZADANIE_2[[#This Row],[Temperatura 20:00 - 19:59]]&gt;15,Tab_ZADANIE_2[[#This Row],[OPAD 20:00-19:59]]&lt;0.6)</f>
        <v>0</v>
      </c>
      <c r="H22" s="7">
        <f>IF((Tab_ZADANIE_2[[#This Row],[Czy PODLEWANIE 20:00 - 21:00]]=TRUE),IF(Tab_ZADANIE_2[[#This Row],[Temperatura 20:00 - 19:59]]&lt;=30,12000,24000),)</f>
        <v>0</v>
      </c>
      <c r="I22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2" s="7">
        <f>Tab_ZADANIE_2[[#This Row],[Stan ZBIORNIKA 20:00]]-Tab_ZADANIE_2[[#This Row],[Porcja PODLEWANIA 20:00 - 21:00]]+Tab_ZADANIE_2[[#This Row],[Uzupełnienie wody z SIECI 20:00-20:01]]</f>
        <v>25000</v>
      </c>
      <c r="K22" s="7">
        <f>IF(Tab_ZADANIE_2[[#This Row],[OPAD 20:00-19:59]]&lt;=0,(0.0003*Tab_ZADANIE_2[[#This Row],[Temperatura 20:00 - 19:59]]^1.5*Tab_ZADANIE_2[[#This Row],[Stan ZBIORNIKA 21:00]]),)</f>
        <v>0</v>
      </c>
      <c r="L22" s="16">
        <f>ROUNDUP(Tab_ZADANIE_2[[#This Row],[Uzupełnienie wody z SIECI 20:00-20:01]]/1000,0)*Woda_z_SIECI</f>
        <v>0</v>
      </c>
    </row>
    <row r="23" spans="2:12" x14ac:dyDescent="0.25">
      <c r="B23" s="2">
        <f>Tab_Dane_POGODA[[#This Row],[DATA]]</f>
        <v>42116</v>
      </c>
      <c r="C23" s="4">
        <f>VLOOKUP(Tab_ZADANIE_2[[#This Row],[DATA]],Tab_Dane_POGODA[],2,FALSE)</f>
        <v>8</v>
      </c>
      <c r="D23" s="8">
        <f>VLOOKUP(Tab_ZADANIE_2[[#This Row],[DATA]],Tab_Dane_POGODA[],3,FALSE)</f>
        <v>2.2000000000000002</v>
      </c>
      <c r="E23" s="7">
        <f>IF(Tab_ZADANIE_2[[#This Row],[OPAD 20:00-19:59]]&gt;0,700*Tab_ZADANIE_2[[#This Row],[OPAD 20:00-19:59]],)</f>
        <v>1540.0000000000002</v>
      </c>
      <c r="F23" s="7">
        <f>IF(J22-K22+Tab_ZADANIE_2[[#This Row],[Uzupełnienie wody z OPAD 20:00 - 19:59]]&gt;=Poj_Zbior_ALL,Poj_Zbior_ALL,J22-K22+Tab_ZADANIE_2[[#This Row],[Uzupełnienie wody z OPAD 20:00 - 19:59]])</f>
        <v>25000</v>
      </c>
      <c r="G23" s="7" t="b">
        <f>AND(Tab_ZADANIE_2[[#This Row],[Temperatura 20:00 - 19:59]]&gt;15,Tab_ZADANIE_2[[#This Row],[OPAD 20:00-19:59]]&lt;0.6)</f>
        <v>0</v>
      </c>
      <c r="H23" s="7">
        <f>IF((Tab_ZADANIE_2[[#This Row],[Czy PODLEWANIE 20:00 - 21:00]]=TRUE),IF(Tab_ZADANIE_2[[#This Row],[Temperatura 20:00 - 19:59]]&lt;=30,12000,24000),)</f>
        <v>0</v>
      </c>
      <c r="I23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3" s="7">
        <f>Tab_ZADANIE_2[[#This Row],[Stan ZBIORNIKA 20:00]]-Tab_ZADANIE_2[[#This Row],[Porcja PODLEWANIA 20:00 - 21:00]]+Tab_ZADANIE_2[[#This Row],[Uzupełnienie wody z SIECI 20:00-20:01]]</f>
        <v>25000</v>
      </c>
      <c r="K23" s="7">
        <f>IF(Tab_ZADANIE_2[[#This Row],[OPAD 20:00-19:59]]&lt;=0,(0.0003*Tab_ZADANIE_2[[#This Row],[Temperatura 20:00 - 19:59]]^1.5*Tab_ZADANIE_2[[#This Row],[Stan ZBIORNIKA 21:00]]),)</f>
        <v>0</v>
      </c>
      <c r="L23" s="16">
        <f>ROUNDUP(Tab_ZADANIE_2[[#This Row],[Uzupełnienie wody z SIECI 20:00-20:01]]/1000,0)*Woda_z_SIECI</f>
        <v>0</v>
      </c>
    </row>
    <row r="24" spans="2:12" x14ac:dyDescent="0.25">
      <c r="B24" s="2">
        <f>Tab_Dane_POGODA[[#This Row],[DATA]]</f>
        <v>42117</v>
      </c>
      <c r="C24" s="4">
        <f>VLOOKUP(Tab_ZADANIE_2[[#This Row],[DATA]],Tab_Dane_POGODA[],2,FALSE)</f>
        <v>11</v>
      </c>
      <c r="D24" s="8">
        <f>VLOOKUP(Tab_ZADANIE_2[[#This Row],[DATA]],Tab_Dane_POGODA[],3,FALSE)</f>
        <v>1</v>
      </c>
      <c r="E24" s="7">
        <f>IF(Tab_ZADANIE_2[[#This Row],[OPAD 20:00-19:59]]&gt;0,700*Tab_ZADANIE_2[[#This Row],[OPAD 20:00-19:59]],)</f>
        <v>700</v>
      </c>
      <c r="F24" s="7">
        <f>IF(J23-K23+Tab_ZADANIE_2[[#This Row],[Uzupełnienie wody z OPAD 20:00 - 19:59]]&gt;=Poj_Zbior_ALL,Poj_Zbior_ALL,J23-K23+Tab_ZADANIE_2[[#This Row],[Uzupełnienie wody z OPAD 20:00 - 19:59]])</f>
        <v>25000</v>
      </c>
      <c r="G24" s="7" t="b">
        <f>AND(Tab_ZADANIE_2[[#This Row],[Temperatura 20:00 - 19:59]]&gt;15,Tab_ZADANIE_2[[#This Row],[OPAD 20:00-19:59]]&lt;0.6)</f>
        <v>0</v>
      </c>
      <c r="H24" s="7">
        <f>IF((Tab_ZADANIE_2[[#This Row],[Czy PODLEWANIE 20:00 - 21:00]]=TRUE),IF(Tab_ZADANIE_2[[#This Row],[Temperatura 20:00 - 19:59]]&lt;=30,12000,24000),)</f>
        <v>0</v>
      </c>
      <c r="I24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4" s="7">
        <f>Tab_ZADANIE_2[[#This Row],[Stan ZBIORNIKA 20:00]]-Tab_ZADANIE_2[[#This Row],[Porcja PODLEWANIA 20:00 - 21:00]]+Tab_ZADANIE_2[[#This Row],[Uzupełnienie wody z SIECI 20:00-20:01]]</f>
        <v>25000</v>
      </c>
      <c r="K24" s="7">
        <f>IF(Tab_ZADANIE_2[[#This Row],[OPAD 20:00-19:59]]&lt;=0,(0.0003*Tab_ZADANIE_2[[#This Row],[Temperatura 20:00 - 19:59]]^1.5*Tab_ZADANIE_2[[#This Row],[Stan ZBIORNIKA 21:00]]),)</f>
        <v>0</v>
      </c>
      <c r="L24" s="16">
        <f>ROUNDUP(Tab_ZADANIE_2[[#This Row],[Uzupełnienie wody z SIECI 20:00-20:01]]/1000,0)*Woda_z_SIECI</f>
        <v>0</v>
      </c>
    </row>
    <row r="25" spans="2:12" x14ac:dyDescent="0.25">
      <c r="B25" s="2">
        <f>Tab_Dane_POGODA[[#This Row],[DATA]]</f>
        <v>42118</v>
      </c>
      <c r="C25" s="4">
        <f>VLOOKUP(Tab_ZADANIE_2[[#This Row],[DATA]],Tab_Dane_POGODA[],2,FALSE)</f>
        <v>12</v>
      </c>
      <c r="D25" s="8">
        <f>VLOOKUP(Tab_ZADANIE_2[[#This Row],[DATA]],Tab_Dane_POGODA[],3,FALSE)</f>
        <v>1</v>
      </c>
      <c r="E25" s="7">
        <f>IF(Tab_ZADANIE_2[[#This Row],[OPAD 20:00-19:59]]&gt;0,700*Tab_ZADANIE_2[[#This Row],[OPAD 20:00-19:59]],)</f>
        <v>700</v>
      </c>
      <c r="F25" s="7">
        <f>IF(J24-K24+Tab_ZADANIE_2[[#This Row],[Uzupełnienie wody z OPAD 20:00 - 19:59]]&gt;=Poj_Zbior_ALL,Poj_Zbior_ALL,J24-K24+Tab_ZADANIE_2[[#This Row],[Uzupełnienie wody z OPAD 20:00 - 19:59]])</f>
        <v>25000</v>
      </c>
      <c r="G25" s="7" t="b">
        <f>AND(Tab_ZADANIE_2[[#This Row],[Temperatura 20:00 - 19:59]]&gt;15,Tab_ZADANIE_2[[#This Row],[OPAD 20:00-19:59]]&lt;0.6)</f>
        <v>0</v>
      </c>
      <c r="H25" s="7">
        <f>IF((Tab_ZADANIE_2[[#This Row],[Czy PODLEWANIE 20:00 - 21:00]]=TRUE),IF(Tab_ZADANIE_2[[#This Row],[Temperatura 20:00 - 19:59]]&lt;=30,12000,24000),)</f>
        <v>0</v>
      </c>
      <c r="I25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5" s="7">
        <f>Tab_ZADANIE_2[[#This Row],[Stan ZBIORNIKA 20:00]]-Tab_ZADANIE_2[[#This Row],[Porcja PODLEWANIA 20:00 - 21:00]]+Tab_ZADANIE_2[[#This Row],[Uzupełnienie wody z SIECI 20:00-20:01]]</f>
        <v>25000</v>
      </c>
      <c r="K25" s="7">
        <f>IF(Tab_ZADANIE_2[[#This Row],[OPAD 20:00-19:59]]&lt;=0,(0.0003*Tab_ZADANIE_2[[#This Row],[Temperatura 20:00 - 19:59]]^1.5*Tab_ZADANIE_2[[#This Row],[Stan ZBIORNIKA 21:00]]),)</f>
        <v>0</v>
      </c>
      <c r="L25" s="16">
        <f>ROUNDUP(Tab_ZADANIE_2[[#This Row],[Uzupełnienie wody z SIECI 20:00-20:01]]/1000,0)*Woda_z_SIECI</f>
        <v>0</v>
      </c>
    </row>
    <row r="26" spans="2:12" x14ac:dyDescent="0.25">
      <c r="B26" s="2">
        <f>Tab_Dane_POGODA[[#This Row],[DATA]]</f>
        <v>42119</v>
      </c>
      <c r="C26" s="4">
        <f>VLOOKUP(Tab_ZADANIE_2[[#This Row],[DATA]],Tab_Dane_POGODA[],2,FALSE)</f>
        <v>14</v>
      </c>
      <c r="D26" s="8">
        <f>VLOOKUP(Tab_ZADANIE_2[[#This Row],[DATA]],Tab_Dane_POGODA[],3,FALSE)</f>
        <v>1</v>
      </c>
      <c r="E26" s="7">
        <f>IF(Tab_ZADANIE_2[[#This Row],[OPAD 20:00-19:59]]&gt;0,700*Tab_ZADANIE_2[[#This Row],[OPAD 20:00-19:59]],)</f>
        <v>700</v>
      </c>
      <c r="F26" s="7">
        <f>IF(J25-K25+Tab_ZADANIE_2[[#This Row],[Uzupełnienie wody z OPAD 20:00 - 19:59]]&gt;=Poj_Zbior_ALL,Poj_Zbior_ALL,J25-K25+Tab_ZADANIE_2[[#This Row],[Uzupełnienie wody z OPAD 20:00 - 19:59]])</f>
        <v>25000</v>
      </c>
      <c r="G26" s="7" t="b">
        <f>AND(Tab_ZADANIE_2[[#This Row],[Temperatura 20:00 - 19:59]]&gt;15,Tab_ZADANIE_2[[#This Row],[OPAD 20:00-19:59]]&lt;0.6)</f>
        <v>0</v>
      </c>
      <c r="H26" s="7">
        <f>IF((Tab_ZADANIE_2[[#This Row],[Czy PODLEWANIE 20:00 - 21:00]]=TRUE),IF(Tab_ZADANIE_2[[#This Row],[Temperatura 20:00 - 19:59]]&lt;=30,12000,24000),)</f>
        <v>0</v>
      </c>
      <c r="I26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6" s="7">
        <f>Tab_ZADANIE_2[[#This Row],[Stan ZBIORNIKA 20:00]]-Tab_ZADANIE_2[[#This Row],[Porcja PODLEWANIA 20:00 - 21:00]]+Tab_ZADANIE_2[[#This Row],[Uzupełnienie wody z SIECI 20:00-20:01]]</f>
        <v>25000</v>
      </c>
      <c r="K26" s="7">
        <f>IF(Tab_ZADANIE_2[[#This Row],[OPAD 20:00-19:59]]&lt;=0,(0.0003*Tab_ZADANIE_2[[#This Row],[Temperatura 20:00 - 19:59]]^1.5*Tab_ZADANIE_2[[#This Row],[Stan ZBIORNIKA 21:00]]),)</f>
        <v>0</v>
      </c>
      <c r="L26" s="16">
        <f>ROUNDUP(Tab_ZADANIE_2[[#This Row],[Uzupełnienie wody z SIECI 20:00-20:01]]/1000,0)*Woda_z_SIECI</f>
        <v>0</v>
      </c>
    </row>
    <row r="27" spans="2:12" x14ac:dyDescent="0.25">
      <c r="B27" s="2">
        <f>Tab_Dane_POGODA[[#This Row],[DATA]]</f>
        <v>42120</v>
      </c>
      <c r="C27" s="4">
        <f>VLOOKUP(Tab_ZADANIE_2[[#This Row],[DATA]],Tab_Dane_POGODA[],2,FALSE)</f>
        <v>16</v>
      </c>
      <c r="D27" s="8">
        <f>VLOOKUP(Tab_ZADANIE_2[[#This Row],[DATA]],Tab_Dane_POGODA[],3,FALSE)</f>
        <v>0</v>
      </c>
      <c r="E27" s="7">
        <f>IF(Tab_ZADANIE_2[[#This Row],[OPAD 20:00-19:59]]&gt;0,700*Tab_ZADANIE_2[[#This Row],[OPAD 20:00-19:59]],)</f>
        <v>0</v>
      </c>
      <c r="F27" s="7">
        <f>IF(J26-K26+Tab_ZADANIE_2[[#This Row],[Uzupełnienie wody z OPAD 20:00 - 19:59]]&gt;=Poj_Zbior_ALL,Poj_Zbior_ALL,J26-K26+Tab_ZADANIE_2[[#This Row],[Uzupełnienie wody z OPAD 20:00 - 19:59]])</f>
        <v>25000</v>
      </c>
      <c r="G27" s="7" t="b">
        <f>AND(Tab_ZADANIE_2[[#This Row],[Temperatura 20:00 - 19:59]]&gt;15,Tab_ZADANIE_2[[#This Row],[OPAD 20:00-19:59]]&lt;0.6)</f>
        <v>1</v>
      </c>
      <c r="H27" s="7">
        <f>IF((Tab_ZADANIE_2[[#This Row],[Czy PODLEWANIE 20:00 - 21:00]]=TRUE),IF(Tab_ZADANIE_2[[#This Row],[Temperatura 20:00 - 19:59]]&lt;=30,12000,24000),)</f>
        <v>12000</v>
      </c>
      <c r="I27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7" s="7">
        <f>Tab_ZADANIE_2[[#This Row],[Stan ZBIORNIKA 20:00]]-Tab_ZADANIE_2[[#This Row],[Porcja PODLEWANIA 20:00 - 21:00]]+Tab_ZADANIE_2[[#This Row],[Uzupełnienie wody z SIECI 20:00-20:01]]</f>
        <v>13000</v>
      </c>
      <c r="K27" s="7">
        <f>IF(Tab_ZADANIE_2[[#This Row],[OPAD 20:00-19:59]]&lt;=0,(0.0003*Tab_ZADANIE_2[[#This Row],[Temperatura 20:00 - 19:59]]^1.5*Tab_ZADANIE_2[[#This Row],[Stan ZBIORNIKA 21:00]]),)</f>
        <v>249.59999999999988</v>
      </c>
      <c r="L27" s="16">
        <f>ROUNDUP(Tab_ZADANIE_2[[#This Row],[Uzupełnienie wody z SIECI 20:00-20:01]]/1000,0)*Woda_z_SIECI</f>
        <v>0</v>
      </c>
    </row>
    <row r="28" spans="2:12" x14ac:dyDescent="0.25">
      <c r="B28" s="2">
        <f>Tab_Dane_POGODA[[#This Row],[DATA]]</f>
        <v>42121</v>
      </c>
      <c r="C28" s="4">
        <f>VLOOKUP(Tab_ZADANIE_2[[#This Row],[DATA]],Tab_Dane_POGODA[],2,FALSE)</f>
        <v>16</v>
      </c>
      <c r="D28" s="8">
        <f>VLOOKUP(Tab_ZADANIE_2[[#This Row],[DATA]],Tab_Dane_POGODA[],3,FALSE)</f>
        <v>1</v>
      </c>
      <c r="E28" s="7">
        <f>IF(Tab_ZADANIE_2[[#This Row],[OPAD 20:00-19:59]]&gt;0,700*Tab_ZADANIE_2[[#This Row],[OPAD 20:00-19:59]],)</f>
        <v>700</v>
      </c>
      <c r="F28" s="7">
        <f>IF(J27-K27+Tab_ZADANIE_2[[#This Row],[Uzupełnienie wody z OPAD 20:00 - 19:59]]&gt;=Poj_Zbior_ALL,Poj_Zbior_ALL,J27-K27+Tab_ZADANIE_2[[#This Row],[Uzupełnienie wody z OPAD 20:00 - 19:59]])</f>
        <v>13450.4</v>
      </c>
      <c r="G28" s="7" t="b">
        <f>AND(Tab_ZADANIE_2[[#This Row],[Temperatura 20:00 - 19:59]]&gt;15,Tab_ZADANIE_2[[#This Row],[OPAD 20:00-19:59]]&lt;0.6)</f>
        <v>0</v>
      </c>
      <c r="H28" s="7">
        <f>IF((Tab_ZADANIE_2[[#This Row],[Czy PODLEWANIE 20:00 - 21:00]]=TRUE),IF(Tab_ZADANIE_2[[#This Row],[Temperatura 20:00 - 19:59]]&lt;=30,12000,24000),)</f>
        <v>0</v>
      </c>
      <c r="I28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8" s="7">
        <f>Tab_ZADANIE_2[[#This Row],[Stan ZBIORNIKA 20:00]]-Tab_ZADANIE_2[[#This Row],[Porcja PODLEWANIA 20:00 - 21:00]]+Tab_ZADANIE_2[[#This Row],[Uzupełnienie wody z SIECI 20:00-20:01]]</f>
        <v>13450.4</v>
      </c>
      <c r="K28" s="7">
        <f>IF(Tab_ZADANIE_2[[#This Row],[OPAD 20:00-19:59]]&lt;=0,(0.0003*Tab_ZADANIE_2[[#This Row],[Temperatura 20:00 - 19:59]]^1.5*Tab_ZADANIE_2[[#This Row],[Stan ZBIORNIKA 21:00]]),)</f>
        <v>0</v>
      </c>
      <c r="L28" s="16">
        <f>ROUNDUP(Tab_ZADANIE_2[[#This Row],[Uzupełnienie wody z SIECI 20:00-20:01]]/1000,0)*Woda_z_SIECI</f>
        <v>0</v>
      </c>
    </row>
    <row r="29" spans="2:12" x14ac:dyDescent="0.25">
      <c r="B29" s="2">
        <f>Tab_Dane_POGODA[[#This Row],[DATA]]</f>
        <v>42122</v>
      </c>
      <c r="C29" s="4">
        <f>VLOOKUP(Tab_ZADANIE_2[[#This Row],[DATA]],Tab_Dane_POGODA[],2,FALSE)</f>
        <v>6</v>
      </c>
      <c r="D29" s="8">
        <f>VLOOKUP(Tab_ZADANIE_2[[#This Row],[DATA]],Tab_Dane_POGODA[],3,FALSE)</f>
        <v>2</v>
      </c>
      <c r="E29" s="7">
        <f>IF(Tab_ZADANIE_2[[#This Row],[OPAD 20:00-19:59]]&gt;0,700*Tab_ZADANIE_2[[#This Row],[OPAD 20:00-19:59]],)</f>
        <v>1400</v>
      </c>
      <c r="F29" s="7">
        <f>IF(J28-K28+Tab_ZADANIE_2[[#This Row],[Uzupełnienie wody z OPAD 20:00 - 19:59]]&gt;=Poj_Zbior_ALL,Poj_Zbior_ALL,J28-K28+Tab_ZADANIE_2[[#This Row],[Uzupełnienie wody z OPAD 20:00 - 19:59]])</f>
        <v>14850.4</v>
      </c>
      <c r="G29" s="7" t="b">
        <f>AND(Tab_ZADANIE_2[[#This Row],[Temperatura 20:00 - 19:59]]&gt;15,Tab_ZADANIE_2[[#This Row],[OPAD 20:00-19:59]]&lt;0.6)</f>
        <v>0</v>
      </c>
      <c r="H29" s="7">
        <f>IF((Tab_ZADANIE_2[[#This Row],[Czy PODLEWANIE 20:00 - 21:00]]=TRUE),IF(Tab_ZADANIE_2[[#This Row],[Temperatura 20:00 - 19:59]]&lt;=30,12000,24000),)</f>
        <v>0</v>
      </c>
      <c r="I29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9" s="7">
        <f>Tab_ZADANIE_2[[#This Row],[Stan ZBIORNIKA 20:00]]-Tab_ZADANIE_2[[#This Row],[Porcja PODLEWANIA 20:00 - 21:00]]+Tab_ZADANIE_2[[#This Row],[Uzupełnienie wody z SIECI 20:00-20:01]]</f>
        <v>14850.4</v>
      </c>
      <c r="K29" s="7">
        <f>IF(Tab_ZADANIE_2[[#This Row],[OPAD 20:00-19:59]]&lt;=0,(0.0003*Tab_ZADANIE_2[[#This Row],[Temperatura 20:00 - 19:59]]^1.5*Tab_ZADANIE_2[[#This Row],[Stan ZBIORNIKA 21:00]]),)</f>
        <v>0</v>
      </c>
      <c r="L29" s="16">
        <f>ROUNDUP(Tab_ZADANIE_2[[#This Row],[Uzupełnienie wody z SIECI 20:00-20:01]]/1000,0)*Woda_z_SIECI</f>
        <v>0</v>
      </c>
    </row>
    <row r="30" spans="2:12" x14ac:dyDescent="0.25">
      <c r="B30" s="2">
        <f>Tab_Dane_POGODA[[#This Row],[DATA]]</f>
        <v>42123</v>
      </c>
      <c r="C30" s="4">
        <f>VLOOKUP(Tab_ZADANIE_2[[#This Row],[DATA]],Tab_Dane_POGODA[],2,FALSE)</f>
        <v>7</v>
      </c>
      <c r="D30" s="8">
        <f>VLOOKUP(Tab_ZADANIE_2[[#This Row],[DATA]],Tab_Dane_POGODA[],3,FALSE)</f>
        <v>0</v>
      </c>
      <c r="E30" s="7">
        <f>IF(Tab_ZADANIE_2[[#This Row],[OPAD 20:00-19:59]]&gt;0,700*Tab_ZADANIE_2[[#This Row],[OPAD 20:00-19:59]],)</f>
        <v>0</v>
      </c>
      <c r="F30" s="7">
        <f>IF(J29-K29+Tab_ZADANIE_2[[#This Row],[Uzupełnienie wody z OPAD 20:00 - 19:59]]&gt;=Poj_Zbior_ALL,Poj_Zbior_ALL,J29-K29+Tab_ZADANIE_2[[#This Row],[Uzupełnienie wody z OPAD 20:00 - 19:59]])</f>
        <v>14850.4</v>
      </c>
      <c r="G30" s="7" t="b">
        <f>AND(Tab_ZADANIE_2[[#This Row],[Temperatura 20:00 - 19:59]]&gt;15,Tab_ZADANIE_2[[#This Row],[OPAD 20:00-19:59]]&lt;0.6)</f>
        <v>0</v>
      </c>
      <c r="H30" s="7">
        <f>IF((Tab_ZADANIE_2[[#This Row],[Czy PODLEWANIE 20:00 - 21:00]]=TRUE),IF(Tab_ZADANIE_2[[#This Row],[Temperatura 20:00 - 19:59]]&lt;=30,12000,24000),)</f>
        <v>0</v>
      </c>
      <c r="I30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0" s="7">
        <f>Tab_ZADANIE_2[[#This Row],[Stan ZBIORNIKA 20:00]]-Tab_ZADANIE_2[[#This Row],[Porcja PODLEWANIA 20:00 - 21:00]]+Tab_ZADANIE_2[[#This Row],[Uzupełnienie wody z SIECI 20:00-20:01]]</f>
        <v>14850.4</v>
      </c>
      <c r="K30" s="7">
        <f>IF(Tab_ZADANIE_2[[#This Row],[OPAD 20:00-19:59]]&lt;=0,(0.0003*Tab_ZADANIE_2[[#This Row],[Temperatura 20:00 - 19:59]]^1.5*Tab_ZADANIE_2[[#This Row],[Stan ZBIORNIKA 21:00]]),)</f>
        <v>82.509977066650521</v>
      </c>
      <c r="L30" s="16">
        <f>ROUNDUP(Tab_ZADANIE_2[[#This Row],[Uzupełnienie wody z SIECI 20:00-20:01]]/1000,0)*Woda_z_SIECI</f>
        <v>0</v>
      </c>
    </row>
    <row r="31" spans="2:12" x14ac:dyDescent="0.25">
      <c r="B31" s="2">
        <f>Tab_Dane_POGODA[[#This Row],[DATA]]</f>
        <v>42124</v>
      </c>
      <c r="C31" s="4">
        <f>VLOOKUP(Tab_ZADANIE_2[[#This Row],[DATA]],Tab_Dane_POGODA[],2,FALSE)</f>
        <v>10</v>
      </c>
      <c r="D31" s="8">
        <f>VLOOKUP(Tab_ZADANIE_2[[#This Row],[DATA]],Tab_Dane_POGODA[],3,FALSE)</f>
        <v>0</v>
      </c>
      <c r="E31" s="7">
        <f>IF(Tab_ZADANIE_2[[#This Row],[OPAD 20:00-19:59]]&gt;0,700*Tab_ZADANIE_2[[#This Row],[OPAD 20:00-19:59]],)</f>
        <v>0</v>
      </c>
      <c r="F31" s="7">
        <f>IF(J30-K30+Tab_ZADANIE_2[[#This Row],[Uzupełnienie wody z OPAD 20:00 - 19:59]]&gt;=Poj_Zbior_ALL,Poj_Zbior_ALL,J30-K30+Tab_ZADANIE_2[[#This Row],[Uzupełnienie wody z OPAD 20:00 - 19:59]])</f>
        <v>14767.890022933349</v>
      </c>
      <c r="G31" s="7" t="b">
        <f>AND(Tab_ZADANIE_2[[#This Row],[Temperatura 20:00 - 19:59]]&gt;15,Tab_ZADANIE_2[[#This Row],[OPAD 20:00-19:59]]&lt;0.6)</f>
        <v>0</v>
      </c>
      <c r="H31" s="7">
        <f>IF((Tab_ZADANIE_2[[#This Row],[Czy PODLEWANIE 20:00 - 21:00]]=TRUE),IF(Tab_ZADANIE_2[[#This Row],[Temperatura 20:00 - 19:59]]&lt;=30,12000,24000),)</f>
        <v>0</v>
      </c>
      <c r="I31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1" s="7">
        <f>Tab_ZADANIE_2[[#This Row],[Stan ZBIORNIKA 20:00]]-Tab_ZADANIE_2[[#This Row],[Porcja PODLEWANIA 20:00 - 21:00]]+Tab_ZADANIE_2[[#This Row],[Uzupełnienie wody z SIECI 20:00-20:01]]</f>
        <v>14767.890022933349</v>
      </c>
      <c r="K31" s="7">
        <f>IF(Tab_ZADANIE_2[[#This Row],[OPAD 20:00-19:59]]&lt;=0,(0.0003*Tab_ZADANIE_2[[#This Row],[Temperatura 20:00 - 19:59]]^1.5*Tab_ZADANIE_2[[#This Row],[Stan ZBIORNIKA 21:00]]),)</f>
        <v>140.1005061220369</v>
      </c>
      <c r="L31" s="16">
        <f>ROUNDUP(Tab_ZADANIE_2[[#This Row],[Uzupełnienie wody z SIECI 20:00-20:01]]/1000,0)*Woda_z_SIECI</f>
        <v>0</v>
      </c>
    </row>
    <row r="32" spans="2:12" x14ac:dyDescent="0.25">
      <c r="B32" s="2">
        <f>Tab_Dane_POGODA[[#This Row],[DATA]]</f>
        <v>42125</v>
      </c>
      <c r="C32" s="4">
        <f>VLOOKUP(Tab_ZADANIE_2[[#This Row],[DATA]],Tab_Dane_POGODA[],2,FALSE)</f>
        <v>10</v>
      </c>
      <c r="D32" s="8">
        <f>VLOOKUP(Tab_ZADANIE_2[[#This Row],[DATA]],Tab_Dane_POGODA[],3,FALSE)</f>
        <v>4</v>
      </c>
      <c r="E32" s="7">
        <f>IF(Tab_ZADANIE_2[[#This Row],[OPAD 20:00-19:59]]&gt;0,700*Tab_ZADANIE_2[[#This Row],[OPAD 20:00-19:59]],)</f>
        <v>2800</v>
      </c>
      <c r="F32" s="7">
        <f>IF(J31-K31+Tab_ZADANIE_2[[#This Row],[Uzupełnienie wody z OPAD 20:00 - 19:59]]&gt;=Poj_Zbior_ALL,Poj_Zbior_ALL,J31-K31+Tab_ZADANIE_2[[#This Row],[Uzupełnienie wody z OPAD 20:00 - 19:59]])</f>
        <v>17427.78951681131</v>
      </c>
      <c r="G32" s="7" t="b">
        <f>AND(Tab_ZADANIE_2[[#This Row],[Temperatura 20:00 - 19:59]]&gt;15,Tab_ZADANIE_2[[#This Row],[OPAD 20:00-19:59]]&lt;0.6)</f>
        <v>0</v>
      </c>
      <c r="H32" s="7">
        <f>IF((Tab_ZADANIE_2[[#This Row],[Czy PODLEWANIE 20:00 - 21:00]]=TRUE),IF(Tab_ZADANIE_2[[#This Row],[Temperatura 20:00 - 19:59]]&lt;=30,12000,24000),)</f>
        <v>0</v>
      </c>
      <c r="I32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2" s="7">
        <f>Tab_ZADANIE_2[[#This Row],[Stan ZBIORNIKA 20:00]]-Tab_ZADANIE_2[[#This Row],[Porcja PODLEWANIA 20:00 - 21:00]]+Tab_ZADANIE_2[[#This Row],[Uzupełnienie wody z SIECI 20:00-20:01]]</f>
        <v>17427.78951681131</v>
      </c>
      <c r="K32" s="7">
        <f>IF(Tab_ZADANIE_2[[#This Row],[OPAD 20:00-19:59]]&lt;=0,(0.0003*Tab_ZADANIE_2[[#This Row],[Temperatura 20:00 - 19:59]]^1.5*Tab_ZADANIE_2[[#This Row],[Stan ZBIORNIKA 21:00]]),)</f>
        <v>0</v>
      </c>
      <c r="L32" s="16">
        <f>ROUNDUP(Tab_ZADANIE_2[[#This Row],[Uzupełnienie wody z SIECI 20:00-20:01]]/1000,0)*Woda_z_SIECI</f>
        <v>0</v>
      </c>
    </row>
    <row r="33" spans="2:13" x14ac:dyDescent="0.25">
      <c r="B33" s="2">
        <f>Tab_Dane_POGODA[[#This Row],[DATA]]</f>
        <v>42126</v>
      </c>
      <c r="C33" s="4">
        <f>VLOOKUP(Tab_ZADANIE_2[[#This Row],[DATA]],Tab_Dane_POGODA[],2,FALSE)</f>
        <v>7</v>
      </c>
      <c r="D33" s="8">
        <f>VLOOKUP(Tab_ZADANIE_2[[#This Row],[DATA]],Tab_Dane_POGODA[],3,FALSE)</f>
        <v>5</v>
      </c>
      <c r="E33" s="7">
        <f>IF(Tab_ZADANIE_2[[#This Row],[OPAD 20:00-19:59]]&gt;0,700*Tab_ZADANIE_2[[#This Row],[OPAD 20:00-19:59]],)</f>
        <v>3500</v>
      </c>
      <c r="F33" s="7">
        <f>IF(J32-K32+Tab_ZADANIE_2[[#This Row],[Uzupełnienie wody z OPAD 20:00 - 19:59]]&gt;=Poj_Zbior_ALL,Poj_Zbior_ALL,J32-K32+Tab_ZADANIE_2[[#This Row],[Uzupełnienie wody z OPAD 20:00 - 19:59]])</f>
        <v>20927.78951681131</v>
      </c>
      <c r="G33" s="7" t="b">
        <f>AND(Tab_ZADANIE_2[[#This Row],[Temperatura 20:00 - 19:59]]&gt;15,Tab_ZADANIE_2[[#This Row],[OPAD 20:00-19:59]]&lt;0.6)</f>
        <v>0</v>
      </c>
      <c r="H33" s="7">
        <f>IF((Tab_ZADANIE_2[[#This Row],[Czy PODLEWANIE 20:00 - 21:00]]=TRUE),IF(Tab_ZADANIE_2[[#This Row],[Temperatura 20:00 - 19:59]]&lt;=30,12000,24000),)</f>
        <v>0</v>
      </c>
      <c r="I33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3" s="7">
        <f>Tab_ZADANIE_2[[#This Row],[Stan ZBIORNIKA 20:00]]-Tab_ZADANIE_2[[#This Row],[Porcja PODLEWANIA 20:00 - 21:00]]+Tab_ZADANIE_2[[#This Row],[Uzupełnienie wody z SIECI 20:00-20:01]]</f>
        <v>20927.78951681131</v>
      </c>
      <c r="K33" s="7">
        <f>IF(Tab_ZADANIE_2[[#This Row],[OPAD 20:00-19:59]]&lt;=0,(0.0003*Tab_ZADANIE_2[[#This Row],[Temperatura 20:00 - 19:59]]^1.5*Tab_ZADANIE_2[[#This Row],[Stan ZBIORNIKA 21:00]]),)</f>
        <v>0</v>
      </c>
      <c r="L33" s="16">
        <f>ROUNDUP(Tab_ZADANIE_2[[#This Row],[Uzupełnienie wody z SIECI 20:00-20:01]]/1000,0)*Woda_z_SIECI</f>
        <v>0</v>
      </c>
    </row>
    <row r="34" spans="2:13" x14ac:dyDescent="0.25">
      <c r="B34" s="2">
        <f>Tab_Dane_POGODA[[#This Row],[DATA]]</f>
        <v>42127</v>
      </c>
      <c r="C34" s="4">
        <f>VLOOKUP(Tab_ZADANIE_2[[#This Row],[DATA]],Tab_Dane_POGODA[],2,FALSE)</f>
        <v>9</v>
      </c>
      <c r="D34" s="8">
        <f>VLOOKUP(Tab_ZADANIE_2[[#This Row],[DATA]],Tab_Dane_POGODA[],3,FALSE)</f>
        <v>4</v>
      </c>
      <c r="E34" s="7">
        <f>IF(Tab_ZADANIE_2[[#This Row],[OPAD 20:00-19:59]]&gt;0,700*Tab_ZADANIE_2[[#This Row],[OPAD 20:00-19:59]],)</f>
        <v>2800</v>
      </c>
      <c r="F34" s="7">
        <f>IF(J33-K33+Tab_ZADANIE_2[[#This Row],[Uzupełnienie wody z OPAD 20:00 - 19:59]]&gt;=Poj_Zbior_ALL,Poj_Zbior_ALL,J33-K33+Tab_ZADANIE_2[[#This Row],[Uzupełnienie wody z OPAD 20:00 - 19:59]])</f>
        <v>23727.78951681131</v>
      </c>
      <c r="G34" s="7" t="b">
        <f>AND(Tab_ZADANIE_2[[#This Row],[Temperatura 20:00 - 19:59]]&gt;15,Tab_ZADANIE_2[[#This Row],[OPAD 20:00-19:59]]&lt;0.6)</f>
        <v>0</v>
      </c>
      <c r="H34" s="7">
        <f>IF((Tab_ZADANIE_2[[#This Row],[Czy PODLEWANIE 20:00 - 21:00]]=TRUE),IF(Tab_ZADANIE_2[[#This Row],[Temperatura 20:00 - 19:59]]&lt;=30,12000,24000),)</f>
        <v>0</v>
      </c>
      <c r="I34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4" s="7">
        <f>Tab_ZADANIE_2[[#This Row],[Stan ZBIORNIKA 20:00]]-Tab_ZADANIE_2[[#This Row],[Porcja PODLEWANIA 20:00 - 21:00]]+Tab_ZADANIE_2[[#This Row],[Uzupełnienie wody z SIECI 20:00-20:01]]</f>
        <v>23727.78951681131</v>
      </c>
      <c r="K34" s="7">
        <f>IF(Tab_ZADANIE_2[[#This Row],[OPAD 20:00-19:59]]&lt;=0,(0.0003*Tab_ZADANIE_2[[#This Row],[Temperatura 20:00 - 19:59]]^1.5*Tab_ZADANIE_2[[#This Row],[Stan ZBIORNIKA 21:00]]),)</f>
        <v>0</v>
      </c>
      <c r="L34" s="16">
        <f>ROUNDUP(Tab_ZADANIE_2[[#This Row],[Uzupełnienie wody z SIECI 20:00-20:01]]/1000,0)*Woda_z_SIECI</f>
        <v>0</v>
      </c>
    </row>
    <row r="35" spans="2:13" x14ac:dyDescent="0.25">
      <c r="B35" s="2">
        <f>Tab_Dane_POGODA[[#This Row],[DATA]]</f>
        <v>42128</v>
      </c>
      <c r="C35" s="4">
        <f>VLOOKUP(Tab_ZADANIE_2[[#This Row],[DATA]],Tab_Dane_POGODA[],2,FALSE)</f>
        <v>15</v>
      </c>
      <c r="D35" s="8">
        <f>VLOOKUP(Tab_ZADANIE_2[[#This Row],[DATA]],Tab_Dane_POGODA[],3,FALSE)</f>
        <v>0.4</v>
      </c>
      <c r="E35" s="7">
        <f>IF(Tab_ZADANIE_2[[#This Row],[OPAD 20:00-19:59]]&gt;0,700*Tab_ZADANIE_2[[#This Row],[OPAD 20:00-19:59]],)</f>
        <v>280</v>
      </c>
      <c r="F35" s="7">
        <f>IF(J34-K34+Tab_ZADANIE_2[[#This Row],[Uzupełnienie wody z OPAD 20:00 - 19:59]]&gt;=Poj_Zbior_ALL,Poj_Zbior_ALL,J34-K34+Tab_ZADANIE_2[[#This Row],[Uzupełnienie wody z OPAD 20:00 - 19:59]])</f>
        <v>24007.78951681131</v>
      </c>
      <c r="G35" s="7" t="b">
        <f>AND(Tab_ZADANIE_2[[#This Row],[Temperatura 20:00 - 19:59]]&gt;15,Tab_ZADANIE_2[[#This Row],[OPAD 20:00-19:59]]&lt;0.6)</f>
        <v>0</v>
      </c>
      <c r="H35" s="7">
        <f>IF((Tab_ZADANIE_2[[#This Row],[Czy PODLEWANIE 20:00 - 21:00]]=TRUE),IF(Tab_ZADANIE_2[[#This Row],[Temperatura 20:00 - 19:59]]&lt;=30,12000,24000),)</f>
        <v>0</v>
      </c>
      <c r="I35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5" s="7">
        <f>Tab_ZADANIE_2[[#This Row],[Stan ZBIORNIKA 20:00]]-Tab_ZADANIE_2[[#This Row],[Porcja PODLEWANIA 20:00 - 21:00]]+Tab_ZADANIE_2[[#This Row],[Uzupełnienie wody z SIECI 20:00-20:01]]</f>
        <v>24007.78951681131</v>
      </c>
      <c r="K35" s="7">
        <f>IF(Tab_ZADANIE_2[[#This Row],[OPAD 20:00-19:59]]&lt;=0,(0.0003*Tab_ZADANIE_2[[#This Row],[Temperatura 20:00 - 19:59]]^1.5*Tab_ZADANIE_2[[#This Row],[Stan ZBIORNIKA 21:00]]),)</f>
        <v>0</v>
      </c>
      <c r="L35" s="16">
        <f>ROUNDUP(Tab_ZADANIE_2[[#This Row],[Uzupełnienie wody z SIECI 20:00-20:01]]/1000,0)*Woda_z_SIECI</f>
        <v>0</v>
      </c>
    </row>
    <row r="36" spans="2:13" x14ac:dyDescent="0.25">
      <c r="B36" s="2">
        <f>Tab_Dane_POGODA[[#This Row],[DATA]]</f>
        <v>42129</v>
      </c>
      <c r="C36" s="4">
        <f>VLOOKUP(Tab_ZADANIE_2[[#This Row],[DATA]],Tab_Dane_POGODA[],2,FALSE)</f>
        <v>18</v>
      </c>
      <c r="D36" s="8">
        <f>VLOOKUP(Tab_ZADANIE_2[[#This Row],[DATA]],Tab_Dane_POGODA[],3,FALSE)</f>
        <v>0.4</v>
      </c>
      <c r="E36" s="7">
        <f>IF(Tab_ZADANIE_2[[#This Row],[OPAD 20:00-19:59]]&gt;0,700*Tab_ZADANIE_2[[#This Row],[OPAD 20:00-19:59]],)</f>
        <v>280</v>
      </c>
      <c r="F36" s="7">
        <f>IF(J35-K35+Tab_ZADANIE_2[[#This Row],[Uzupełnienie wody z OPAD 20:00 - 19:59]]&gt;=Poj_Zbior_ALL,Poj_Zbior_ALL,J35-K35+Tab_ZADANIE_2[[#This Row],[Uzupełnienie wody z OPAD 20:00 - 19:59]])</f>
        <v>24287.78951681131</v>
      </c>
      <c r="G36" s="7" t="b">
        <f>AND(Tab_ZADANIE_2[[#This Row],[Temperatura 20:00 - 19:59]]&gt;15,Tab_ZADANIE_2[[#This Row],[OPAD 20:00-19:59]]&lt;0.6)</f>
        <v>1</v>
      </c>
      <c r="H36" s="7">
        <f>IF((Tab_ZADANIE_2[[#This Row],[Czy PODLEWANIE 20:00 - 21:00]]=TRUE),IF(Tab_ZADANIE_2[[#This Row],[Temperatura 20:00 - 19:59]]&lt;=30,12000,24000),)</f>
        <v>12000</v>
      </c>
      <c r="I36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6" s="7">
        <f>Tab_ZADANIE_2[[#This Row],[Stan ZBIORNIKA 20:00]]-Tab_ZADANIE_2[[#This Row],[Porcja PODLEWANIA 20:00 - 21:00]]+Tab_ZADANIE_2[[#This Row],[Uzupełnienie wody z SIECI 20:00-20:01]]</f>
        <v>12287.78951681131</v>
      </c>
      <c r="K36" s="7">
        <f>IF(Tab_ZADANIE_2[[#This Row],[OPAD 20:00-19:59]]&lt;=0,(0.0003*Tab_ZADANIE_2[[#This Row],[Temperatura 20:00 - 19:59]]^1.5*Tab_ZADANIE_2[[#This Row],[Stan ZBIORNIKA 21:00]]),)</f>
        <v>0</v>
      </c>
      <c r="L36" s="16">
        <f>ROUNDUP(Tab_ZADANIE_2[[#This Row],[Uzupełnienie wody z SIECI 20:00-20:01]]/1000,0)*Woda_z_SIECI</f>
        <v>0</v>
      </c>
    </row>
    <row r="37" spans="2:13" x14ac:dyDescent="0.25">
      <c r="B37" s="2">
        <f>Tab_Dane_POGODA[[#This Row],[DATA]]</f>
        <v>42130</v>
      </c>
      <c r="C37" s="4">
        <f>VLOOKUP(Tab_ZADANIE_2[[#This Row],[DATA]],Tab_Dane_POGODA[],2,FALSE)</f>
        <v>16</v>
      </c>
      <c r="D37" s="8">
        <f>VLOOKUP(Tab_ZADANIE_2[[#This Row],[DATA]],Tab_Dane_POGODA[],3,FALSE)</f>
        <v>0</v>
      </c>
      <c r="E37" s="7">
        <f>IF(Tab_ZADANIE_2[[#This Row],[OPAD 20:00-19:59]]&gt;0,700*Tab_ZADANIE_2[[#This Row],[OPAD 20:00-19:59]],)</f>
        <v>0</v>
      </c>
      <c r="F37" s="7">
        <f>IF(J36-K36+Tab_ZADANIE_2[[#This Row],[Uzupełnienie wody z OPAD 20:00 - 19:59]]&gt;=Poj_Zbior_ALL,Poj_Zbior_ALL,J36-K36+Tab_ZADANIE_2[[#This Row],[Uzupełnienie wody z OPAD 20:00 - 19:59]])</f>
        <v>12287.78951681131</v>
      </c>
      <c r="G37" s="7" t="b">
        <f>AND(Tab_ZADANIE_2[[#This Row],[Temperatura 20:00 - 19:59]]&gt;15,Tab_ZADANIE_2[[#This Row],[OPAD 20:00-19:59]]&lt;0.6)</f>
        <v>1</v>
      </c>
      <c r="H37" s="7">
        <f>IF((Tab_ZADANIE_2[[#This Row],[Czy PODLEWANIE 20:00 - 21:00]]=TRUE),IF(Tab_ZADANIE_2[[#This Row],[Temperatura 20:00 - 19:59]]&lt;=30,12000,24000),)</f>
        <v>12000</v>
      </c>
      <c r="I37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7" s="7">
        <f>Tab_ZADANIE_2[[#This Row],[Stan ZBIORNIKA 20:00]]-Tab_ZADANIE_2[[#This Row],[Porcja PODLEWANIA 20:00 - 21:00]]+Tab_ZADANIE_2[[#This Row],[Uzupełnienie wody z SIECI 20:00-20:01]]</f>
        <v>287.78951681131002</v>
      </c>
      <c r="K37" s="7">
        <f>IF(Tab_ZADANIE_2[[#This Row],[OPAD 20:00-19:59]]&lt;=0,(0.0003*Tab_ZADANIE_2[[#This Row],[Temperatura 20:00 - 19:59]]^1.5*Tab_ZADANIE_2[[#This Row],[Stan ZBIORNIKA 21:00]]),)</f>
        <v>5.5255587227771503</v>
      </c>
      <c r="L37" s="16">
        <f>ROUNDUP(Tab_ZADANIE_2[[#This Row],[Uzupełnienie wody z SIECI 20:00-20:01]]/1000,0)*Woda_z_SIECI</f>
        <v>0</v>
      </c>
      <c r="M37" s="7"/>
    </row>
    <row r="38" spans="2:13" x14ac:dyDescent="0.25">
      <c r="B38" s="2">
        <f>Tab_Dane_POGODA[[#This Row],[DATA]]</f>
        <v>42131</v>
      </c>
      <c r="C38" s="4">
        <f>VLOOKUP(Tab_ZADANIE_2[[#This Row],[DATA]],Tab_Dane_POGODA[],2,FALSE)</f>
        <v>14</v>
      </c>
      <c r="D38" s="8">
        <f>VLOOKUP(Tab_ZADANIE_2[[#This Row],[DATA]],Tab_Dane_POGODA[],3,FALSE)</f>
        <v>0</v>
      </c>
      <c r="E38" s="7">
        <f>IF(Tab_ZADANIE_2[[#This Row],[OPAD 20:00-19:59]]&gt;0,700*Tab_ZADANIE_2[[#This Row],[OPAD 20:00-19:59]],)</f>
        <v>0</v>
      </c>
      <c r="F38" s="7">
        <f>IF(J37-K37+Tab_ZADANIE_2[[#This Row],[Uzupełnienie wody z OPAD 20:00 - 19:59]]&gt;=Poj_Zbior_ALL,Poj_Zbior_ALL,J37-K37+Tab_ZADANIE_2[[#This Row],[Uzupełnienie wody z OPAD 20:00 - 19:59]])</f>
        <v>282.26395808853289</v>
      </c>
      <c r="G38" s="7" t="b">
        <f>AND(Tab_ZADANIE_2[[#This Row],[Temperatura 20:00 - 19:59]]&gt;15,Tab_ZADANIE_2[[#This Row],[OPAD 20:00-19:59]]&lt;0.6)</f>
        <v>0</v>
      </c>
      <c r="H38" s="7">
        <f>IF((Tab_ZADANIE_2[[#This Row],[Czy PODLEWANIE 20:00 - 21:00]]=TRUE),IF(Tab_ZADANIE_2[[#This Row],[Temperatura 20:00 - 19:59]]&lt;=30,12000,24000),)</f>
        <v>0</v>
      </c>
      <c r="I38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8" s="7">
        <f>Tab_ZADANIE_2[[#This Row],[Stan ZBIORNIKA 20:00]]-Tab_ZADANIE_2[[#This Row],[Porcja PODLEWANIA 20:00 - 21:00]]+Tab_ZADANIE_2[[#This Row],[Uzupełnienie wody z SIECI 20:00-20:01]]</f>
        <v>282.26395808853289</v>
      </c>
      <c r="K38" s="7">
        <f>IF(Tab_ZADANIE_2[[#This Row],[OPAD 20:00-19:59]]&lt;=0,(0.0003*Tab_ZADANIE_2[[#This Row],[Temperatura 20:00 - 19:59]]^1.5*Tab_ZADANIE_2[[#This Row],[Stan ZBIORNIKA 21:00]]),)</f>
        <v>4.4357670999684364</v>
      </c>
      <c r="L38" s="16">
        <f>ROUNDUP(Tab_ZADANIE_2[[#This Row],[Uzupełnienie wody z SIECI 20:00-20:01]]/1000,0)*Woda_z_SIECI</f>
        <v>0</v>
      </c>
    </row>
    <row r="39" spans="2:13" x14ac:dyDescent="0.25">
      <c r="B39" s="2">
        <f>Tab_Dane_POGODA[[#This Row],[DATA]]</f>
        <v>42132</v>
      </c>
      <c r="C39" s="4">
        <f>VLOOKUP(Tab_ZADANIE_2[[#This Row],[DATA]],Tab_Dane_POGODA[],2,FALSE)</f>
        <v>10</v>
      </c>
      <c r="D39" s="8">
        <f>VLOOKUP(Tab_ZADANIE_2[[#This Row],[DATA]],Tab_Dane_POGODA[],3,FALSE)</f>
        <v>0</v>
      </c>
      <c r="E39" s="7">
        <f>IF(Tab_ZADANIE_2[[#This Row],[OPAD 20:00-19:59]]&gt;0,700*Tab_ZADANIE_2[[#This Row],[OPAD 20:00-19:59]],)</f>
        <v>0</v>
      </c>
      <c r="F39" s="7">
        <f>IF(J38-K38+Tab_ZADANIE_2[[#This Row],[Uzupełnienie wody z OPAD 20:00 - 19:59]]&gt;=Poj_Zbior_ALL,Poj_Zbior_ALL,J38-K38+Tab_ZADANIE_2[[#This Row],[Uzupełnienie wody z OPAD 20:00 - 19:59]])</f>
        <v>277.82819098856447</v>
      </c>
      <c r="G39" s="7" t="b">
        <f>AND(Tab_ZADANIE_2[[#This Row],[Temperatura 20:00 - 19:59]]&gt;15,Tab_ZADANIE_2[[#This Row],[OPAD 20:00-19:59]]&lt;0.6)</f>
        <v>0</v>
      </c>
      <c r="H39" s="7">
        <f>IF((Tab_ZADANIE_2[[#This Row],[Czy PODLEWANIE 20:00 - 21:00]]=TRUE),IF(Tab_ZADANIE_2[[#This Row],[Temperatura 20:00 - 19:59]]&lt;=30,12000,24000),)</f>
        <v>0</v>
      </c>
      <c r="I39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9" s="7">
        <f>Tab_ZADANIE_2[[#This Row],[Stan ZBIORNIKA 20:00]]-Tab_ZADANIE_2[[#This Row],[Porcja PODLEWANIA 20:00 - 21:00]]+Tab_ZADANIE_2[[#This Row],[Uzupełnienie wody z SIECI 20:00-20:01]]</f>
        <v>277.82819098856447</v>
      </c>
      <c r="K39" s="7">
        <f>IF(Tab_ZADANIE_2[[#This Row],[OPAD 20:00-19:59]]&lt;=0,(0.0003*Tab_ZADANIE_2[[#This Row],[Temperatura 20:00 - 19:59]]^1.5*Tab_ZADANIE_2[[#This Row],[Stan ZBIORNIKA 21:00]]),)</f>
        <v>2.6357096451843942</v>
      </c>
      <c r="L39" s="16">
        <f>ROUNDUP(Tab_ZADANIE_2[[#This Row],[Uzupełnienie wody z SIECI 20:00-20:01]]/1000,0)*Woda_z_SIECI</f>
        <v>0</v>
      </c>
    </row>
    <row r="40" spans="2:13" x14ac:dyDescent="0.25">
      <c r="B40" s="2">
        <f>Tab_Dane_POGODA[[#This Row],[DATA]]</f>
        <v>42133</v>
      </c>
      <c r="C40" s="4">
        <f>VLOOKUP(Tab_ZADANIE_2[[#This Row],[DATA]],Tab_Dane_POGODA[],2,FALSE)</f>
        <v>14</v>
      </c>
      <c r="D40" s="8">
        <f>VLOOKUP(Tab_ZADANIE_2[[#This Row],[DATA]],Tab_Dane_POGODA[],3,FALSE)</f>
        <v>0.3</v>
      </c>
      <c r="E40" s="7">
        <f>IF(Tab_ZADANIE_2[[#This Row],[OPAD 20:00-19:59]]&gt;0,700*Tab_ZADANIE_2[[#This Row],[OPAD 20:00-19:59]],)</f>
        <v>210</v>
      </c>
      <c r="F40" s="7">
        <f>IF(J39-K39+Tab_ZADANIE_2[[#This Row],[Uzupełnienie wody z OPAD 20:00 - 19:59]]&gt;=Poj_Zbior_ALL,Poj_Zbior_ALL,J39-K39+Tab_ZADANIE_2[[#This Row],[Uzupełnienie wody z OPAD 20:00 - 19:59]])</f>
        <v>485.19248134338005</v>
      </c>
      <c r="G40" s="7" t="b">
        <f>AND(Tab_ZADANIE_2[[#This Row],[Temperatura 20:00 - 19:59]]&gt;15,Tab_ZADANIE_2[[#This Row],[OPAD 20:00-19:59]]&lt;0.6)</f>
        <v>0</v>
      </c>
      <c r="H40" s="7">
        <f>IF((Tab_ZADANIE_2[[#This Row],[Czy PODLEWANIE 20:00 - 21:00]]=TRUE),IF(Tab_ZADANIE_2[[#This Row],[Temperatura 20:00 - 19:59]]&lt;=30,12000,24000),)</f>
        <v>0</v>
      </c>
      <c r="I40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0" s="7">
        <f>Tab_ZADANIE_2[[#This Row],[Stan ZBIORNIKA 20:00]]-Tab_ZADANIE_2[[#This Row],[Porcja PODLEWANIA 20:00 - 21:00]]+Tab_ZADANIE_2[[#This Row],[Uzupełnienie wody z SIECI 20:00-20:01]]</f>
        <v>485.19248134338005</v>
      </c>
      <c r="K40" s="7">
        <f>IF(Tab_ZADANIE_2[[#This Row],[OPAD 20:00-19:59]]&lt;=0,(0.0003*Tab_ZADANIE_2[[#This Row],[Temperatura 20:00 - 19:59]]^1.5*Tab_ZADANIE_2[[#This Row],[Stan ZBIORNIKA 21:00]]),)</f>
        <v>0</v>
      </c>
      <c r="L40" s="16">
        <f>ROUNDUP(Tab_ZADANIE_2[[#This Row],[Uzupełnienie wody z SIECI 20:00-20:01]]/1000,0)*Woda_z_SIECI</f>
        <v>0</v>
      </c>
    </row>
    <row r="41" spans="2:13" x14ac:dyDescent="0.25">
      <c r="B41" s="2">
        <f>Tab_Dane_POGODA[[#This Row],[DATA]]</f>
        <v>42134</v>
      </c>
      <c r="C41" s="4">
        <f>VLOOKUP(Tab_ZADANIE_2[[#This Row],[DATA]],Tab_Dane_POGODA[],2,FALSE)</f>
        <v>12</v>
      </c>
      <c r="D41" s="8">
        <f>VLOOKUP(Tab_ZADANIE_2[[#This Row],[DATA]],Tab_Dane_POGODA[],3,FALSE)</f>
        <v>0.1</v>
      </c>
      <c r="E41" s="7">
        <f>IF(Tab_ZADANIE_2[[#This Row],[OPAD 20:00-19:59]]&gt;0,700*Tab_ZADANIE_2[[#This Row],[OPAD 20:00-19:59]],)</f>
        <v>70</v>
      </c>
      <c r="F41" s="7">
        <f>IF(J40-K40+Tab_ZADANIE_2[[#This Row],[Uzupełnienie wody z OPAD 20:00 - 19:59]]&gt;=Poj_Zbior_ALL,Poj_Zbior_ALL,J40-K40+Tab_ZADANIE_2[[#This Row],[Uzupełnienie wody z OPAD 20:00 - 19:59]])</f>
        <v>555.19248134338</v>
      </c>
      <c r="G41" s="7" t="b">
        <f>AND(Tab_ZADANIE_2[[#This Row],[Temperatura 20:00 - 19:59]]&gt;15,Tab_ZADANIE_2[[#This Row],[OPAD 20:00-19:59]]&lt;0.6)</f>
        <v>0</v>
      </c>
      <c r="H41" s="7">
        <f>IF((Tab_ZADANIE_2[[#This Row],[Czy PODLEWANIE 20:00 - 21:00]]=TRUE),IF(Tab_ZADANIE_2[[#This Row],[Temperatura 20:00 - 19:59]]&lt;=30,12000,24000),)</f>
        <v>0</v>
      </c>
      <c r="I41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1" s="7">
        <f>Tab_ZADANIE_2[[#This Row],[Stan ZBIORNIKA 20:00]]-Tab_ZADANIE_2[[#This Row],[Porcja PODLEWANIA 20:00 - 21:00]]+Tab_ZADANIE_2[[#This Row],[Uzupełnienie wody z SIECI 20:00-20:01]]</f>
        <v>555.19248134338</v>
      </c>
      <c r="K41" s="7">
        <f>IF(Tab_ZADANIE_2[[#This Row],[OPAD 20:00-19:59]]&lt;=0,(0.0003*Tab_ZADANIE_2[[#This Row],[Temperatura 20:00 - 19:59]]^1.5*Tab_ZADANIE_2[[#This Row],[Stan ZBIORNIKA 21:00]]),)</f>
        <v>0</v>
      </c>
      <c r="L41" s="16">
        <f>ROUNDUP(Tab_ZADANIE_2[[#This Row],[Uzupełnienie wody z SIECI 20:00-20:01]]/1000,0)*Woda_z_SIECI</f>
        <v>0</v>
      </c>
    </row>
    <row r="42" spans="2:13" x14ac:dyDescent="0.25">
      <c r="B42" s="2">
        <f>Tab_Dane_POGODA[[#This Row],[DATA]]</f>
        <v>42135</v>
      </c>
      <c r="C42" s="4">
        <f>VLOOKUP(Tab_ZADANIE_2[[#This Row],[DATA]],Tab_Dane_POGODA[],2,FALSE)</f>
        <v>11</v>
      </c>
      <c r="D42" s="8">
        <f>VLOOKUP(Tab_ZADANIE_2[[#This Row],[DATA]],Tab_Dane_POGODA[],3,FALSE)</f>
        <v>0</v>
      </c>
      <c r="E42" s="7">
        <f>IF(Tab_ZADANIE_2[[#This Row],[OPAD 20:00-19:59]]&gt;0,700*Tab_ZADANIE_2[[#This Row],[OPAD 20:00-19:59]],)</f>
        <v>0</v>
      </c>
      <c r="F42" s="7">
        <f>IF(J41-K41+Tab_ZADANIE_2[[#This Row],[Uzupełnienie wody z OPAD 20:00 - 19:59]]&gt;=Poj_Zbior_ALL,Poj_Zbior_ALL,J41-K41+Tab_ZADANIE_2[[#This Row],[Uzupełnienie wody z OPAD 20:00 - 19:59]])</f>
        <v>555.19248134338</v>
      </c>
      <c r="G42" s="7" t="b">
        <f>AND(Tab_ZADANIE_2[[#This Row],[Temperatura 20:00 - 19:59]]&gt;15,Tab_ZADANIE_2[[#This Row],[OPAD 20:00-19:59]]&lt;0.6)</f>
        <v>0</v>
      </c>
      <c r="H42" s="7">
        <f>IF((Tab_ZADANIE_2[[#This Row],[Czy PODLEWANIE 20:00 - 21:00]]=TRUE),IF(Tab_ZADANIE_2[[#This Row],[Temperatura 20:00 - 19:59]]&lt;=30,12000,24000),)</f>
        <v>0</v>
      </c>
      <c r="I42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2" s="7">
        <f>Tab_ZADANIE_2[[#This Row],[Stan ZBIORNIKA 20:00]]-Tab_ZADANIE_2[[#This Row],[Porcja PODLEWANIA 20:00 - 21:00]]+Tab_ZADANIE_2[[#This Row],[Uzupełnienie wody z SIECI 20:00-20:01]]</f>
        <v>555.19248134338</v>
      </c>
      <c r="K42" s="7">
        <f>IF(Tab_ZADANIE_2[[#This Row],[OPAD 20:00-19:59]]&lt;=0,(0.0003*Tab_ZADANIE_2[[#This Row],[Temperatura 20:00 - 19:59]]^1.5*Tab_ZADANIE_2[[#This Row],[Stan ZBIORNIKA 21:00]]),)</f>
        <v>6.0765049852398612</v>
      </c>
      <c r="L42" s="16">
        <f>ROUNDUP(Tab_ZADANIE_2[[#This Row],[Uzupełnienie wody z SIECI 20:00-20:01]]/1000,0)*Woda_z_SIECI</f>
        <v>0</v>
      </c>
    </row>
    <row r="43" spans="2:13" x14ac:dyDescent="0.25">
      <c r="B43" s="2">
        <f>Tab_Dane_POGODA[[#This Row],[DATA]]</f>
        <v>42136</v>
      </c>
      <c r="C43" s="4">
        <f>VLOOKUP(Tab_ZADANIE_2[[#This Row],[DATA]],Tab_Dane_POGODA[],2,FALSE)</f>
        <v>16</v>
      </c>
      <c r="D43" s="8">
        <f>VLOOKUP(Tab_ZADANIE_2[[#This Row],[DATA]],Tab_Dane_POGODA[],3,FALSE)</f>
        <v>3</v>
      </c>
      <c r="E43" s="7">
        <f>IF(Tab_ZADANIE_2[[#This Row],[OPAD 20:00-19:59]]&gt;0,700*Tab_ZADANIE_2[[#This Row],[OPAD 20:00-19:59]],)</f>
        <v>2100</v>
      </c>
      <c r="F43" s="7">
        <f>IF(J42-K42+Tab_ZADANIE_2[[#This Row],[Uzupełnienie wody z OPAD 20:00 - 19:59]]&gt;=Poj_Zbior_ALL,Poj_Zbior_ALL,J42-K42+Tab_ZADANIE_2[[#This Row],[Uzupełnienie wody z OPAD 20:00 - 19:59]])</f>
        <v>2649.11597635814</v>
      </c>
      <c r="G43" s="7" t="b">
        <f>AND(Tab_ZADANIE_2[[#This Row],[Temperatura 20:00 - 19:59]]&gt;15,Tab_ZADANIE_2[[#This Row],[OPAD 20:00-19:59]]&lt;0.6)</f>
        <v>0</v>
      </c>
      <c r="H43" s="7">
        <f>IF((Tab_ZADANIE_2[[#This Row],[Czy PODLEWANIE 20:00 - 21:00]]=TRUE),IF(Tab_ZADANIE_2[[#This Row],[Temperatura 20:00 - 19:59]]&lt;=30,12000,24000),)</f>
        <v>0</v>
      </c>
      <c r="I43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3" s="7">
        <f>Tab_ZADANIE_2[[#This Row],[Stan ZBIORNIKA 20:00]]-Tab_ZADANIE_2[[#This Row],[Porcja PODLEWANIA 20:00 - 21:00]]+Tab_ZADANIE_2[[#This Row],[Uzupełnienie wody z SIECI 20:00-20:01]]</f>
        <v>2649.11597635814</v>
      </c>
      <c r="K43" s="7">
        <f>IF(Tab_ZADANIE_2[[#This Row],[OPAD 20:00-19:59]]&lt;=0,(0.0003*Tab_ZADANIE_2[[#This Row],[Temperatura 20:00 - 19:59]]^1.5*Tab_ZADANIE_2[[#This Row],[Stan ZBIORNIKA 21:00]]),)</f>
        <v>0</v>
      </c>
      <c r="L43" s="16">
        <f>ROUNDUP(Tab_ZADANIE_2[[#This Row],[Uzupełnienie wody z SIECI 20:00-20:01]]/1000,0)*Woda_z_SIECI</f>
        <v>0</v>
      </c>
    </row>
    <row r="44" spans="2:13" x14ac:dyDescent="0.25">
      <c r="B44" s="2">
        <f>Tab_Dane_POGODA[[#This Row],[DATA]]</f>
        <v>42137</v>
      </c>
      <c r="C44" s="4">
        <f>VLOOKUP(Tab_ZADANIE_2[[#This Row],[DATA]],Tab_Dane_POGODA[],2,FALSE)</f>
        <v>12</v>
      </c>
      <c r="D44" s="8">
        <f>VLOOKUP(Tab_ZADANIE_2[[#This Row],[DATA]],Tab_Dane_POGODA[],3,FALSE)</f>
        <v>0</v>
      </c>
      <c r="E44" s="7">
        <f>IF(Tab_ZADANIE_2[[#This Row],[OPAD 20:00-19:59]]&gt;0,700*Tab_ZADANIE_2[[#This Row],[OPAD 20:00-19:59]],)</f>
        <v>0</v>
      </c>
      <c r="F44" s="7">
        <f>IF(J43-K43+Tab_ZADANIE_2[[#This Row],[Uzupełnienie wody z OPAD 20:00 - 19:59]]&gt;=Poj_Zbior_ALL,Poj_Zbior_ALL,J43-K43+Tab_ZADANIE_2[[#This Row],[Uzupełnienie wody z OPAD 20:00 - 19:59]])</f>
        <v>2649.11597635814</v>
      </c>
      <c r="G44" s="7" t="b">
        <f>AND(Tab_ZADANIE_2[[#This Row],[Temperatura 20:00 - 19:59]]&gt;15,Tab_ZADANIE_2[[#This Row],[OPAD 20:00-19:59]]&lt;0.6)</f>
        <v>0</v>
      </c>
      <c r="H44" s="7">
        <f>IF((Tab_ZADANIE_2[[#This Row],[Czy PODLEWANIE 20:00 - 21:00]]=TRUE),IF(Tab_ZADANIE_2[[#This Row],[Temperatura 20:00 - 19:59]]&lt;=30,12000,24000),)</f>
        <v>0</v>
      </c>
      <c r="I44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4" s="7">
        <f>Tab_ZADANIE_2[[#This Row],[Stan ZBIORNIKA 20:00]]-Tab_ZADANIE_2[[#This Row],[Porcja PODLEWANIA 20:00 - 21:00]]+Tab_ZADANIE_2[[#This Row],[Uzupełnienie wody z SIECI 20:00-20:01]]</f>
        <v>2649.11597635814</v>
      </c>
      <c r="K44" s="7">
        <f>IF(Tab_ZADANIE_2[[#This Row],[OPAD 20:00-19:59]]&lt;=0,(0.0003*Tab_ZADANIE_2[[#This Row],[Temperatura 20:00 - 19:59]]^1.5*Tab_ZADANIE_2[[#This Row],[Stan ZBIORNIKA 21:00]]),)</f>
        <v>33.036504956602073</v>
      </c>
      <c r="L44" s="16">
        <f>ROUNDUP(Tab_ZADANIE_2[[#This Row],[Uzupełnienie wody z SIECI 20:00-20:01]]/1000,0)*Woda_z_SIECI</f>
        <v>0</v>
      </c>
    </row>
    <row r="45" spans="2:13" x14ac:dyDescent="0.25">
      <c r="B45" s="2">
        <f>Tab_Dane_POGODA[[#This Row],[DATA]]</f>
        <v>42138</v>
      </c>
      <c r="C45" s="4">
        <f>VLOOKUP(Tab_ZADANIE_2[[#This Row],[DATA]],Tab_Dane_POGODA[],2,FALSE)</f>
        <v>10</v>
      </c>
      <c r="D45" s="8">
        <f>VLOOKUP(Tab_ZADANIE_2[[#This Row],[DATA]],Tab_Dane_POGODA[],3,FALSE)</f>
        <v>0</v>
      </c>
      <c r="E45" s="7">
        <f>IF(Tab_ZADANIE_2[[#This Row],[OPAD 20:00-19:59]]&gt;0,700*Tab_ZADANIE_2[[#This Row],[OPAD 20:00-19:59]],)</f>
        <v>0</v>
      </c>
      <c r="F45" s="7">
        <f>IF(J44-K44+Tab_ZADANIE_2[[#This Row],[Uzupełnienie wody z OPAD 20:00 - 19:59]]&gt;=Poj_Zbior_ALL,Poj_Zbior_ALL,J44-K44+Tab_ZADANIE_2[[#This Row],[Uzupełnienie wody z OPAD 20:00 - 19:59]])</f>
        <v>2616.0794714015378</v>
      </c>
      <c r="G45" s="7" t="b">
        <f>AND(Tab_ZADANIE_2[[#This Row],[Temperatura 20:00 - 19:59]]&gt;15,Tab_ZADANIE_2[[#This Row],[OPAD 20:00-19:59]]&lt;0.6)</f>
        <v>0</v>
      </c>
      <c r="H45" s="7">
        <f>IF((Tab_ZADANIE_2[[#This Row],[Czy PODLEWANIE 20:00 - 21:00]]=TRUE),IF(Tab_ZADANIE_2[[#This Row],[Temperatura 20:00 - 19:59]]&lt;=30,12000,24000),)</f>
        <v>0</v>
      </c>
      <c r="I45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5" s="7">
        <f>Tab_ZADANIE_2[[#This Row],[Stan ZBIORNIKA 20:00]]-Tab_ZADANIE_2[[#This Row],[Porcja PODLEWANIA 20:00 - 21:00]]+Tab_ZADANIE_2[[#This Row],[Uzupełnienie wody z SIECI 20:00-20:01]]</f>
        <v>2616.0794714015378</v>
      </c>
      <c r="K45" s="7">
        <f>IF(Tab_ZADANIE_2[[#This Row],[OPAD 20:00-19:59]]&lt;=0,(0.0003*Tab_ZADANIE_2[[#This Row],[Temperatura 20:00 - 19:59]]^1.5*Tab_ZADANIE_2[[#This Row],[Stan ZBIORNIKA 21:00]]),)</f>
        <v>24.818309008914561</v>
      </c>
      <c r="L45" s="16">
        <f>ROUNDUP(Tab_ZADANIE_2[[#This Row],[Uzupełnienie wody z SIECI 20:00-20:01]]/1000,0)*Woda_z_SIECI</f>
        <v>0</v>
      </c>
    </row>
    <row r="46" spans="2:13" x14ac:dyDescent="0.25">
      <c r="B46" s="2">
        <f>Tab_Dane_POGODA[[#This Row],[DATA]]</f>
        <v>42139</v>
      </c>
      <c r="C46" s="4">
        <f>VLOOKUP(Tab_ZADANIE_2[[#This Row],[DATA]],Tab_Dane_POGODA[],2,FALSE)</f>
        <v>12</v>
      </c>
      <c r="D46" s="8">
        <f>VLOOKUP(Tab_ZADANIE_2[[#This Row],[DATA]],Tab_Dane_POGODA[],3,FALSE)</f>
        <v>0</v>
      </c>
      <c r="E46" s="7">
        <f>IF(Tab_ZADANIE_2[[#This Row],[OPAD 20:00-19:59]]&gt;0,700*Tab_ZADANIE_2[[#This Row],[OPAD 20:00-19:59]],)</f>
        <v>0</v>
      </c>
      <c r="F46" s="7">
        <f>IF(J45-K45+Tab_ZADANIE_2[[#This Row],[Uzupełnienie wody z OPAD 20:00 - 19:59]]&gt;=Poj_Zbior_ALL,Poj_Zbior_ALL,J45-K45+Tab_ZADANIE_2[[#This Row],[Uzupełnienie wody z OPAD 20:00 - 19:59]])</f>
        <v>2591.2611623926232</v>
      </c>
      <c r="G46" s="7" t="b">
        <f>AND(Tab_ZADANIE_2[[#This Row],[Temperatura 20:00 - 19:59]]&gt;15,Tab_ZADANIE_2[[#This Row],[OPAD 20:00-19:59]]&lt;0.6)</f>
        <v>0</v>
      </c>
      <c r="H46" s="7">
        <f>IF((Tab_ZADANIE_2[[#This Row],[Czy PODLEWANIE 20:00 - 21:00]]=TRUE),IF(Tab_ZADANIE_2[[#This Row],[Temperatura 20:00 - 19:59]]&lt;=30,12000,24000),)</f>
        <v>0</v>
      </c>
      <c r="I46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6" s="7">
        <f>Tab_ZADANIE_2[[#This Row],[Stan ZBIORNIKA 20:00]]-Tab_ZADANIE_2[[#This Row],[Porcja PODLEWANIA 20:00 - 21:00]]+Tab_ZADANIE_2[[#This Row],[Uzupełnienie wody z SIECI 20:00-20:01]]</f>
        <v>2591.2611623926232</v>
      </c>
      <c r="K46" s="7">
        <f>IF(Tab_ZADANIE_2[[#This Row],[OPAD 20:00-19:59]]&lt;=0,(0.0003*Tab_ZADANIE_2[[#This Row],[Temperatura 20:00 - 19:59]]^1.5*Tab_ZADANIE_2[[#This Row],[Stan ZBIORNIKA 21:00]]),)</f>
        <v>32.315011120396889</v>
      </c>
      <c r="L46" s="16">
        <f>ROUNDUP(Tab_ZADANIE_2[[#This Row],[Uzupełnienie wody z SIECI 20:00-20:01]]/1000,0)*Woda_z_SIECI</f>
        <v>0</v>
      </c>
    </row>
    <row r="47" spans="2:13" x14ac:dyDescent="0.25">
      <c r="B47" s="2">
        <f>Tab_Dane_POGODA[[#This Row],[DATA]]</f>
        <v>42140</v>
      </c>
      <c r="C47" s="4">
        <f>VLOOKUP(Tab_ZADANIE_2[[#This Row],[DATA]],Tab_Dane_POGODA[],2,FALSE)</f>
        <v>10</v>
      </c>
      <c r="D47" s="8">
        <f>VLOOKUP(Tab_ZADANIE_2[[#This Row],[DATA]],Tab_Dane_POGODA[],3,FALSE)</f>
        <v>1.8</v>
      </c>
      <c r="E47" s="7">
        <f>IF(Tab_ZADANIE_2[[#This Row],[OPAD 20:00-19:59]]&gt;0,700*Tab_ZADANIE_2[[#This Row],[OPAD 20:00-19:59]],)</f>
        <v>1260</v>
      </c>
      <c r="F47" s="7">
        <f>IF(J46-K46+Tab_ZADANIE_2[[#This Row],[Uzupełnienie wody z OPAD 20:00 - 19:59]]&gt;=Poj_Zbior_ALL,Poj_Zbior_ALL,J46-K46+Tab_ZADANIE_2[[#This Row],[Uzupełnienie wody z OPAD 20:00 - 19:59]])</f>
        <v>3818.9461512722264</v>
      </c>
      <c r="G47" s="7" t="b">
        <f>AND(Tab_ZADANIE_2[[#This Row],[Temperatura 20:00 - 19:59]]&gt;15,Tab_ZADANIE_2[[#This Row],[OPAD 20:00-19:59]]&lt;0.6)</f>
        <v>0</v>
      </c>
      <c r="H47" s="7">
        <f>IF((Tab_ZADANIE_2[[#This Row],[Czy PODLEWANIE 20:00 - 21:00]]=TRUE),IF(Tab_ZADANIE_2[[#This Row],[Temperatura 20:00 - 19:59]]&lt;=30,12000,24000),)</f>
        <v>0</v>
      </c>
      <c r="I47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7" s="7">
        <f>Tab_ZADANIE_2[[#This Row],[Stan ZBIORNIKA 20:00]]-Tab_ZADANIE_2[[#This Row],[Porcja PODLEWANIA 20:00 - 21:00]]+Tab_ZADANIE_2[[#This Row],[Uzupełnienie wody z SIECI 20:00-20:01]]</f>
        <v>3818.9461512722264</v>
      </c>
      <c r="K47" s="7">
        <f>IF(Tab_ZADANIE_2[[#This Row],[OPAD 20:00-19:59]]&lt;=0,(0.0003*Tab_ZADANIE_2[[#This Row],[Temperatura 20:00 - 19:59]]^1.5*Tab_ZADANIE_2[[#This Row],[Stan ZBIORNIKA 21:00]]),)</f>
        <v>0</v>
      </c>
      <c r="L47" s="16">
        <f>ROUNDUP(Tab_ZADANIE_2[[#This Row],[Uzupełnienie wody z SIECI 20:00-20:01]]/1000,0)*Woda_z_SIECI</f>
        <v>0</v>
      </c>
    </row>
    <row r="48" spans="2:13" x14ac:dyDescent="0.25">
      <c r="B48" s="2">
        <f>Tab_Dane_POGODA[[#This Row],[DATA]]</f>
        <v>42141</v>
      </c>
      <c r="C48" s="4">
        <f>VLOOKUP(Tab_ZADANIE_2[[#This Row],[DATA]],Tab_Dane_POGODA[],2,FALSE)</f>
        <v>11</v>
      </c>
      <c r="D48" s="8">
        <f>VLOOKUP(Tab_ZADANIE_2[[#This Row],[DATA]],Tab_Dane_POGODA[],3,FALSE)</f>
        <v>2.8</v>
      </c>
      <c r="E48" s="7">
        <f>IF(Tab_ZADANIE_2[[#This Row],[OPAD 20:00-19:59]]&gt;0,700*Tab_ZADANIE_2[[#This Row],[OPAD 20:00-19:59]],)</f>
        <v>1959.9999999999998</v>
      </c>
      <c r="F48" s="7">
        <f>IF(J47-K47+Tab_ZADANIE_2[[#This Row],[Uzupełnienie wody z OPAD 20:00 - 19:59]]&gt;=Poj_Zbior_ALL,Poj_Zbior_ALL,J47-K47+Tab_ZADANIE_2[[#This Row],[Uzupełnienie wody z OPAD 20:00 - 19:59]])</f>
        <v>5778.9461512722264</v>
      </c>
      <c r="G48" s="7" t="b">
        <f>AND(Tab_ZADANIE_2[[#This Row],[Temperatura 20:00 - 19:59]]&gt;15,Tab_ZADANIE_2[[#This Row],[OPAD 20:00-19:59]]&lt;0.6)</f>
        <v>0</v>
      </c>
      <c r="H48" s="7">
        <f>IF((Tab_ZADANIE_2[[#This Row],[Czy PODLEWANIE 20:00 - 21:00]]=TRUE),IF(Tab_ZADANIE_2[[#This Row],[Temperatura 20:00 - 19:59]]&lt;=30,12000,24000),)</f>
        <v>0</v>
      </c>
      <c r="I48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8" s="7">
        <f>Tab_ZADANIE_2[[#This Row],[Stan ZBIORNIKA 20:00]]-Tab_ZADANIE_2[[#This Row],[Porcja PODLEWANIA 20:00 - 21:00]]+Tab_ZADANIE_2[[#This Row],[Uzupełnienie wody z SIECI 20:00-20:01]]</f>
        <v>5778.9461512722264</v>
      </c>
      <c r="K48" s="7">
        <f>IF(Tab_ZADANIE_2[[#This Row],[OPAD 20:00-19:59]]&lt;=0,(0.0003*Tab_ZADANIE_2[[#This Row],[Temperatura 20:00 - 19:59]]^1.5*Tab_ZADANIE_2[[#This Row],[Stan ZBIORNIKA 21:00]]),)</f>
        <v>0</v>
      </c>
      <c r="L48" s="16">
        <f>ROUNDUP(Tab_ZADANIE_2[[#This Row],[Uzupełnienie wody z SIECI 20:00-20:01]]/1000,0)*Woda_z_SIECI</f>
        <v>0</v>
      </c>
    </row>
    <row r="49" spans="2:12" x14ac:dyDescent="0.25">
      <c r="B49" s="2">
        <f>Tab_Dane_POGODA[[#This Row],[DATA]]</f>
        <v>42142</v>
      </c>
      <c r="C49" s="4">
        <f>VLOOKUP(Tab_ZADANIE_2[[#This Row],[DATA]],Tab_Dane_POGODA[],2,FALSE)</f>
        <v>12</v>
      </c>
      <c r="D49" s="8">
        <f>VLOOKUP(Tab_ZADANIE_2[[#This Row],[DATA]],Tab_Dane_POGODA[],3,FALSE)</f>
        <v>1.9</v>
      </c>
      <c r="E49" s="7">
        <f>IF(Tab_ZADANIE_2[[#This Row],[OPAD 20:00-19:59]]&gt;0,700*Tab_ZADANIE_2[[#This Row],[OPAD 20:00-19:59]],)</f>
        <v>1330</v>
      </c>
      <c r="F49" s="7">
        <f>IF(J48-K48+Tab_ZADANIE_2[[#This Row],[Uzupełnienie wody z OPAD 20:00 - 19:59]]&gt;=Poj_Zbior_ALL,Poj_Zbior_ALL,J48-K48+Tab_ZADANIE_2[[#This Row],[Uzupełnienie wody z OPAD 20:00 - 19:59]])</f>
        <v>7108.9461512722264</v>
      </c>
      <c r="G49" s="7" t="b">
        <f>AND(Tab_ZADANIE_2[[#This Row],[Temperatura 20:00 - 19:59]]&gt;15,Tab_ZADANIE_2[[#This Row],[OPAD 20:00-19:59]]&lt;0.6)</f>
        <v>0</v>
      </c>
      <c r="H49" s="7">
        <f>IF((Tab_ZADANIE_2[[#This Row],[Czy PODLEWANIE 20:00 - 21:00]]=TRUE),IF(Tab_ZADANIE_2[[#This Row],[Temperatura 20:00 - 19:59]]&lt;=30,12000,24000),)</f>
        <v>0</v>
      </c>
      <c r="I49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9" s="7">
        <f>Tab_ZADANIE_2[[#This Row],[Stan ZBIORNIKA 20:00]]-Tab_ZADANIE_2[[#This Row],[Porcja PODLEWANIA 20:00 - 21:00]]+Tab_ZADANIE_2[[#This Row],[Uzupełnienie wody z SIECI 20:00-20:01]]</f>
        <v>7108.9461512722264</v>
      </c>
      <c r="K49" s="7">
        <f>IF(Tab_ZADANIE_2[[#This Row],[OPAD 20:00-19:59]]&lt;=0,(0.0003*Tab_ZADANIE_2[[#This Row],[Temperatura 20:00 - 19:59]]^1.5*Tab_ZADANIE_2[[#This Row],[Stan ZBIORNIKA 21:00]]),)</f>
        <v>0</v>
      </c>
      <c r="L49" s="16">
        <f>ROUNDUP(Tab_ZADANIE_2[[#This Row],[Uzupełnienie wody z SIECI 20:00-20:01]]/1000,0)*Woda_z_SIECI</f>
        <v>0</v>
      </c>
    </row>
    <row r="50" spans="2:12" x14ac:dyDescent="0.25">
      <c r="B50" s="2">
        <f>Tab_Dane_POGODA[[#This Row],[DATA]]</f>
        <v>42143</v>
      </c>
      <c r="C50" s="4">
        <f>VLOOKUP(Tab_ZADANIE_2[[#This Row],[DATA]],Tab_Dane_POGODA[],2,FALSE)</f>
        <v>16</v>
      </c>
      <c r="D50" s="8">
        <f>VLOOKUP(Tab_ZADANIE_2[[#This Row],[DATA]],Tab_Dane_POGODA[],3,FALSE)</f>
        <v>2.2000000000000002</v>
      </c>
      <c r="E50" s="7">
        <f>IF(Tab_ZADANIE_2[[#This Row],[OPAD 20:00-19:59]]&gt;0,700*Tab_ZADANIE_2[[#This Row],[OPAD 20:00-19:59]],)</f>
        <v>1540.0000000000002</v>
      </c>
      <c r="F50" s="7">
        <f>IF(J49-K49+Tab_ZADANIE_2[[#This Row],[Uzupełnienie wody z OPAD 20:00 - 19:59]]&gt;=Poj_Zbior_ALL,Poj_Zbior_ALL,J49-K49+Tab_ZADANIE_2[[#This Row],[Uzupełnienie wody z OPAD 20:00 - 19:59]])</f>
        <v>8648.9461512722264</v>
      </c>
      <c r="G50" s="7" t="b">
        <f>AND(Tab_ZADANIE_2[[#This Row],[Temperatura 20:00 - 19:59]]&gt;15,Tab_ZADANIE_2[[#This Row],[OPAD 20:00-19:59]]&lt;0.6)</f>
        <v>0</v>
      </c>
      <c r="H50" s="7">
        <f>IF((Tab_ZADANIE_2[[#This Row],[Czy PODLEWANIE 20:00 - 21:00]]=TRUE),IF(Tab_ZADANIE_2[[#This Row],[Temperatura 20:00 - 19:59]]&lt;=30,12000,24000),)</f>
        <v>0</v>
      </c>
      <c r="I50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0" s="7">
        <f>Tab_ZADANIE_2[[#This Row],[Stan ZBIORNIKA 20:00]]-Tab_ZADANIE_2[[#This Row],[Porcja PODLEWANIA 20:00 - 21:00]]+Tab_ZADANIE_2[[#This Row],[Uzupełnienie wody z SIECI 20:00-20:01]]</f>
        <v>8648.9461512722264</v>
      </c>
      <c r="K50" s="7">
        <f>IF(Tab_ZADANIE_2[[#This Row],[OPAD 20:00-19:59]]&lt;=0,(0.0003*Tab_ZADANIE_2[[#This Row],[Temperatura 20:00 - 19:59]]^1.5*Tab_ZADANIE_2[[#This Row],[Stan ZBIORNIKA 21:00]]),)</f>
        <v>0</v>
      </c>
      <c r="L50" s="16">
        <f>ROUNDUP(Tab_ZADANIE_2[[#This Row],[Uzupełnienie wody z SIECI 20:00-20:01]]/1000,0)*Woda_z_SIECI</f>
        <v>0</v>
      </c>
    </row>
    <row r="51" spans="2:12" x14ac:dyDescent="0.25">
      <c r="B51" s="2">
        <f>Tab_Dane_POGODA[[#This Row],[DATA]]</f>
        <v>42144</v>
      </c>
      <c r="C51" s="4">
        <f>VLOOKUP(Tab_ZADANIE_2[[#This Row],[DATA]],Tab_Dane_POGODA[],2,FALSE)</f>
        <v>13</v>
      </c>
      <c r="D51" s="8">
        <f>VLOOKUP(Tab_ZADANIE_2[[#This Row],[DATA]],Tab_Dane_POGODA[],3,FALSE)</f>
        <v>2.2999999999999998</v>
      </c>
      <c r="E51" s="7">
        <f>IF(Tab_ZADANIE_2[[#This Row],[OPAD 20:00-19:59]]&gt;0,700*Tab_ZADANIE_2[[#This Row],[OPAD 20:00-19:59]],)</f>
        <v>1609.9999999999998</v>
      </c>
      <c r="F51" s="7">
        <f>IF(J50-K50+Tab_ZADANIE_2[[#This Row],[Uzupełnienie wody z OPAD 20:00 - 19:59]]&gt;=Poj_Zbior_ALL,Poj_Zbior_ALL,J50-K50+Tab_ZADANIE_2[[#This Row],[Uzupełnienie wody z OPAD 20:00 - 19:59]])</f>
        <v>10258.946151272226</v>
      </c>
      <c r="G51" s="7" t="b">
        <f>AND(Tab_ZADANIE_2[[#This Row],[Temperatura 20:00 - 19:59]]&gt;15,Tab_ZADANIE_2[[#This Row],[OPAD 20:00-19:59]]&lt;0.6)</f>
        <v>0</v>
      </c>
      <c r="H51" s="7">
        <f>IF((Tab_ZADANIE_2[[#This Row],[Czy PODLEWANIE 20:00 - 21:00]]=TRUE),IF(Tab_ZADANIE_2[[#This Row],[Temperatura 20:00 - 19:59]]&lt;=30,12000,24000),)</f>
        <v>0</v>
      </c>
      <c r="I51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1" s="7">
        <f>Tab_ZADANIE_2[[#This Row],[Stan ZBIORNIKA 20:00]]-Tab_ZADANIE_2[[#This Row],[Porcja PODLEWANIA 20:00 - 21:00]]+Tab_ZADANIE_2[[#This Row],[Uzupełnienie wody z SIECI 20:00-20:01]]</f>
        <v>10258.946151272226</v>
      </c>
      <c r="K51" s="7">
        <f>IF(Tab_ZADANIE_2[[#This Row],[OPAD 20:00-19:59]]&lt;=0,(0.0003*Tab_ZADANIE_2[[#This Row],[Temperatura 20:00 - 19:59]]^1.5*Tab_ZADANIE_2[[#This Row],[Stan ZBIORNIKA 21:00]]),)</f>
        <v>0</v>
      </c>
      <c r="L51" s="16">
        <f>ROUNDUP(Tab_ZADANIE_2[[#This Row],[Uzupełnienie wody z SIECI 20:00-20:01]]/1000,0)*Woda_z_SIECI</f>
        <v>0</v>
      </c>
    </row>
    <row r="52" spans="2:12" x14ac:dyDescent="0.25">
      <c r="B52" s="2">
        <f>Tab_Dane_POGODA[[#This Row],[DATA]]</f>
        <v>42145</v>
      </c>
      <c r="C52" s="4">
        <f>VLOOKUP(Tab_ZADANIE_2[[#This Row],[DATA]],Tab_Dane_POGODA[],2,FALSE)</f>
        <v>11</v>
      </c>
      <c r="D52" s="8">
        <f>VLOOKUP(Tab_ZADANIE_2[[#This Row],[DATA]],Tab_Dane_POGODA[],3,FALSE)</f>
        <v>5.4</v>
      </c>
      <c r="E52" s="7">
        <f>IF(Tab_ZADANIE_2[[#This Row],[OPAD 20:00-19:59]]&gt;0,700*Tab_ZADANIE_2[[#This Row],[OPAD 20:00-19:59]],)</f>
        <v>3780.0000000000005</v>
      </c>
      <c r="F52" s="7">
        <f>IF(J51-K51+Tab_ZADANIE_2[[#This Row],[Uzupełnienie wody z OPAD 20:00 - 19:59]]&gt;=Poj_Zbior_ALL,Poj_Zbior_ALL,J51-K51+Tab_ZADANIE_2[[#This Row],[Uzupełnienie wody z OPAD 20:00 - 19:59]])</f>
        <v>14038.946151272226</v>
      </c>
      <c r="G52" s="7" t="b">
        <f>AND(Tab_ZADANIE_2[[#This Row],[Temperatura 20:00 - 19:59]]&gt;15,Tab_ZADANIE_2[[#This Row],[OPAD 20:00-19:59]]&lt;0.6)</f>
        <v>0</v>
      </c>
      <c r="H52" s="7">
        <f>IF((Tab_ZADANIE_2[[#This Row],[Czy PODLEWANIE 20:00 - 21:00]]=TRUE),IF(Tab_ZADANIE_2[[#This Row],[Temperatura 20:00 - 19:59]]&lt;=30,12000,24000),)</f>
        <v>0</v>
      </c>
      <c r="I52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2" s="7">
        <f>Tab_ZADANIE_2[[#This Row],[Stan ZBIORNIKA 20:00]]-Tab_ZADANIE_2[[#This Row],[Porcja PODLEWANIA 20:00 - 21:00]]+Tab_ZADANIE_2[[#This Row],[Uzupełnienie wody z SIECI 20:00-20:01]]</f>
        <v>14038.946151272226</v>
      </c>
      <c r="K52" s="7">
        <f>IF(Tab_ZADANIE_2[[#This Row],[OPAD 20:00-19:59]]&lt;=0,(0.0003*Tab_ZADANIE_2[[#This Row],[Temperatura 20:00 - 19:59]]^1.5*Tab_ZADANIE_2[[#This Row],[Stan ZBIORNIKA 21:00]]),)</f>
        <v>0</v>
      </c>
      <c r="L52" s="16">
        <f>ROUNDUP(Tab_ZADANIE_2[[#This Row],[Uzupełnienie wody z SIECI 20:00-20:01]]/1000,0)*Woda_z_SIECI</f>
        <v>0</v>
      </c>
    </row>
    <row r="53" spans="2:12" x14ac:dyDescent="0.25">
      <c r="B53" s="2">
        <f>Tab_Dane_POGODA[[#This Row],[DATA]]</f>
        <v>42146</v>
      </c>
      <c r="C53" s="4">
        <f>VLOOKUP(Tab_ZADANIE_2[[#This Row],[DATA]],Tab_Dane_POGODA[],2,FALSE)</f>
        <v>12</v>
      </c>
      <c r="D53" s="8">
        <f>VLOOKUP(Tab_ZADANIE_2[[#This Row],[DATA]],Tab_Dane_POGODA[],3,FALSE)</f>
        <v>5.5</v>
      </c>
      <c r="E53" s="7">
        <f>IF(Tab_ZADANIE_2[[#This Row],[OPAD 20:00-19:59]]&gt;0,700*Tab_ZADANIE_2[[#This Row],[OPAD 20:00-19:59]],)</f>
        <v>3850</v>
      </c>
      <c r="F53" s="7">
        <f>IF(J52-K52+Tab_ZADANIE_2[[#This Row],[Uzupełnienie wody z OPAD 20:00 - 19:59]]&gt;=Poj_Zbior_ALL,Poj_Zbior_ALL,J52-K52+Tab_ZADANIE_2[[#This Row],[Uzupełnienie wody z OPAD 20:00 - 19:59]])</f>
        <v>17888.946151272226</v>
      </c>
      <c r="G53" s="7" t="b">
        <f>AND(Tab_ZADANIE_2[[#This Row],[Temperatura 20:00 - 19:59]]&gt;15,Tab_ZADANIE_2[[#This Row],[OPAD 20:00-19:59]]&lt;0.6)</f>
        <v>0</v>
      </c>
      <c r="H53" s="7">
        <f>IF((Tab_ZADANIE_2[[#This Row],[Czy PODLEWANIE 20:00 - 21:00]]=TRUE),IF(Tab_ZADANIE_2[[#This Row],[Temperatura 20:00 - 19:59]]&lt;=30,12000,24000),)</f>
        <v>0</v>
      </c>
      <c r="I53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3" s="7">
        <f>Tab_ZADANIE_2[[#This Row],[Stan ZBIORNIKA 20:00]]-Tab_ZADANIE_2[[#This Row],[Porcja PODLEWANIA 20:00 - 21:00]]+Tab_ZADANIE_2[[#This Row],[Uzupełnienie wody z SIECI 20:00-20:01]]</f>
        <v>17888.946151272226</v>
      </c>
      <c r="K53" s="7">
        <f>IF(Tab_ZADANIE_2[[#This Row],[OPAD 20:00-19:59]]&lt;=0,(0.0003*Tab_ZADANIE_2[[#This Row],[Temperatura 20:00 - 19:59]]^1.5*Tab_ZADANIE_2[[#This Row],[Stan ZBIORNIKA 21:00]]),)</f>
        <v>0</v>
      </c>
      <c r="L53" s="16">
        <f>ROUNDUP(Tab_ZADANIE_2[[#This Row],[Uzupełnienie wody z SIECI 20:00-20:01]]/1000,0)*Woda_z_SIECI</f>
        <v>0</v>
      </c>
    </row>
    <row r="54" spans="2:12" x14ac:dyDescent="0.25">
      <c r="B54" s="2">
        <f>Tab_Dane_POGODA[[#This Row],[DATA]]</f>
        <v>42147</v>
      </c>
      <c r="C54" s="4">
        <f>VLOOKUP(Tab_ZADANIE_2[[#This Row],[DATA]],Tab_Dane_POGODA[],2,FALSE)</f>
        <v>12</v>
      </c>
      <c r="D54" s="8">
        <f>VLOOKUP(Tab_ZADANIE_2[[#This Row],[DATA]],Tab_Dane_POGODA[],3,FALSE)</f>
        <v>5.2</v>
      </c>
      <c r="E54" s="7">
        <f>IF(Tab_ZADANIE_2[[#This Row],[OPAD 20:00-19:59]]&gt;0,700*Tab_ZADANIE_2[[#This Row],[OPAD 20:00-19:59]],)</f>
        <v>3640</v>
      </c>
      <c r="F54" s="7">
        <f>IF(J53-K53+Tab_ZADANIE_2[[#This Row],[Uzupełnienie wody z OPAD 20:00 - 19:59]]&gt;=Poj_Zbior_ALL,Poj_Zbior_ALL,J53-K53+Tab_ZADANIE_2[[#This Row],[Uzupełnienie wody z OPAD 20:00 - 19:59]])</f>
        <v>21528.946151272226</v>
      </c>
      <c r="G54" s="7" t="b">
        <f>AND(Tab_ZADANIE_2[[#This Row],[Temperatura 20:00 - 19:59]]&gt;15,Tab_ZADANIE_2[[#This Row],[OPAD 20:00-19:59]]&lt;0.6)</f>
        <v>0</v>
      </c>
      <c r="H54" s="7">
        <f>IF((Tab_ZADANIE_2[[#This Row],[Czy PODLEWANIE 20:00 - 21:00]]=TRUE),IF(Tab_ZADANIE_2[[#This Row],[Temperatura 20:00 - 19:59]]&lt;=30,12000,24000),)</f>
        <v>0</v>
      </c>
      <c r="I54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4" s="7">
        <f>Tab_ZADANIE_2[[#This Row],[Stan ZBIORNIKA 20:00]]-Tab_ZADANIE_2[[#This Row],[Porcja PODLEWANIA 20:00 - 21:00]]+Tab_ZADANIE_2[[#This Row],[Uzupełnienie wody z SIECI 20:00-20:01]]</f>
        <v>21528.946151272226</v>
      </c>
      <c r="K54" s="7">
        <f>IF(Tab_ZADANIE_2[[#This Row],[OPAD 20:00-19:59]]&lt;=0,(0.0003*Tab_ZADANIE_2[[#This Row],[Temperatura 20:00 - 19:59]]^1.5*Tab_ZADANIE_2[[#This Row],[Stan ZBIORNIKA 21:00]]),)</f>
        <v>0</v>
      </c>
      <c r="L54" s="16">
        <f>ROUNDUP(Tab_ZADANIE_2[[#This Row],[Uzupełnienie wody z SIECI 20:00-20:01]]/1000,0)*Woda_z_SIECI</f>
        <v>0</v>
      </c>
    </row>
    <row r="55" spans="2:12" x14ac:dyDescent="0.25">
      <c r="B55" s="2">
        <f>Tab_Dane_POGODA[[#This Row],[DATA]]</f>
        <v>42148</v>
      </c>
      <c r="C55" s="4">
        <f>VLOOKUP(Tab_ZADANIE_2[[#This Row],[DATA]],Tab_Dane_POGODA[],2,FALSE)</f>
        <v>14</v>
      </c>
      <c r="D55" s="8">
        <f>VLOOKUP(Tab_ZADANIE_2[[#This Row],[DATA]],Tab_Dane_POGODA[],3,FALSE)</f>
        <v>3</v>
      </c>
      <c r="E55" s="7">
        <f>IF(Tab_ZADANIE_2[[#This Row],[OPAD 20:00-19:59]]&gt;0,700*Tab_ZADANIE_2[[#This Row],[OPAD 20:00-19:59]],)</f>
        <v>2100</v>
      </c>
      <c r="F55" s="7">
        <f>IF(J54-K54+Tab_ZADANIE_2[[#This Row],[Uzupełnienie wody z OPAD 20:00 - 19:59]]&gt;=Poj_Zbior_ALL,Poj_Zbior_ALL,J54-K54+Tab_ZADANIE_2[[#This Row],[Uzupełnienie wody z OPAD 20:00 - 19:59]])</f>
        <v>23628.946151272226</v>
      </c>
      <c r="G55" s="7" t="b">
        <f>AND(Tab_ZADANIE_2[[#This Row],[Temperatura 20:00 - 19:59]]&gt;15,Tab_ZADANIE_2[[#This Row],[OPAD 20:00-19:59]]&lt;0.6)</f>
        <v>0</v>
      </c>
      <c r="H55" s="7">
        <f>IF((Tab_ZADANIE_2[[#This Row],[Czy PODLEWANIE 20:00 - 21:00]]=TRUE),IF(Tab_ZADANIE_2[[#This Row],[Temperatura 20:00 - 19:59]]&lt;=30,12000,24000),)</f>
        <v>0</v>
      </c>
      <c r="I55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5" s="7">
        <f>Tab_ZADANIE_2[[#This Row],[Stan ZBIORNIKA 20:00]]-Tab_ZADANIE_2[[#This Row],[Porcja PODLEWANIA 20:00 - 21:00]]+Tab_ZADANIE_2[[#This Row],[Uzupełnienie wody z SIECI 20:00-20:01]]</f>
        <v>23628.946151272226</v>
      </c>
      <c r="K55" s="7">
        <f>IF(Tab_ZADANIE_2[[#This Row],[OPAD 20:00-19:59]]&lt;=0,(0.0003*Tab_ZADANIE_2[[#This Row],[Temperatura 20:00 - 19:59]]^1.5*Tab_ZADANIE_2[[#This Row],[Stan ZBIORNIKA 21:00]]),)</f>
        <v>0</v>
      </c>
      <c r="L55" s="16">
        <f>ROUNDUP(Tab_ZADANIE_2[[#This Row],[Uzupełnienie wody z SIECI 20:00-20:01]]/1000,0)*Woda_z_SIECI</f>
        <v>0</v>
      </c>
    </row>
    <row r="56" spans="2:12" x14ac:dyDescent="0.25">
      <c r="B56" s="2">
        <f>Tab_Dane_POGODA[[#This Row],[DATA]]</f>
        <v>42149</v>
      </c>
      <c r="C56" s="4">
        <f>VLOOKUP(Tab_ZADANIE_2[[#This Row],[DATA]],Tab_Dane_POGODA[],2,FALSE)</f>
        <v>15</v>
      </c>
      <c r="D56" s="8">
        <f>VLOOKUP(Tab_ZADANIE_2[[#This Row],[DATA]],Tab_Dane_POGODA[],3,FALSE)</f>
        <v>0</v>
      </c>
      <c r="E56" s="7">
        <f>IF(Tab_ZADANIE_2[[#This Row],[OPAD 20:00-19:59]]&gt;0,700*Tab_ZADANIE_2[[#This Row],[OPAD 20:00-19:59]],)</f>
        <v>0</v>
      </c>
      <c r="F56" s="7">
        <f>IF(J55-K55+Tab_ZADANIE_2[[#This Row],[Uzupełnienie wody z OPAD 20:00 - 19:59]]&gt;=Poj_Zbior_ALL,Poj_Zbior_ALL,J55-K55+Tab_ZADANIE_2[[#This Row],[Uzupełnienie wody z OPAD 20:00 - 19:59]])</f>
        <v>23628.946151272226</v>
      </c>
      <c r="G56" s="7" t="b">
        <f>AND(Tab_ZADANIE_2[[#This Row],[Temperatura 20:00 - 19:59]]&gt;15,Tab_ZADANIE_2[[#This Row],[OPAD 20:00-19:59]]&lt;0.6)</f>
        <v>0</v>
      </c>
      <c r="H56" s="7">
        <f>IF((Tab_ZADANIE_2[[#This Row],[Czy PODLEWANIE 20:00 - 21:00]]=TRUE),IF(Tab_ZADANIE_2[[#This Row],[Temperatura 20:00 - 19:59]]&lt;=30,12000,24000),)</f>
        <v>0</v>
      </c>
      <c r="I56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6" s="7">
        <f>Tab_ZADANIE_2[[#This Row],[Stan ZBIORNIKA 20:00]]-Tab_ZADANIE_2[[#This Row],[Porcja PODLEWANIA 20:00 - 21:00]]+Tab_ZADANIE_2[[#This Row],[Uzupełnienie wody z SIECI 20:00-20:01]]</f>
        <v>23628.946151272226</v>
      </c>
      <c r="K56" s="7">
        <f>IF(Tab_ZADANIE_2[[#This Row],[OPAD 20:00-19:59]]&lt;=0,(0.0003*Tab_ZADANIE_2[[#This Row],[Temperatura 20:00 - 19:59]]^1.5*Tab_ZADANIE_2[[#This Row],[Stan ZBIORNIKA 21:00]]),)</f>
        <v>411.81531719539117</v>
      </c>
      <c r="L56" s="16">
        <f>ROUNDUP(Tab_ZADANIE_2[[#This Row],[Uzupełnienie wody z SIECI 20:00-20:01]]/1000,0)*Woda_z_SIECI</f>
        <v>0</v>
      </c>
    </row>
    <row r="57" spans="2:12" x14ac:dyDescent="0.25">
      <c r="B57" s="2">
        <f>Tab_Dane_POGODA[[#This Row],[DATA]]</f>
        <v>42150</v>
      </c>
      <c r="C57" s="4">
        <f>VLOOKUP(Tab_ZADANIE_2[[#This Row],[DATA]],Tab_Dane_POGODA[],2,FALSE)</f>
        <v>14</v>
      </c>
      <c r="D57" s="8">
        <f>VLOOKUP(Tab_ZADANIE_2[[#This Row],[DATA]],Tab_Dane_POGODA[],3,FALSE)</f>
        <v>0</v>
      </c>
      <c r="E57" s="7">
        <f>IF(Tab_ZADANIE_2[[#This Row],[OPAD 20:00-19:59]]&gt;0,700*Tab_ZADANIE_2[[#This Row],[OPAD 20:00-19:59]],)</f>
        <v>0</v>
      </c>
      <c r="F57" s="7">
        <f>IF(J56-K56+Tab_ZADANIE_2[[#This Row],[Uzupełnienie wody z OPAD 20:00 - 19:59]]&gt;=Poj_Zbior_ALL,Poj_Zbior_ALL,J56-K56+Tab_ZADANIE_2[[#This Row],[Uzupełnienie wody z OPAD 20:00 - 19:59]])</f>
        <v>23217.130834076834</v>
      </c>
      <c r="G57" s="7" t="b">
        <f>AND(Tab_ZADANIE_2[[#This Row],[Temperatura 20:00 - 19:59]]&gt;15,Tab_ZADANIE_2[[#This Row],[OPAD 20:00-19:59]]&lt;0.6)</f>
        <v>0</v>
      </c>
      <c r="H57" s="7">
        <f>IF((Tab_ZADANIE_2[[#This Row],[Czy PODLEWANIE 20:00 - 21:00]]=TRUE),IF(Tab_ZADANIE_2[[#This Row],[Temperatura 20:00 - 19:59]]&lt;=30,12000,24000),)</f>
        <v>0</v>
      </c>
      <c r="I57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7" s="7">
        <f>Tab_ZADANIE_2[[#This Row],[Stan ZBIORNIKA 20:00]]-Tab_ZADANIE_2[[#This Row],[Porcja PODLEWANIA 20:00 - 21:00]]+Tab_ZADANIE_2[[#This Row],[Uzupełnienie wody z SIECI 20:00-20:01]]</f>
        <v>23217.130834076834</v>
      </c>
      <c r="K57" s="7">
        <f>IF(Tab_ZADANIE_2[[#This Row],[OPAD 20:00-19:59]]&lt;=0,(0.0003*Tab_ZADANIE_2[[#This Row],[Temperatura 20:00 - 19:59]]^1.5*Tab_ZADANIE_2[[#This Row],[Stan ZBIORNIKA 21:00]]),)</f>
        <v>364.85630615708641</v>
      </c>
      <c r="L57" s="16">
        <f>ROUNDUP(Tab_ZADANIE_2[[#This Row],[Uzupełnienie wody z SIECI 20:00-20:01]]/1000,0)*Woda_z_SIECI</f>
        <v>0</v>
      </c>
    </row>
    <row r="58" spans="2:12" x14ac:dyDescent="0.25">
      <c r="B58" s="2">
        <f>Tab_Dane_POGODA[[#This Row],[DATA]]</f>
        <v>42151</v>
      </c>
      <c r="C58" s="4">
        <f>VLOOKUP(Tab_ZADANIE_2[[#This Row],[DATA]],Tab_Dane_POGODA[],2,FALSE)</f>
        <v>10</v>
      </c>
      <c r="D58" s="8">
        <f>VLOOKUP(Tab_ZADANIE_2[[#This Row],[DATA]],Tab_Dane_POGODA[],3,FALSE)</f>
        <v>0</v>
      </c>
      <c r="E58" s="7">
        <f>IF(Tab_ZADANIE_2[[#This Row],[OPAD 20:00-19:59]]&gt;0,700*Tab_ZADANIE_2[[#This Row],[OPAD 20:00-19:59]],)</f>
        <v>0</v>
      </c>
      <c r="F58" s="7">
        <f>IF(J57-K57+Tab_ZADANIE_2[[#This Row],[Uzupełnienie wody z OPAD 20:00 - 19:59]]&gt;=Poj_Zbior_ALL,Poj_Zbior_ALL,J57-K57+Tab_ZADANIE_2[[#This Row],[Uzupełnienie wody z OPAD 20:00 - 19:59]])</f>
        <v>22852.274527919748</v>
      </c>
      <c r="G58" s="7" t="b">
        <f>AND(Tab_ZADANIE_2[[#This Row],[Temperatura 20:00 - 19:59]]&gt;15,Tab_ZADANIE_2[[#This Row],[OPAD 20:00-19:59]]&lt;0.6)</f>
        <v>0</v>
      </c>
      <c r="H58" s="7">
        <f>IF((Tab_ZADANIE_2[[#This Row],[Czy PODLEWANIE 20:00 - 21:00]]=TRUE),IF(Tab_ZADANIE_2[[#This Row],[Temperatura 20:00 - 19:59]]&lt;=30,12000,24000),)</f>
        <v>0</v>
      </c>
      <c r="I58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8" s="7">
        <f>Tab_ZADANIE_2[[#This Row],[Stan ZBIORNIKA 20:00]]-Tab_ZADANIE_2[[#This Row],[Porcja PODLEWANIA 20:00 - 21:00]]+Tab_ZADANIE_2[[#This Row],[Uzupełnienie wody z SIECI 20:00-20:01]]</f>
        <v>22852.274527919748</v>
      </c>
      <c r="K58" s="7">
        <f>IF(Tab_ZADANIE_2[[#This Row],[OPAD 20:00-19:59]]&lt;=0,(0.0003*Tab_ZADANIE_2[[#This Row],[Temperatura 20:00 - 19:59]]^1.5*Tab_ZADANIE_2[[#This Row],[Stan ZBIORNIKA 21:00]]),)</f>
        <v>216.7957116710266</v>
      </c>
      <c r="L58" s="16">
        <f>ROUNDUP(Tab_ZADANIE_2[[#This Row],[Uzupełnienie wody z SIECI 20:00-20:01]]/1000,0)*Woda_z_SIECI</f>
        <v>0</v>
      </c>
    </row>
    <row r="59" spans="2:12" x14ac:dyDescent="0.25">
      <c r="B59" s="2">
        <f>Tab_Dane_POGODA[[#This Row],[DATA]]</f>
        <v>42152</v>
      </c>
      <c r="C59" s="4">
        <f>VLOOKUP(Tab_ZADANIE_2[[#This Row],[DATA]],Tab_Dane_POGODA[],2,FALSE)</f>
        <v>12</v>
      </c>
      <c r="D59" s="8">
        <f>VLOOKUP(Tab_ZADANIE_2[[#This Row],[DATA]],Tab_Dane_POGODA[],3,FALSE)</f>
        <v>0.1</v>
      </c>
      <c r="E59" s="7">
        <f>IF(Tab_ZADANIE_2[[#This Row],[OPAD 20:00-19:59]]&gt;0,700*Tab_ZADANIE_2[[#This Row],[OPAD 20:00-19:59]],)</f>
        <v>70</v>
      </c>
      <c r="F59" s="7">
        <f>IF(J58-K58+Tab_ZADANIE_2[[#This Row],[Uzupełnienie wody z OPAD 20:00 - 19:59]]&gt;=Poj_Zbior_ALL,Poj_Zbior_ALL,J58-K58+Tab_ZADANIE_2[[#This Row],[Uzupełnienie wody z OPAD 20:00 - 19:59]])</f>
        <v>22705.47881624872</v>
      </c>
      <c r="G59" s="7" t="b">
        <f>AND(Tab_ZADANIE_2[[#This Row],[Temperatura 20:00 - 19:59]]&gt;15,Tab_ZADANIE_2[[#This Row],[OPAD 20:00-19:59]]&lt;0.6)</f>
        <v>0</v>
      </c>
      <c r="H59" s="7">
        <f>IF((Tab_ZADANIE_2[[#This Row],[Czy PODLEWANIE 20:00 - 21:00]]=TRUE),IF(Tab_ZADANIE_2[[#This Row],[Temperatura 20:00 - 19:59]]&lt;=30,12000,24000),)</f>
        <v>0</v>
      </c>
      <c r="I59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9" s="7">
        <f>Tab_ZADANIE_2[[#This Row],[Stan ZBIORNIKA 20:00]]-Tab_ZADANIE_2[[#This Row],[Porcja PODLEWANIA 20:00 - 21:00]]+Tab_ZADANIE_2[[#This Row],[Uzupełnienie wody z SIECI 20:00-20:01]]</f>
        <v>22705.47881624872</v>
      </c>
      <c r="K59" s="7">
        <f>IF(Tab_ZADANIE_2[[#This Row],[OPAD 20:00-19:59]]&lt;=0,(0.0003*Tab_ZADANIE_2[[#This Row],[Temperatura 20:00 - 19:59]]^1.5*Tab_ZADANIE_2[[#This Row],[Stan ZBIORNIKA 21:00]]),)</f>
        <v>0</v>
      </c>
      <c r="L59" s="16">
        <f>ROUNDUP(Tab_ZADANIE_2[[#This Row],[Uzupełnienie wody z SIECI 20:00-20:01]]/1000,0)*Woda_z_SIECI</f>
        <v>0</v>
      </c>
    </row>
    <row r="60" spans="2:12" x14ac:dyDescent="0.25">
      <c r="B60" s="2">
        <f>Tab_Dane_POGODA[[#This Row],[DATA]]</f>
        <v>42153</v>
      </c>
      <c r="C60" s="4">
        <f>VLOOKUP(Tab_ZADANIE_2[[#This Row],[DATA]],Tab_Dane_POGODA[],2,FALSE)</f>
        <v>14</v>
      </c>
      <c r="D60" s="8">
        <f>VLOOKUP(Tab_ZADANIE_2[[#This Row],[DATA]],Tab_Dane_POGODA[],3,FALSE)</f>
        <v>0</v>
      </c>
      <c r="E60" s="7">
        <f>IF(Tab_ZADANIE_2[[#This Row],[OPAD 20:00-19:59]]&gt;0,700*Tab_ZADANIE_2[[#This Row],[OPAD 20:00-19:59]],)</f>
        <v>0</v>
      </c>
      <c r="F60" s="7">
        <f>IF(J59-K59+Tab_ZADANIE_2[[#This Row],[Uzupełnienie wody z OPAD 20:00 - 19:59]]&gt;=Poj_Zbior_ALL,Poj_Zbior_ALL,J59-K59+Tab_ZADANIE_2[[#This Row],[Uzupełnienie wody z OPAD 20:00 - 19:59]])</f>
        <v>22705.47881624872</v>
      </c>
      <c r="G60" s="7" t="b">
        <f>AND(Tab_ZADANIE_2[[#This Row],[Temperatura 20:00 - 19:59]]&gt;15,Tab_ZADANIE_2[[#This Row],[OPAD 20:00-19:59]]&lt;0.6)</f>
        <v>0</v>
      </c>
      <c r="H60" s="7">
        <f>IF((Tab_ZADANIE_2[[#This Row],[Czy PODLEWANIE 20:00 - 21:00]]=TRUE),IF(Tab_ZADANIE_2[[#This Row],[Temperatura 20:00 - 19:59]]&lt;=30,12000,24000),)</f>
        <v>0</v>
      </c>
      <c r="I60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0" s="7">
        <f>Tab_ZADANIE_2[[#This Row],[Stan ZBIORNIKA 20:00]]-Tab_ZADANIE_2[[#This Row],[Porcja PODLEWANIA 20:00 - 21:00]]+Tab_ZADANIE_2[[#This Row],[Uzupełnienie wody z SIECI 20:00-20:01]]</f>
        <v>22705.47881624872</v>
      </c>
      <c r="K60" s="7">
        <f>IF(Tab_ZADANIE_2[[#This Row],[OPAD 20:00-19:59]]&lt;=0,(0.0003*Tab_ZADANIE_2[[#This Row],[Temperatura 20:00 - 19:59]]^1.5*Tab_ZADANIE_2[[#This Row],[Stan ZBIORNIKA 21:00]]),)</f>
        <v>356.81571463883614</v>
      </c>
      <c r="L60" s="16">
        <f>ROUNDUP(Tab_ZADANIE_2[[#This Row],[Uzupełnienie wody z SIECI 20:00-20:01]]/1000,0)*Woda_z_SIECI</f>
        <v>0</v>
      </c>
    </row>
    <row r="61" spans="2:12" x14ac:dyDescent="0.25">
      <c r="B61" s="2">
        <f>Tab_Dane_POGODA[[#This Row],[DATA]]</f>
        <v>42154</v>
      </c>
      <c r="C61" s="4">
        <f>VLOOKUP(Tab_ZADANIE_2[[#This Row],[DATA]],Tab_Dane_POGODA[],2,FALSE)</f>
        <v>13</v>
      </c>
      <c r="D61" s="8">
        <f>VLOOKUP(Tab_ZADANIE_2[[#This Row],[DATA]],Tab_Dane_POGODA[],3,FALSE)</f>
        <v>0</v>
      </c>
      <c r="E61" s="7">
        <f>IF(Tab_ZADANIE_2[[#This Row],[OPAD 20:00-19:59]]&gt;0,700*Tab_ZADANIE_2[[#This Row],[OPAD 20:00-19:59]],)</f>
        <v>0</v>
      </c>
      <c r="F61" s="7">
        <f>IF(J60-K60+Tab_ZADANIE_2[[#This Row],[Uzupełnienie wody z OPAD 20:00 - 19:59]]&gt;=Poj_Zbior_ALL,Poj_Zbior_ALL,J60-K60+Tab_ZADANIE_2[[#This Row],[Uzupełnienie wody z OPAD 20:00 - 19:59]])</f>
        <v>22348.663101609884</v>
      </c>
      <c r="G61" s="7" t="b">
        <f>AND(Tab_ZADANIE_2[[#This Row],[Temperatura 20:00 - 19:59]]&gt;15,Tab_ZADANIE_2[[#This Row],[OPAD 20:00-19:59]]&lt;0.6)</f>
        <v>0</v>
      </c>
      <c r="H61" s="7">
        <f>IF((Tab_ZADANIE_2[[#This Row],[Czy PODLEWANIE 20:00 - 21:00]]=TRUE),IF(Tab_ZADANIE_2[[#This Row],[Temperatura 20:00 - 19:59]]&lt;=30,12000,24000),)</f>
        <v>0</v>
      </c>
      <c r="I61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1" s="7">
        <f>Tab_ZADANIE_2[[#This Row],[Stan ZBIORNIKA 20:00]]-Tab_ZADANIE_2[[#This Row],[Porcja PODLEWANIA 20:00 - 21:00]]+Tab_ZADANIE_2[[#This Row],[Uzupełnienie wody z SIECI 20:00-20:01]]</f>
        <v>22348.663101609884</v>
      </c>
      <c r="K61" s="7">
        <f>IF(Tab_ZADANIE_2[[#This Row],[OPAD 20:00-19:59]]&lt;=0,(0.0003*Tab_ZADANIE_2[[#This Row],[Temperatura 20:00 - 19:59]]^1.5*Tab_ZADANIE_2[[#This Row],[Stan ZBIORNIKA 21:00]]),)</f>
        <v>314.25907792860562</v>
      </c>
      <c r="L61" s="16">
        <f>ROUNDUP(Tab_ZADANIE_2[[#This Row],[Uzupełnienie wody z SIECI 20:00-20:01]]/1000,0)*Woda_z_SIECI</f>
        <v>0</v>
      </c>
    </row>
    <row r="62" spans="2:12" x14ac:dyDescent="0.25">
      <c r="B62" s="2">
        <f>Tab_Dane_POGODA[[#This Row],[DATA]]</f>
        <v>42155</v>
      </c>
      <c r="C62" s="4">
        <f>VLOOKUP(Tab_ZADANIE_2[[#This Row],[DATA]],Tab_Dane_POGODA[],2,FALSE)</f>
        <v>12</v>
      </c>
      <c r="D62" s="8">
        <f>VLOOKUP(Tab_ZADANIE_2[[#This Row],[DATA]],Tab_Dane_POGODA[],3,FALSE)</f>
        <v>0</v>
      </c>
      <c r="E62" s="7">
        <f>IF(Tab_ZADANIE_2[[#This Row],[OPAD 20:00-19:59]]&gt;0,700*Tab_ZADANIE_2[[#This Row],[OPAD 20:00-19:59]],)</f>
        <v>0</v>
      </c>
      <c r="F62" s="7">
        <f>IF(J61-K61+Tab_ZADANIE_2[[#This Row],[Uzupełnienie wody z OPAD 20:00 - 19:59]]&gt;=Poj_Zbior_ALL,Poj_Zbior_ALL,J61-K61+Tab_ZADANIE_2[[#This Row],[Uzupełnienie wody z OPAD 20:00 - 19:59]])</f>
        <v>22034.40402368128</v>
      </c>
      <c r="G62" s="7" t="b">
        <f>AND(Tab_ZADANIE_2[[#This Row],[Temperatura 20:00 - 19:59]]&gt;15,Tab_ZADANIE_2[[#This Row],[OPAD 20:00-19:59]]&lt;0.6)</f>
        <v>0</v>
      </c>
      <c r="H62" s="7">
        <f>IF((Tab_ZADANIE_2[[#This Row],[Czy PODLEWANIE 20:00 - 21:00]]=TRUE),IF(Tab_ZADANIE_2[[#This Row],[Temperatura 20:00 - 19:59]]&lt;=30,12000,24000),)</f>
        <v>0</v>
      </c>
      <c r="I62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2" s="7">
        <f>Tab_ZADANIE_2[[#This Row],[Stan ZBIORNIKA 20:00]]-Tab_ZADANIE_2[[#This Row],[Porcja PODLEWANIA 20:00 - 21:00]]+Tab_ZADANIE_2[[#This Row],[Uzupełnienie wody z SIECI 20:00-20:01]]</f>
        <v>22034.40402368128</v>
      </c>
      <c r="K62" s="7">
        <f>IF(Tab_ZADANIE_2[[#This Row],[OPAD 20:00-19:59]]&lt;=0,(0.0003*Tab_ZADANIE_2[[#This Row],[Temperatura 20:00 - 19:59]]^1.5*Tab_ZADANIE_2[[#This Row],[Stan ZBIORNIKA 21:00]]),)</f>
        <v>274.78589244131587</v>
      </c>
      <c r="L62" s="16">
        <f>ROUNDUP(Tab_ZADANIE_2[[#This Row],[Uzupełnienie wody z SIECI 20:00-20:01]]/1000,0)*Woda_z_SIECI</f>
        <v>0</v>
      </c>
    </row>
    <row r="63" spans="2:12" x14ac:dyDescent="0.25">
      <c r="B63" s="2">
        <f>Tab_Dane_POGODA[[#This Row],[DATA]]</f>
        <v>42156</v>
      </c>
      <c r="C63" s="4">
        <f>VLOOKUP(Tab_ZADANIE_2[[#This Row],[DATA]],Tab_Dane_POGODA[],2,FALSE)</f>
        <v>18</v>
      </c>
      <c r="D63" s="8">
        <f>VLOOKUP(Tab_ZADANIE_2[[#This Row],[DATA]],Tab_Dane_POGODA[],3,FALSE)</f>
        <v>4</v>
      </c>
      <c r="E63" s="7">
        <f>IF(Tab_ZADANIE_2[[#This Row],[OPAD 20:00-19:59]]&gt;0,700*Tab_ZADANIE_2[[#This Row],[OPAD 20:00-19:59]],)</f>
        <v>2800</v>
      </c>
      <c r="F63" s="7">
        <f>IF(J62-K62+Tab_ZADANIE_2[[#This Row],[Uzupełnienie wody z OPAD 20:00 - 19:59]]&gt;=Poj_Zbior_ALL,Poj_Zbior_ALL,J62-K62+Tab_ZADANIE_2[[#This Row],[Uzupełnienie wody z OPAD 20:00 - 19:59]])</f>
        <v>24559.618131239964</v>
      </c>
      <c r="G63" s="7" t="b">
        <f>AND(Tab_ZADANIE_2[[#This Row],[Temperatura 20:00 - 19:59]]&gt;15,Tab_ZADANIE_2[[#This Row],[OPAD 20:00-19:59]]&lt;0.6)</f>
        <v>0</v>
      </c>
      <c r="H63" s="7">
        <f>IF((Tab_ZADANIE_2[[#This Row],[Czy PODLEWANIE 20:00 - 21:00]]=TRUE),IF(Tab_ZADANIE_2[[#This Row],[Temperatura 20:00 - 19:59]]&lt;=30,12000,24000),)</f>
        <v>0</v>
      </c>
      <c r="I63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3" s="7">
        <f>Tab_ZADANIE_2[[#This Row],[Stan ZBIORNIKA 20:00]]-Tab_ZADANIE_2[[#This Row],[Porcja PODLEWANIA 20:00 - 21:00]]+Tab_ZADANIE_2[[#This Row],[Uzupełnienie wody z SIECI 20:00-20:01]]</f>
        <v>24559.618131239964</v>
      </c>
      <c r="K63" s="7">
        <f>IF(Tab_ZADANIE_2[[#This Row],[OPAD 20:00-19:59]]&lt;=0,(0.0003*Tab_ZADANIE_2[[#This Row],[Temperatura 20:00 - 19:59]]^1.5*Tab_ZADANIE_2[[#This Row],[Stan ZBIORNIKA 21:00]]),)</f>
        <v>0</v>
      </c>
      <c r="L63" s="16">
        <f>ROUNDUP(Tab_ZADANIE_2[[#This Row],[Uzupełnienie wody z SIECI 20:00-20:01]]/1000,0)*Woda_z_SIECI</f>
        <v>0</v>
      </c>
    </row>
    <row r="64" spans="2:12" x14ac:dyDescent="0.25">
      <c r="B64" s="2">
        <f>Tab_Dane_POGODA[[#This Row],[DATA]]</f>
        <v>42157</v>
      </c>
      <c r="C64" s="4">
        <f>VLOOKUP(Tab_ZADANIE_2[[#This Row],[DATA]],Tab_Dane_POGODA[],2,FALSE)</f>
        <v>18</v>
      </c>
      <c r="D64" s="8">
        <f>VLOOKUP(Tab_ZADANIE_2[[#This Row],[DATA]],Tab_Dane_POGODA[],3,FALSE)</f>
        <v>3</v>
      </c>
      <c r="E64" s="7">
        <f>IF(Tab_ZADANIE_2[[#This Row],[OPAD 20:00-19:59]]&gt;0,700*Tab_ZADANIE_2[[#This Row],[OPAD 20:00-19:59]],)</f>
        <v>2100</v>
      </c>
      <c r="F64" s="7">
        <f>IF(J63-K63+Tab_ZADANIE_2[[#This Row],[Uzupełnienie wody z OPAD 20:00 - 19:59]]&gt;=Poj_Zbior_ALL,Poj_Zbior_ALL,J63-K63+Tab_ZADANIE_2[[#This Row],[Uzupełnienie wody z OPAD 20:00 - 19:59]])</f>
        <v>25000</v>
      </c>
      <c r="G64" s="7" t="b">
        <f>AND(Tab_ZADANIE_2[[#This Row],[Temperatura 20:00 - 19:59]]&gt;15,Tab_ZADANIE_2[[#This Row],[OPAD 20:00-19:59]]&lt;0.6)</f>
        <v>0</v>
      </c>
      <c r="H64" s="7">
        <f>IF((Tab_ZADANIE_2[[#This Row],[Czy PODLEWANIE 20:00 - 21:00]]=TRUE),IF(Tab_ZADANIE_2[[#This Row],[Temperatura 20:00 - 19:59]]&lt;=30,12000,24000),)</f>
        <v>0</v>
      </c>
      <c r="I64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4" s="7">
        <f>Tab_ZADANIE_2[[#This Row],[Stan ZBIORNIKA 20:00]]-Tab_ZADANIE_2[[#This Row],[Porcja PODLEWANIA 20:00 - 21:00]]+Tab_ZADANIE_2[[#This Row],[Uzupełnienie wody z SIECI 20:00-20:01]]</f>
        <v>25000</v>
      </c>
      <c r="K64" s="7">
        <f>IF(Tab_ZADANIE_2[[#This Row],[OPAD 20:00-19:59]]&lt;=0,(0.0003*Tab_ZADANIE_2[[#This Row],[Temperatura 20:00 - 19:59]]^1.5*Tab_ZADANIE_2[[#This Row],[Stan ZBIORNIKA 21:00]]),)</f>
        <v>0</v>
      </c>
      <c r="L64" s="16">
        <f>ROUNDUP(Tab_ZADANIE_2[[#This Row],[Uzupełnienie wody z SIECI 20:00-20:01]]/1000,0)*Woda_z_SIECI</f>
        <v>0</v>
      </c>
    </row>
    <row r="65" spans="2:12" x14ac:dyDescent="0.25">
      <c r="B65" s="2">
        <f>Tab_Dane_POGODA[[#This Row],[DATA]]</f>
        <v>42158</v>
      </c>
      <c r="C65" s="4">
        <f>VLOOKUP(Tab_ZADANIE_2[[#This Row],[DATA]],Tab_Dane_POGODA[],2,FALSE)</f>
        <v>22</v>
      </c>
      <c r="D65" s="8">
        <f>VLOOKUP(Tab_ZADANIE_2[[#This Row],[DATA]],Tab_Dane_POGODA[],3,FALSE)</f>
        <v>0</v>
      </c>
      <c r="E65" s="7">
        <f>IF(Tab_ZADANIE_2[[#This Row],[OPAD 20:00-19:59]]&gt;0,700*Tab_ZADANIE_2[[#This Row],[OPAD 20:00-19:59]],)</f>
        <v>0</v>
      </c>
      <c r="F65" s="7">
        <f>IF(J64-K64+Tab_ZADANIE_2[[#This Row],[Uzupełnienie wody z OPAD 20:00 - 19:59]]&gt;=Poj_Zbior_ALL,Poj_Zbior_ALL,J64-K64+Tab_ZADANIE_2[[#This Row],[Uzupełnienie wody z OPAD 20:00 - 19:59]])</f>
        <v>25000</v>
      </c>
      <c r="G65" s="7" t="b">
        <f>AND(Tab_ZADANIE_2[[#This Row],[Temperatura 20:00 - 19:59]]&gt;15,Tab_ZADANIE_2[[#This Row],[OPAD 20:00-19:59]]&lt;0.6)</f>
        <v>1</v>
      </c>
      <c r="H65" s="7">
        <f>IF((Tab_ZADANIE_2[[#This Row],[Czy PODLEWANIE 20:00 - 21:00]]=TRUE),IF(Tab_ZADANIE_2[[#This Row],[Temperatura 20:00 - 19:59]]&lt;=30,12000,24000),)</f>
        <v>12000</v>
      </c>
      <c r="I65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5" s="7">
        <f>Tab_ZADANIE_2[[#This Row],[Stan ZBIORNIKA 20:00]]-Tab_ZADANIE_2[[#This Row],[Porcja PODLEWANIA 20:00 - 21:00]]+Tab_ZADANIE_2[[#This Row],[Uzupełnienie wody z SIECI 20:00-20:01]]</f>
        <v>13000</v>
      </c>
      <c r="K65" s="7">
        <f>IF(Tab_ZADANIE_2[[#This Row],[OPAD 20:00-19:59]]&lt;=0,(0.0003*Tab_ZADANIE_2[[#This Row],[Temperatura 20:00 - 19:59]]^1.5*Tab_ZADANIE_2[[#This Row],[Stan ZBIORNIKA 21:00]]),)</f>
        <v>402.43767219285041</v>
      </c>
      <c r="L65" s="16">
        <f>ROUNDUP(Tab_ZADANIE_2[[#This Row],[Uzupełnienie wody z SIECI 20:00-20:01]]/1000,0)*Woda_z_SIECI</f>
        <v>0</v>
      </c>
    </row>
    <row r="66" spans="2:12" x14ac:dyDescent="0.25">
      <c r="B66" s="2">
        <f>Tab_Dane_POGODA[[#This Row],[DATA]]</f>
        <v>42159</v>
      </c>
      <c r="C66" s="4">
        <f>VLOOKUP(Tab_ZADANIE_2[[#This Row],[DATA]],Tab_Dane_POGODA[],2,FALSE)</f>
        <v>15</v>
      </c>
      <c r="D66" s="8">
        <f>VLOOKUP(Tab_ZADANIE_2[[#This Row],[DATA]],Tab_Dane_POGODA[],3,FALSE)</f>
        <v>0</v>
      </c>
      <c r="E66" s="7">
        <f>IF(Tab_ZADANIE_2[[#This Row],[OPAD 20:00-19:59]]&gt;0,700*Tab_ZADANIE_2[[#This Row],[OPAD 20:00-19:59]],)</f>
        <v>0</v>
      </c>
      <c r="F66" s="7">
        <f>IF(J65-K65+Tab_ZADANIE_2[[#This Row],[Uzupełnienie wody z OPAD 20:00 - 19:59]]&gt;=Poj_Zbior_ALL,Poj_Zbior_ALL,J65-K65+Tab_ZADANIE_2[[#This Row],[Uzupełnienie wody z OPAD 20:00 - 19:59]])</f>
        <v>12597.562327807149</v>
      </c>
      <c r="G66" s="7" t="b">
        <f>AND(Tab_ZADANIE_2[[#This Row],[Temperatura 20:00 - 19:59]]&gt;15,Tab_ZADANIE_2[[#This Row],[OPAD 20:00-19:59]]&lt;0.6)</f>
        <v>0</v>
      </c>
      <c r="H66" s="7">
        <f>IF((Tab_ZADANIE_2[[#This Row],[Czy PODLEWANIE 20:00 - 21:00]]=TRUE),IF(Tab_ZADANIE_2[[#This Row],[Temperatura 20:00 - 19:59]]&lt;=30,12000,24000),)</f>
        <v>0</v>
      </c>
      <c r="I66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6" s="7">
        <f>Tab_ZADANIE_2[[#This Row],[Stan ZBIORNIKA 20:00]]-Tab_ZADANIE_2[[#This Row],[Porcja PODLEWANIA 20:00 - 21:00]]+Tab_ZADANIE_2[[#This Row],[Uzupełnienie wody z SIECI 20:00-20:01]]</f>
        <v>12597.562327807149</v>
      </c>
      <c r="K66" s="7">
        <f>IF(Tab_ZADANIE_2[[#This Row],[OPAD 20:00-19:59]]&lt;=0,(0.0003*Tab_ZADANIE_2[[#This Row],[Temperatura 20:00 - 19:59]]^1.5*Tab_ZADANIE_2[[#This Row],[Stan ZBIORNIKA 21:00]]),)</f>
        <v>219.55567094283157</v>
      </c>
      <c r="L66" s="16">
        <f>ROUNDUP(Tab_ZADANIE_2[[#This Row],[Uzupełnienie wody z SIECI 20:00-20:01]]/1000,0)*Woda_z_SIECI</f>
        <v>0</v>
      </c>
    </row>
    <row r="67" spans="2:12" x14ac:dyDescent="0.25">
      <c r="B67" s="2">
        <f>Tab_Dane_POGODA[[#This Row],[DATA]]</f>
        <v>42160</v>
      </c>
      <c r="C67" s="4">
        <f>VLOOKUP(Tab_ZADANIE_2[[#This Row],[DATA]],Tab_Dane_POGODA[],2,FALSE)</f>
        <v>18</v>
      </c>
      <c r="D67" s="8">
        <f>VLOOKUP(Tab_ZADANIE_2[[#This Row],[DATA]],Tab_Dane_POGODA[],3,FALSE)</f>
        <v>0</v>
      </c>
      <c r="E67" s="7">
        <f>IF(Tab_ZADANIE_2[[#This Row],[OPAD 20:00-19:59]]&gt;0,700*Tab_ZADANIE_2[[#This Row],[OPAD 20:00-19:59]],)</f>
        <v>0</v>
      </c>
      <c r="F67" s="7">
        <f>IF(J66-K66+Tab_ZADANIE_2[[#This Row],[Uzupełnienie wody z OPAD 20:00 - 19:59]]&gt;=Poj_Zbior_ALL,Poj_Zbior_ALL,J66-K66+Tab_ZADANIE_2[[#This Row],[Uzupełnienie wody z OPAD 20:00 - 19:59]])</f>
        <v>12378.006656864318</v>
      </c>
      <c r="G67" s="7" t="b">
        <f>AND(Tab_ZADANIE_2[[#This Row],[Temperatura 20:00 - 19:59]]&gt;15,Tab_ZADANIE_2[[#This Row],[OPAD 20:00-19:59]]&lt;0.6)</f>
        <v>1</v>
      </c>
      <c r="H67" s="7">
        <f>IF((Tab_ZADANIE_2[[#This Row],[Czy PODLEWANIE 20:00 - 21:00]]=TRUE),IF(Tab_ZADANIE_2[[#This Row],[Temperatura 20:00 - 19:59]]&lt;=30,12000,24000),)</f>
        <v>12000</v>
      </c>
      <c r="I67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7" s="7">
        <f>Tab_ZADANIE_2[[#This Row],[Stan ZBIORNIKA 20:00]]-Tab_ZADANIE_2[[#This Row],[Porcja PODLEWANIA 20:00 - 21:00]]+Tab_ZADANIE_2[[#This Row],[Uzupełnienie wody z SIECI 20:00-20:01]]</f>
        <v>378.00665686431785</v>
      </c>
      <c r="K67" s="7">
        <f>IF(Tab_ZADANIE_2[[#This Row],[OPAD 20:00-19:59]]&lt;=0,(0.0003*Tab_ZADANIE_2[[#This Row],[Temperatura 20:00 - 19:59]]^1.5*Tab_ZADANIE_2[[#This Row],[Stan ZBIORNIKA 21:00]]),)</f>
        <v>8.6602306810382572</v>
      </c>
      <c r="L67" s="16">
        <f>ROUNDUP(Tab_ZADANIE_2[[#This Row],[Uzupełnienie wody z SIECI 20:00-20:01]]/1000,0)*Woda_z_SIECI</f>
        <v>0</v>
      </c>
    </row>
    <row r="68" spans="2:12" x14ac:dyDescent="0.25">
      <c r="B68" s="2">
        <f>Tab_Dane_POGODA[[#This Row],[DATA]]</f>
        <v>42161</v>
      </c>
      <c r="C68" s="4">
        <f>VLOOKUP(Tab_ZADANIE_2[[#This Row],[DATA]],Tab_Dane_POGODA[],2,FALSE)</f>
        <v>22</v>
      </c>
      <c r="D68" s="8">
        <f>VLOOKUP(Tab_ZADANIE_2[[#This Row],[DATA]],Tab_Dane_POGODA[],3,FALSE)</f>
        <v>0</v>
      </c>
      <c r="E68" s="7">
        <f>IF(Tab_ZADANIE_2[[#This Row],[OPAD 20:00-19:59]]&gt;0,700*Tab_ZADANIE_2[[#This Row],[OPAD 20:00-19:59]],)</f>
        <v>0</v>
      </c>
      <c r="F68" s="7">
        <f>IF(J67-K67+Tab_ZADANIE_2[[#This Row],[Uzupełnienie wody z OPAD 20:00 - 19:59]]&gt;=Poj_Zbior_ALL,Poj_Zbior_ALL,J67-K67+Tab_ZADANIE_2[[#This Row],[Uzupełnienie wody z OPAD 20:00 - 19:59]])</f>
        <v>369.34642618327962</v>
      </c>
      <c r="G68" s="7" t="b">
        <f>AND(Tab_ZADANIE_2[[#This Row],[Temperatura 20:00 - 19:59]]&gt;15,Tab_ZADANIE_2[[#This Row],[OPAD 20:00-19:59]]&lt;0.6)</f>
        <v>1</v>
      </c>
      <c r="H68" s="7">
        <f>IF((Tab_ZADANIE_2[[#This Row],[Czy PODLEWANIE 20:00 - 21:00]]=TRUE),IF(Tab_ZADANIE_2[[#This Row],[Temperatura 20:00 - 19:59]]&lt;=30,12000,24000),)</f>
        <v>12000</v>
      </c>
      <c r="I68" s="7">
        <f>IF(Tab_ZADANIE_2[[#This Row],[Stan ZBIORNIKA 20:00]]&lt;Tab_ZADANIE_2[[#This Row],[Porcja PODLEWANIA 20:00 - 21:00]], Tab_ZADANIE_2[[#This Row],[Porcja PODLEWANIA 20:00 - 21:00]]-Tab_ZADANIE_2[[#This Row],[Stan ZBIORNIKA 20:00]],)</f>
        <v>11630.65357381672</v>
      </c>
      <c r="J68" s="7">
        <f>Tab_ZADANIE_2[[#This Row],[Stan ZBIORNIKA 20:00]]-Tab_ZADANIE_2[[#This Row],[Porcja PODLEWANIA 20:00 - 21:00]]+Tab_ZADANIE_2[[#This Row],[Uzupełnienie wody z SIECI 20:00-20:01]]</f>
        <v>0</v>
      </c>
      <c r="K68" s="7">
        <f>IF(Tab_ZADANIE_2[[#This Row],[OPAD 20:00-19:59]]&lt;=0,(0.0003*Tab_ZADANIE_2[[#This Row],[Temperatura 20:00 - 19:59]]^1.5*Tab_ZADANIE_2[[#This Row],[Stan ZBIORNIKA 21:00]]),)</f>
        <v>0</v>
      </c>
      <c r="L68" s="16">
        <f>ROUNDUP(Tab_ZADANIE_2[[#This Row],[Uzupełnienie wody z SIECI 20:00-20:01]]/1000,0)*Woda_z_SIECI</f>
        <v>140.88</v>
      </c>
    </row>
    <row r="69" spans="2:12" x14ac:dyDescent="0.25">
      <c r="B69" s="2">
        <f>Tab_Dane_POGODA[[#This Row],[DATA]]</f>
        <v>42162</v>
      </c>
      <c r="C69" s="4">
        <f>VLOOKUP(Tab_ZADANIE_2[[#This Row],[DATA]],Tab_Dane_POGODA[],2,FALSE)</f>
        <v>14</v>
      </c>
      <c r="D69" s="8">
        <f>VLOOKUP(Tab_ZADANIE_2[[#This Row],[DATA]],Tab_Dane_POGODA[],3,FALSE)</f>
        <v>8</v>
      </c>
      <c r="E69" s="7">
        <f>IF(Tab_ZADANIE_2[[#This Row],[OPAD 20:00-19:59]]&gt;0,700*Tab_ZADANIE_2[[#This Row],[OPAD 20:00-19:59]],)</f>
        <v>5600</v>
      </c>
      <c r="F69" s="7">
        <f>IF(J68-K68+Tab_ZADANIE_2[[#This Row],[Uzupełnienie wody z OPAD 20:00 - 19:59]]&gt;=Poj_Zbior_ALL,Poj_Zbior_ALL,J68-K68+Tab_ZADANIE_2[[#This Row],[Uzupełnienie wody z OPAD 20:00 - 19:59]])</f>
        <v>5600</v>
      </c>
      <c r="G69" s="7" t="b">
        <f>AND(Tab_ZADANIE_2[[#This Row],[Temperatura 20:00 - 19:59]]&gt;15,Tab_ZADANIE_2[[#This Row],[OPAD 20:00-19:59]]&lt;0.6)</f>
        <v>0</v>
      </c>
      <c r="H69" s="7">
        <f>IF((Tab_ZADANIE_2[[#This Row],[Czy PODLEWANIE 20:00 - 21:00]]=TRUE),IF(Tab_ZADANIE_2[[#This Row],[Temperatura 20:00 - 19:59]]&lt;=30,12000,24000),)</f>
        <v>0</v>
      </c>
      <c r="I69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9" s="7">
        <f>Tab_ZADANIE_2[[#This Row],[Stan ZBIORNIKA 20:00]]-Tab_ZADANIE_2[[#This Row],[Porcja PODLEWANIA 20:00 - 21:00]]+Tab_ZADANIE_2[[#This Row],[Uzupełnienie wody z SIECI 20:00-20:01]]</f>
        <v>5600</v>
      </c>
      <c r="K69" s="7">
        <f>IF(Tab_ZADANIE_2[[#This Row],[OPAD 20:00-19:59]]&lt;=0,(0.0003*Tab_ZADANIE_2[[#This Row],[Temperatura 20:00 - 19:59]]^1.5*Tab_ZADANIE_2[[#This Row],[Stan ZBIORNIKA 21:00]]),)</f>
        <v>0</v>
      </c>
      <c r="L69" s="16">
        <f>ROUNDUP(Tab_ZADANIE_2[[#This Row],[Uzupełnienie wody z SIECI 20:00-20:01]]/1000,0)*Woda_z_SIECI</f>
        <v>0</v>
      </c>
    </row>
    <row r="70" spans="2:12" x14ac:dyDescent="0.25">
      <c r="B70" s="2">
        <f>Tab_Dane_POGODA[[#This Row],[DATA]]</f>
        <v>42163</v>
      </c>
      <c r="C70" s="4">
        <f>VLOOKUP(Tab_ZADANIE_2[[#This Row],[DATA]],Tab_Dane_POGODA[],2,FALSE)</f>
        <v>14</v>
      </c>
      <c r="D70" s="8">
        <f>VLOOKUP(Tab_ZADANIE_2[[#This Row],[DATA]],Tab_Dane_POGODA[],3,FALSE)</f>
        <v>5.9</v>
      </c>
      <c r="E70" s="7">
        <f>IF(Tab_ZADANIE_2[[#This Row],[OPAD 20:00-19:59]]&gt;0,700*Tab_ZADANIE_2[[#This Row],[OPAD 20:00-19:59]],)</f>
        <v>4130</v>
      </c>
      <c r="F70" s="7">
        <f>IF(J69-K69+Tab_ZADANIE_2[[#This Row],[Uzupełnienie wody z OPAD 20:00 - 19:59]]&gt;=Poj_Zbior_ALL,Poj_Zbior_ALL,J69-K69+Tab_ZADANIE_2[[#This Row],[Uzupełnienie wody z OPAD 20:00 - 19:59]])</f>
        <v>9730</v>
      </c>
      <c r="G70" s="7" t="b">
        <f>AND(Tab_ZADANIE_2[[#This Row],[Temperatura 20:00 - 19:59]]&gt;15,Tab_ZADANIE_2[[#This Row],[OPAD 20:00-19:59]]&lt;0.6)</f>
        <v>0</v>
      </c>
      <c r="H70" s="7">
        <f>IF((Tab_ZADANIE_2[[#This Row],[Czy PODLEWANIE 20:00 - 21:00]]=TRUE),IF(Tab_ZADANIE_2[[#This Row],[Temperatura 20:00 - 19:59]]&lt;=30,12000,24000),)</f>
        <v>0</v>
      </c>
      <c r="I70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0" s="7">
        <f>Tab_ZADANIE_2[[#This Row],[Stan ZBIORNIKA 20:00]]-Tab_ZADANIE_2[[#This Row],[Porcja PODLEWANIA 20:00 - 21:00]]+Tab_ZADANIE_2[[#This Row],[Uzupełnienie wody z SIECI 20:00-20:01]]</f>
        <v>9730</v>
      </c>
      <c r="K70" s="7">
        <f>IF(Tab_ZADANIE_2[[#This Row],[OPAD 20:00-19:59]]&lt;=0,(0.0003*Tab_ZADANIE_2[[#This Row],[Temperatura 20:00 - 19:59]]^1.5*Tab_ZADANIE_2[[#This Row],[Stan ZBIORNIKA 21:00]]),)</f>
        <v>0</v>
      </c>
      <c r="L70" s="16">
        <f>ROUNDUP(Tab_ZADANIE_2[[#This Row],[Uzupełnienie wody z SIECI 20:00-20:01]]/1000,0)*Woda_z_SIECI</f>
        <v>0</v>
      </c>
    </row>
    <row r="71" spans="2:12" x14ac:dyDescent="0.25">
      <c r="B71" s="2">
        <f>Tab_Dane_POGODA[[#This Row],[DATA]]</f>
        <v>42164</v>
      </c>
      <c r="C71" s="4">
        <f>VLOOKUP(Tab_ZADANIE_2[[#This Row],[DATA]],Tab_Dane_POGODA[],2,FALSE)</f>
        <v>12</v>
      </c>
      <c r="D71" s="8">
        <f>VLOOKUP(Tab_ZADANIE_2[[#This Row],[DATA]],Tab_Dane_POGODA[],3,FALSE)</f>
        <v>5</v>
      </c>
      <c r="E71" s="7">
        <f>IF(Tab_ZADANIE_2[[#This Row],[OPAD 20:00-19:59]]&gt;0,700*Tab_ZADANIE_2[[#This Row],[OPAD 20:00-19:59]],)</f>
        <v>3500</v>
      </c>
      <c r="F71" s="7">
        <f>IF(J70-K70+Tab_ZADANIE_2[[#This Row],[Uzupełnienie wody z OPAD 20:00 - 19:59]]&gt;=Poj_Zbior_ALL,Poj_Zbior_ALL,J70-K70+Tab_ZADANIE_2[[#This Row],[Uzupełnienie wody z OPAD 20:00 - 19:59]])</f>
        <v>13230</v>
      </c>
      <c r="G71" s="7" t="b">
        <f>AND(Tab_ZADANIE_2[[#This Row],[Temperatura 20:00 - 19:59]]&gt;15,Tab_ZADANIE_2[[#This Row],[OPAD 20:00-19:59]]&lt;0.6)</f>
        <v>0</v>
      </c>
      <c r="H71" s="7">
        <f>IF((Tab_ZADANIE_2[[#This Row],[Czy PODLEWANIE 20:00 - 21:00]]=TRUE),IF(Tab_ZADANIE_2[[#This Row],[Temperatura 20:00 - 19:59]]&lt;=30,12000,24000),)</f>
        <v>0</v>
      </c>
      <c r="I71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1" s="7">
        <f>Tab_ZADANIE_2[[#This Row],[Stan ZBIORNIKA 20:00]]-Tab_ZADANIE_2[[#This Row],[Porcja PODLEWANIA 20:00 - 21:00]]+Tab_ZADANIE_2[[#This Row],[Uzupełnienie wody z SIECI 20:00-20:01]]</f>
        <v>13230</v>
      </c>
      <c r="K71" s="7">
        <f>IF(Tab_ZADANIE_2[[#This Row],[OPAD 20:00-19:59]]&lt;=0,(0.0003*Tab_ZADANIE_2[[#This Row],[Temperatura 20:00 - 19:59]]^1.5*Tab_ZADANIE_2[[#This Row],[Stan ZBIORNIKA 21:00]]),)</f>
        <v>0</v>
      </c>
      <c r="L71" s="16">
        <f>ROUNDUP(Tab_ZADANIE_2[[#This Row],[Uzupełnienie wody z SIECI 20:00-20:01]]/1000,0)*Woda_z_SIECI</f>
        <v>0</v>
      </c>
    </row>
    <row r="72" spans="2:12" x14ac:dyDescent="0.25">
      <c r="B72" s="2">
        <f>Tab_Dane_POGODA[[#This Row],[DATA]]</f>
        <v>42165</v>
      </c>
      <c r="C72" s="4">
        <f>VLOOKUP(Tab_ZADANIE_2[[#This Row],[DATA]],Tab_Dane_POGODA[],2,FALSE)</f>
        <v>16</v>
      </c>
      <c r="D72" s="8">
        <f>VLOOKUP(Tab_ZADANIE_2[[#This Row],[DATA]],Tab_Dane_POGODA[],3,FALSE)</f>
        <v>0</v>
      </c>
      <c r="E72" s="7">
        <f>IF(Tab_ZADANIE_2[[#This Row],[OPAD 20:00-19:59]]&gt;0,700*Tab_ZADANIE_2[[#This Row],[OPAD 20:00-19:59]],)</f>
        <v>0</v>
      </c>
      <c r="F72" s="7">
        <f>IF(J71-K71+Tab_ZADANIE_2[[#This Row],[Uzupełnienie wody z OPAD 20:00 - 19:59]]&gt;=Poj_Zbior_ALL,Poj_Zbior_ALL,J71-K71+Tab_ZADANIE_2[[#This Row],[Uzupełnienie wody z OPAD 20:00 - 19:59]])</f>
        <v>13230</v>
      </c>
      <c r="G72" s="7" t="b">
        <f>AND(Tab_ZADANIE_2[[#This Row],[Temperatura 20:00 - 19:59]]&gt;15,Tab_ZADANIE_2[[#This Row],[OPAD 20:00-19:59]]&lt;0.6)</f>
        <v>1</v>
      </c>
      <c r="H72" s="7">
        <f>IF((Tab_ZADANIE_2[[#This Row],[Czy PODLEWANIE 20:00 - 21:00]]=TRUE),IF(Tab_ZADANIE_2[[#This Row],[Temperatura 20:00 - 19:59]]&lt;=30,12000,24000),)</f>
        <v>12000</v>
      </c>
      <c r="I72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2" s="7">
        <f>Tab_ZADANIE_2[[#This Row],[Stan ZBIORNIKA 20:00]]-Tab_ZADANIE_2[[#This Row],[Porcja PODLEWANIA 20:00 - 21:00]]+Tab_ZADANIE_2[[#This Row],[Uzupełnienie wody z SIECI 20:00-20:01]]</f>
        <v>1230</v>
      </c>
      <c r="K72" s="7">
        <f>IF(Tab_ZADANIE_2[[#This Row],[OPAD 20:00-19:59]]&lt;=0,(0.0003*Tab_ZADANIE_2[[#This Row],[Temperatura 20:00 - 19:59]]^1.5*Tab_ZADANIE_2[[#This Row],[Stan ZBIORNIKA 21:00]]),)</f>
        <v>23.615999999999989</v>
      </c>
      <c r="L72" s="16">
        <f>ROUNDUP(Tab_ZADANIE_2[[#This Row],[Uzupełnienie wody z SIECI 20:00-20:01]]/1000,0)*Woda_z_SIECI</f>
        <v>0</v>
      </c>
    </row>
    <row r="73" spans="2:12" x14ac:dyDescent="0.25">
      <c r="B73" s="2">
        <f>Tab_Dane_POGODA[[#This Row],[DATA]]</f>
        <v>42166</v>
      </c>
      <c r="C73" s="4">
        <f>VLOOKUP(Tab_ZADANIE_2[[#This Row],[DATA]],Tab_Dane_POGODA[],2,FALSE)</f>
        <v>16</v>
      </c>
      <c r="D73" s="8">
        <f>VLOOKUP(Tab_ZADANIE_2[[#This Row],[DATA]],Tab_Dane_POGODA[],3,FALSE)</f>
        <v>0</v>
      </c>
      <c r="E73" s="7">
        <f>IF(Tab_ZADANIE_2[[#This Row],[OPAD 20:00-19:59]]&gt;0,700*Tab_ZADANIE_2[[#This Row],[OPAD 20:00-19:59]],)</f>
        <v>0</v>
      </c>
      <c r="F73" s="7">
        <f>IF(J72-K72+Tab_ZADANIE_2[[#This Row],[Uzupełnienie wody z OPAD 20:00 - 19:59]]&gt;=Poj_Zbior_ALL,Poj_Zbior_ALL,J72-K72+Tab_ZADANIE_2[[#This Row],[Uzupełnienie wody z OPAD 20:00 - 19:59]])</f>
        <v>1206.384</v>
      </c>
      <c r="G73" s="7" t="b">
        <f>AND(Tab_ZADANIE_2[[#This Row],[Temperatura 20:00 - 19:59]]&gt;15,Tab_ZADANIE_2[[#This Row],[OPAD 20:00-19:59]]&lt;0.6)</f>
        <v>1</v>
      </c>
      <c r="H73" s="7">
        <f>IF((Tab_ZADANIE_2[[#This Row],[Czy PODLEWANIE 20:00 - 21:00]]=TRUE),IF(Tab_ZADANIE_2[[#This Row],[Temperatura 20:00 - 19:59]]&lt;=30,12000,24000),)</f>
        <v>12000</v>
      </c>
      <c r="I73" s="7">
        <f>IF(Tab_ZADANIE_2[[#This Row],[Stan ZBIORNIKA 20:00]]&lt;Tab_ZADANIE_2[[#This Row],[Porcja PODLEWANIA 20:00 - 21:00]], Tab_ZADANIE_2[[#This Row],[Porcja PODLEWANIA 20:00 - 21:00]]-Tab_ZADANIE_2[[#This Row],[Stan ZBIORNIKA 20:00]],)</f>
        <v>10793.616</v>
      </c>
      <c r="J73" s="7">
        <f>Tab_ZADANIE_2[[#This Row],[Stan ZBIORNIKA 20:00]]-Tab_ZADANIE_2[[#This Row],[Porcja PODLEWANIA 20:00 - 21:00]]+Tab_ZADANIE_2[[#This Row],[Uzupełnienie wody z SIECI 20:00-20:01]]</f>
        <v>0</v>
      </c>
      <c r="K73" s="7">
        <f>IF(Tab_ZADANIE_2[[#This Row],[OPAD 20:00-19:59]]&lt;=0,(0.0003*Tab_ZADANIE_2[[#This Row],[Temperatura 20:00 - 19:59]]^1.5*Tab_ZADANIE_2[[#This Row],[Stan ZBIORNIKA 21:00]]),)</f>
        <v>0</v>
      </c>
      <c r="L73" s="16">
        <f>ROUNDUP(Tab_ZADANIE_2[[#This Row],[Uzupełnienie wody z SIECI 20:00-20:01]]/1000,0)*Woda_z_SIECI</f>
        <v>129.14000000000001</v>
      </c>
    </row>
    <row r="74" spans="2:12" x14ac:dyDescent="0.25">
      <c r="B74" s="2">
        <f>Tab_Dane_POGODA[[#This Row],[DATA]]</f>
        <v>42167</v>
      </c>
      <c r="C74" s="4">
        <f>VLOOKUP(Tab_ZADANIE_2[[#This Row],[DATA]],Tab_Dane_POGODA[],2,FALSE)</f>
        <v>18</v>
      </c>
      <c r="D74" s="8">
        <f>VLOOKUP(Tab_ZADANIE_2[[#This Row],[DATA]],Tab_Dane_POGODA[],3,FALSE)</f>
        <v>5</v>
      </c>
      <c r="E74" s="7">
        <f>IF(Tab_ZADANIE_2[[#This Row],[OPAD 20:00-19:59]]&gt;0,700*Tab_ZADANIE_2[[#This Row],[OPAD 20:00-19:59]],)</f>
        <v>3500</v>
      </c>
      <c r="F74" s="7">
        <f>IF(J73-K73+Tab_ZADANIE_2[[#This Row],[Uzupełnienie wody z OPAD 20:00 - 19:59]]&gt;=Poj_Zbior_ALL,Poj_Zbior_ALL,J73-K73+Tab_ZADANIE_2[[#This Row],[Uzupełnienie wody z OPAD 20:00 - 19:59]])</f>
        <v>3500</v>
      </c>
      <c r="G74" s="7" t="b">
        <f>AND(Tab_ZADANIE_2[[#This Row],[Temperatura 20:00 - 19:59]]&gt;15,Tab_ZADANIE_2[[#This Row],[OPAD 20:00-19:59]]&lt;0.6)</f>
        <v>0</v>
      </c>
      <c r="H74" s="7">
        <f>IF((Tab_ZADANIE_2[[#This Row],[Czy PODLEWANIE 20:00 - 21:00]]=TRUE),IF(Tab_ZADANIE_2[[#This Row],[Temperatura 20:00 - 19:59]]&lt;=30,12000,24000),)</f>
        <v>0</v>
      </c>
      <c r="I74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4" s="7">
        <f>Tab_ZADANIE_2[[#This Row],[Stan ZBIORNIKA 20:00]]-Tab_ZADANIE_2[[#This Row],[Porcja PODLEWANIA 20:00 - 21:00]]+Tab_ZADANIE_2[[#This Row],[Uzupełnienie wody z SIECI 20:00-20:01]]</f>
        <v>3500</v>
      </c>
      <c r="K74" s="7">
        <f>IF(Tab_ZADANIE_2[[#This Row],[OPAD 20:00-19:59]]&lt;=0,(0.0003*Tab_ZADANIE_2[[#This Row],[Temperatura 20:00 - 19:59]]^1.5*Tab_ZADANIE_2[[#This Row],[Stan ZBIORNIKA 21:00]]),)</f>
        <v>0</v>
      </c>
      <c r="L74" s="16">
        <f>ROUNDUP(Tab_ZADANIE_2[[#This Row],[Uzupełnienie wody z SIECI 20:00-20:01]]/1000,0)*Woda_z_SIECI</f>
        <v>0</v>
      </c>
    </row>
    <row r="75" spans="2:12" x14ac:dyDescent="0.25">
      <c r="B75" s="2">
        <f>Tab_Dane_POGODA[[#This Row],[DATA]]</f>
        <v>42168</v>
      </c>
      <c r="C75" s="4">
        <f>VLOOKUP(Tab_ZADANIE_2[[#This Row],[DATA]],Tab_Dane_POGODA[],2,FALSE)</f>
        <v>19</v>
      </c>
      <c r="D75" s="8">
        <f>VLOOKUP(Tab_ZADANIE_2[[#This Row],[DATA]],Tab_Dane_POGODA[],3,FALSE)</f>
        <v>1</v>
      </c>
      <c r="E75" s="7">
        <f>IF(Tab_ZADANIE_2[[#This Row],[OPAD 20:00-19:59]]&gt;0,700*Tab_ZADANIE_2[[#This Row],[OPAD 20:00-19:59]],)</f>
        <v>700</v>
      </c>
      <c r="F75" s="7">
        <f>IF(J74-K74+Tab_ZADANIE_2[[#This Row],[Uzupełnienie wody z OPAD 20:00 - 19:59]]&gt;=Poj_Zbior_ALL,Poj_Zbior_ALL,J74-K74+Tab_ZADANIE_2[[#This Row],[Uzupełnienie wody z OPAD 20:00 - 19:59]])</f>
        <v>4200</v>
      </c>
      <c r="G75" s="7" t="b">
        <f>AND(Tab_ZADANIE_2[[#This Row],[Temperatura 20:00 - 19:59]]&gt;15,Tab_ZADANIE_2[[#This Row],[OPAD 20:00-19:59]]&lt;0.6)</f>
        <v>0</v>
      </c>
      <c r="H75" s="7">
        <f>IF((Tab_ZADANIE_2[[#This Row],[Czy PODLEWANIE 20:00 - 21:00]]=TRUE),IF(Tab_ZADANIE_2[[#This Row],[Temperatura 20:00 - 19:59]]&lt;=30,12000,24000),)</f>
        <v>0</v>
      </c>
      <c r="I75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5" s="7">
        <f>Tab_ZADANIE_2[[#This Row],[Stan ZBIORNIKA 20:00]]-Tab_ZADANIE_2[[#This Row],[Porcja PODLEWANIA 20:00 - 21:00]]+Tab_ZADANIE_2[[#This Row],[Uzupełnienie wody z SIECI 20:00-20:01]]</f>
        <v>4200</v>
      </c>
      <c r="K75" s="7">
        <f>IF(Tab_ZADANIE_2[[#This Row],[OPAD 20:00-19:59]]&lt;=0,(0.0003*Tab_ZADANIE_2[[#This Row],[Temperatura 20:00 - 19:59]]^1.5*Tab_ZADANIE_2[[#This Row],[Stan ZBIORNIKA 21:00]]),)</f>
        <v>0</v>
      </c>
      <c r="L75" s="16">
        <f>ROUNDUP(Tab_ZADANIE_2[[#This Row],[Uzupełnienie wody z SIECI 20:00-20:01]]/1000,0)*Woda_z_SIECI</f>
        <v>0</v>
      </c>
    </row>
    <row r="76" spans="2:12" x14ac:dyDescent="0.25">
      <c r="B76" s="2">
        <f>Tab_Dane_POGODA[[#This Row],[DATA]]</f>
        <v>42169</v>
      </c>
      <c r="C76" s="4">
        <f>VLOOKUP(Tab_ZADANIE_2[[#This Row],[DATA]],Tab_Dane_POGODA[],2,FALSE)</f>
        <v>22</v>
      </c>
      <c r="D76" s="8">
        <f>VLOOKUP(Tab_ZADANIE_2[[#This Row],[DATA]],Tab_Dane_POGODA[],3,FALSE)</f>
        <v>0</v>
      </c>
      <c r="E76" s="7">
        <f>IF(Tab_ZADANIE_2[[#This Row],[OPAD 20:00-19:59]]&gt;0,700*Tab_ZADANIE_2[[#This Row],[OPAD 20:00-19:59]],)</f>
        <v>0</v>
      </c>
      <c r="F76" s="7">
        <f>IF(J75-K75+Tab_ZADANIE_2[[#This Row],[Uzupełnienie wody z OPAD 20:00 - 19:59]]&gt;=Poj_Zbior_ALL,Poj_Zbior_ALL,J75-K75+Tab_ZADANIE_2[[#This Row],[Uzupełnienie wody z OPAD 20:00 - 19:59]])</f>
        <v>4200</v>
      </c>
      <c r="G76" s="7" t="b">
        <f>AND(Tab_ZADANIE_2[[#This Row],[Temperatura 20:00 - 19:59]]&gt;15,Tab_ZADANIE_2[[#This Row],[OPAD 20:00-19:59]]&lt;0.6)</f>
        <v>1</v>
      </c>
      <c r="H76" s="7">
        <f>IF((Tab_ZADANIE_2[[#This Row],[Czy PODLEWANIE 20:00 - 21:00]]=TRUE),IF(Tab_ZADANIE_2[[#This Row],[Temperatura 20:00 - 19:59]]&lt;=30,12000,24000),)</f>
        <v>12000</v>
      </c>
      <c r="I76" s="7">
        <f>IF(Tab_ZADANIE_2[[#This Row],[Stan ZBIORNIKA 20:00]]&lt;Tab_ZADANIE_2[[#This Row],[Porcja PODLEWANIA 20:00 - 21:00]], Tab_ZADANIE_2[[#This Row],[Porcja PODLEWANIA 20:00 - 21:00]]-Tab_ZADANIE_2[[#This Row],[Stan ZBIORNIKA 20:00]],)</f>
        <v>7800</v>
      </c>
      <c r="J76" s="7">
        <f>Tab_ZADANIE_2[[#This Row],[Stan ZBIORNIKA 20:00]]-Tab_ZADANIE_2[[#This Row],[Porcja PODLEWANIA 20:00 - 21:00]]+Tab_ZADANIE_2[[#This Row],[Uzupełnienie wody z SIECI 20:00-20:01]]</f>
        <v>0</v>
      </c>
      <c r="K76" s="7">
        <f>IF(Tab_ZADANIE_2[[#This Row],[OPAD 20:00-19:59]]&lt;=0,(0.0003*Tab_ZADANIE_2[[#This Row],[Temperatura 20:00 - 19:59]]^1.5*Tab_ZADANIE_2[[#This Row],[Stan ZBIORNIKA 21:00]]),)</f>
        <v>0</v>
      </c>
      <c r="L76" s="16">
        <f>ROUNDUP(Tab_ZADANIE_2[[#This Row],[Uzupełnienie wody z SIECI 20:00-20:01]]/1000,0)*Woda_z_SIECI</f>
        <v>93.92</v>
      </c>
    </row>
    <row r="77" spans="2:12" x14ac:dyDescent="0.25">
      <c r="B77" s="2">
        <f>Tab_Dane_POGODA[[#This Row],[DATA]]</f>
        <v>42170</v>
      </c>
      <c r="C77" s="4">
        <f>VLOOKUP(Tab_ZADANIE_2[[#This Row],[DATA]],Tab_Dane_POGODA[],2,FALSE)</f>
        <v>16</v>
      </c>
      <c r="D77" s="8">
        <f>VLOOKUP(Tab_ZADANIE_2[[#This Row],[DATA]],Tab_Dane_POGODA[],3,FALSE)</f>
        <v>0</v>
      </c>
      <c r="E77" s="7">
        <f>IF(Tab_ZADANIE_2[[#This Row],[OPAD 20:00-19:59]]&gt;0,700*Tab_ZADANIE_2[[#This Row],[OPAD 20:00-19:59]],)</f>
        <v>0</v>
      </c>
      <c r="F77" s="7">
        <f>IF(J76-K76+Tab_ZADANIE_2[[#This Row],[Uzupełnienie wody z OPAD 20:00 - 19:59]]&gt;=Poj_Zbior_ALL,Poj_Zbior_ALL,J76-K76+Tab_ZADANIE_2[[#This Row],[Uzupełnienie wody z OPAD 20:00 - 19:59]])</f>
        <v>0</v>
      </c>
      <c r="G77" s="7" t="b">
        <f>AND(Tab_ZADANIE_2[[#This Row],[Temperatura 20:00 - 19:59]]&gt;15,Tab_ZADANIE_2[[#This Row],[OPAD 20:00-19:59]]&lt;0.6)</f>
        <v>1</v>
      </c>
      <c r="H77" s="7">
        <f>IF((Tab_ZADANIE_2[[#This Row],[Czy PODLEWANIE 20:00 - 21:00]]=TRUE),IF(Tab_ZADANIE_2[[#This Row],[Temperatura 20:00 - 19:59]]&lt;=30,12000,24000),)</f>
        <v>12000</v>
      </c>
      <c r="I77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77" s="7">
        <f>Tab_ZADANIE_2[[#This Row],[Stan ZBIORNIKA 20:00]]-Tab_ZADANIE_2[[#This Row],[Porcja PODLEWANIA 20:00 - 21:00]]+Tab_ZADANIE_2[[#This Row],[Uzupełnienie wody z SIECI 20:00-20:01]]</f>
        <v>0</v>
      </c>
      <c r="K77" s="7">
        <f>IF(Tab_ZADANIE_2[[#This Row],[OPAD 20:00-19:59]]&lt;=0,(0.0003*Tab_ZADANIE_2[[#This Row],[Temperatura 20:00 - 19:59]]^1.5*Tab_ZADANIE_2[[#This Row],[Stan ZBIORNIKA 21:00]]),)</f>
        <v>0</v>
      </c>
      <c r="L77" s="16">
        <f>ROUNDUP(Tab_ZADANIE_2[[#This Row],[Uzupełnienie wody z SIECI 20:00-20:01]]/1000,0)*Woda_z_SIECI</f>
        <v>140.88</v>
      </c>
    </row>
    <row r="78" spans="2:12" x14ac:dyDescent="0.25">
      <c r="B78" s="2">
        <f>Tab_Dane_POGODA[[#This Row],[DATA]]</f>
        <v>42171</v>
      </c>
      <c r="C78" s="4">
        <f>VLOOKUP(Tab_ZADANIE_2[[#This Row],[DATA]],Tab_Dane_POGODA[],2,FALSE)</f>
        <v>12</v>
      </c>
      <c r="D78" s="8">
        <f>VLOOKUP(Tab_ZADANIE_2[[#This Row],[DATA]],Tab_Dane_POGODA[],3,FALSE)</f>
        <v>0</v>
      </c>
      <c r="E78" s="7">
        <f>IF(Tab_ZADANIE_2[[#This Row],[OPAD 20:00-19:59]]&gt;0,700*Tab_ZADANIE_2[[#This Row],[OPAD 20:00-19:59]],)</f>
        <v>0</v>
      </c>
      <c r="F78" s="7">
        <f>IF(J77-K77+Tab_ZADANIE_2[[#This Row],[Uzupełnienie wody z OPAD 20:00 - 19:59]]&gt;=Poj_Zbior_ALL,Poj_Zbior_ALL,J77-K77+Tab_ZADANIE_2[[#This Row],[Uzupełnienie wody z OPAD 20:00 - 19:59]])</f>
        <v>0</v>
      </c>
      <c r="G78" s="7" t="b">
        <f>AND(Tab_ZADANIE_2[[#This Row],[Temperatura 20:00 - 19:59]]&gt;15,Tab_ZADANIE_2[[#This Row],[OPAD 20:00-19:59]]&lt;0.6)</f>
        <v>0</v>
      </c>
      <c r="H78" s="7">
        <f>IF((Tab_ZADANIE_2[[#This Row],[Czy PODLEWANIE 20:00 - 21:00]]=TRUE),IF(Tab_ZADANIE_2[[#This Row],[Temperatura 20:00 - 19:59]]&lt;=30,12000,24000),)</f>
        <v>0</v>
      </c>
      <c r="I78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8" s="7">
        <f>Tab_ZADANIE_2[[#This Row],[Stan ZBIORNIKA 20:00]]-Tab_ZADANIE_2[[#This Row],[Porcja PODLEWANIA 20:00 - 21:00]]+Tab_ZADANIE_2[[#This Row],[Uzupełnienie wody z SIECI 20:00-20:01]]</f>
        <v>0</v>
      </c>
      <c r="K78" s="7">
        <f>IF(Tab_ZADANIE_2[[#This Row],[OPAD 20:00-19:59]]&lt;=0,(0.0003*Tab_ZADANIE_2[[#This Row],[Temperatura 20:00 - 19:59]]^1.5*Tab_ZADANIE_2[[#This Row],[Stan ZBIORNIKA 21:00]]),)</f>
        <v>0</v>
      </c>
      <c r="L78" s="16">
        <f>ROUNDUP(Tab_ZADANIE_2[[#This Row],[Uzupełnienie wody z SIECI 20:00-20:01]]/1000,0)*Woda_z_SIECI</f>
        <v>0</v>
      </c>
    </row>
    <row r="79" spans="2:12" x14ac:dyDescent="0.25">
      <c r="B79" s="2">
        <f>Tab_Dane_POGODA[[#This Row],[DATA]]</f>
        <v>42172</v>
      </c>
      <c r="C79" s="4">
        <f>VLOOKUP(Tab_ZADANIE_2[[#This Row],[DATA]],Tab_Dane_POGODA[],2,FALSE)</f>
        <v>14</v>
      </c>
      <c r="D79" s="8">
        <f>VLOOKUP(Tab_ZADANIE_2[[#This Row],[DATA]],Tab_Dane_POGODA[],3,FALSE)</f>
        <v>0</v>
      </c>
      <c r="E79" s="7">
        <f>IF(Tab_ZADANIE_2[[#This Row],[OPAD 20:00-19:59]]&gt;0,700*Tab_ZADANIE_2[[#This Row],[OPAD 20:00-19:59]],)</f>
        <v>0</v>
      </c>
      <c r="F79" s="7">
        <f>IF(J78-K78+Tab_ZADANIE_2[[#This Row],[Uzupełnienie wody z OPAD 20:00 - 19:59]]&gt;=Poj_Zbior_ALL,Poj_Zbior_ALL,J78-K78+Tab_ZADANIE_2[[#This Row],[Uzupełnienie wody z OPAD 20:00 - 19:59]])</f>
        <v>0</v>
      </c>
      <c r="G79" s="7" t="b">
        <f>AND(Tab_ZADANIE_2[[#This Row],[Temperatura 20:00 - 19:59]]&gt;15,Tab_ZADANIE_2[[#This Row],[OPAD 20:00-19:59]]&lt;0.6)</f>
        <v>0</v>
      </c>
      <c r="H79" s="7">
        <f>IF((Tab_ZADANIE_2[[#This Row],[Czy PODLEWANIE 20:00 - 21:00]]=TRUE),IF(Tab_ZADANIE_2[[#This Row],[Temperatura 20:00 - 19:59]]&lt;=30,12000,24000),)</f>
        <v>0</v>
      </c>
      <c r="I79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9" s="7">
        <f>Tab_ZADANIE_2[[#This Row],[Stan ZBIORNIKA 20:00]]-Tab_ZADANIE_2[[#This Row],[Porcja PODLEWANIA 20:00 - 21:00]]+Tab_ZADANIE_2[[#This Row],[Uzupełnienie wody z SIECI 20:00-20:01]]</f>
        <v>0</v>
      </c>
      <c r="K79" s="7">
        <f>IF(Tab_ZADANIE_2[[#This Row],[OPAD 20:00-19:59]]&lt;=0,(0.0003*Tab_ZADANIE_2[[#This Row],[Temperatura 20:00 - 19:59]]^1.5*Tab_ZADANIE_2[[#This Row],[Stan ZBIORNIKA 21:00]]),)</f>
        <v>0</v>
      </c>
      <c r="L79" s="16">
        <f>ROUNDUP(Tab_ZADANIE_2[[#This Row],[Uzupełnienie wody z SIECI 20:00-20:01]]/1000,0)*Woda_z_SIECI</f>
        <v>0</v>
      </c>
    </row>
    <row r="80" spans="2:12" x14ac:dyDescent="0.25">
      <c r="B80" s="2">
        <f>Tab_Dane_POGODA[[#This Row],[DATA]]</f>
        <v>42173</v>
      </c>
      <c r="C80" s="4">
        <f>VLOOKUP(Tab_ZADANIE_2[[#This Row],[DATA]],Tab_Dane_POGODA[],2,FALSE)</f>
        <v>16</v>
      </c>
      <c r="D80" s="8">
        <f>VLOOKUP(Tab_ZADANIE_2[[#This Row],[DATA]],Tab_Dane_POGODA[],3,FALSE)</f>
        <v>0.3</v>
      </c>
      <c r="E80" s="7">
        <f>IF(Tab_ZADANIE_2[[#This Row],[OPAD 20:00-19:59]]&gt;0,700*Tab_ZADANIE_2[[#This Row],[OPAD 20:00-19:59]],)</f>
        <v>210</v>
      </c>
      <c r="F80" s="7">
        <f>IF(J79-K79+Tab_ZADANIE_2[[#This Row],[Uzupełnienie wody z OPAD 20:00 - 19:59]]&gt;=Poj_Zbior_ALL,Poj_Zbior_ALL,J79-K79+Tab_ZADANIE_2[[#This Row],[Uzupełnienie wody z OPAD 20:00 - 19:59]])</f>
        <v>210</v>
      </c>
      <c r="G80" s="7" t="b">
        <f>AND(Tab_ZADANIE_2[[#This Row],[Temperatura 20:00 - 19:59]]&gt;15,Tab_ZADANIE_2[[#This Row],[OPAD 20:00-19:59]]&lt;0.6)</f>
        <v>1</v>
      </c>
      <c r="H80" s="7">
        <f>IF((Tab_ZADANIE_2[[#This Row],[Czy PODLEWANIE 20:00 - 21:00]]=TRUE),IF(Tab_ZADANIE_2[[#This Row],[Temperatura 20:00 - 19:59]]&lt;=30,12000,24000),)</f>
        <v>12000</v>
      </c>
      <c r="I80" s="7">
        <f>IF(Tab_ZADANIE_2[[#This Row],[Stan ZBIORNIKA 20:00]]&lt;Tab_ZADANIE_2[[#This Row],[Porcja PODLEWANIA 20:00 - 21:00]], Tab_ZADANIE_2[[#This Row],[Porcja PODLEWANIA 20:00 - 21:00]]-Tab_ZADANIE_2[[#This Row],[Stan ZBIORNIKA 20:00]],)</f>
        <v>11790</v>
      </c>
      <c r="J80" s="7">
        <f>Tab_ZADANIE_2[[#This Row],[Stan ZBIORNIKA 20:00]]-Tab_ZADANIE_2[[#This Row],[Porcja PODLEWANIA 20:00 - 21:00]]+Tab_ZADANIE_2[[#This Row],[Uzupełnienie wody z SIECI 20:00-20:01]]</f>
        <v>0</v>
      </c>
      <c r="K80" s="7">
        <f>IF(Tab_ZADANIE_2[[#This Row],[OPAD 20:00-19:59]]&lt;=0,(0.0003*Tab_ZADANIE_2[[#This Row],[Temperatura 20:00 - 19:59]]^1.5*Tab_ZADANIE_2[[#This Row],[Stan ZBIORNIKA 21:00]]),)</f>
        <v>0</v>
      </c>
      <c r="L80" s="16">
        <f>ROUNDUP(Tab_ZADANIE_2[[#This Row],[Uzupełnienie wody z SIECI 20:00-20:01]]/1000,0)*Woda_z_SIECI</f>
        <v>140.88</v>
      </c>
    </row>
    <row r="81" spans="2:12" x14ac:dyDescent="0.25">
      <c r="B81" s="2">
        <f>Tab_Dane_POGODA[[#This Row],[DATA]]</f>
        <v>42174</v>
      </c>
      <c r="C81" s="4">
        <f>VLOOKUP(Tab_ZADANIE_2[[#This Row],[DATA]],Tab_Dane_POGODA[],2,FALSE)</f>
        <v>12</v>
      </c>
      <c r="D81" s="8">
        <f>VLOOKUP(Tab_ZADANIE_2[[#This Row],[DATA]],Tab_Dane_POGODA[],3,FALSE)</f>
        <v>3</v>
      </c>
      <c r="E81" s="7">
        <f>IF(Tab_ZADANIE_2[[#This Row],[OPAD 20:00-19:59]]&gt;0,700*Tab_ZADANIE_2[[#This Row],[OPAD 20:00-19:59]],)</f>
        <v>2100</v>
      </c>
      <c r="F81" s="7">
        <f>IF(J80-K80+Tab_ZADANIE_2[[#This Row],[Uzupełnienie wody z OPAD 20:00 - 19:59]]&gt;=Poj_Zbior_ALL,Poj_Zbior_ALL,J80-K80+Tab_ZADANIE_2[[#This Row],[Uzupełnienie wody z OPAD 20:00 - 19:59]])</f>
        <v>2100</v>
      </c>
      <c r="G81" s="7" t="b">
        <f>AND(Tab_ZADANIE_2[[#This Row],[Temperatura 20:00 - 19:59]]&gt;15,Tab_ZADANIE_2[[#This Row],[OPAD 20:00-19:59]]&lt;0.6)</f>
        <v>0</v>
      </c>
      <c r="H81" s="7">
        <f>IF((Tab_ZADANIE_2[[#This Row],[Czy PODLEWANIE 20:00 - 21:00]]=TRUE),IF(Tab_ZADANIE_2[[#This Row],[Temperatura 20:00 - 19:59]]&lt;=30,12000,24000),)</f>
        <v>0</v>
      </c>
      <c r="I81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1" s="7">
        <f>Tab_ZADANIE_2[[#This Row],[Stan ZBIORNIKA 20:00]]-Tab_ZADANIE_2[[#This Row],[Porcja PODLEWANIA 20:00 - 21:00]]+Tab_ZADANIE_2[[#This Row],[Uzupełnienie wody z SIECI 20:00-20:01]]</f>
        <v>2100</v>
      </c>
      <c r="K81" s="7">
        <f>IF(Tab_ZADANIE_2[[#This Row],[OPAD 20:00-19:59]]&lt;=0,(0.0003*Tab_ZADANIE_2[[#This Row],[Temperatura 20:00 - 19:59]]^1.5*Tab_ZADANIE_2[[#This Row],[Stan ZBIORNIKA 21:00]]),)</f>
        <v>0</v>
      </c>
      <c r="L81" s="16">
        <f>ROUNDUP(Tab_ZADANIE_2[[#This Row],[Uzupełnienie wody z SIECI 20:00-20:01]]/1000,0)*Woda_z_SIECI</f>
        <v>0</v>
      </c>
    </row>
    <row r="82" spans="2:12" x14ac:dyDescent="0.25">
      <c r="B82" s="2">
        <f>Tab_Dane_POGODA[[#This Row],[DATA]]</f>
        <v>42175</v>
      </c>
      <c r="C82" s="4">
        <f>VLOOKUP(Tab_ZADANIE_2[[#This Row],[DATA]],Tab_Dane_POGODA[],2,FALSE)</f>
        <v>13</v>
      </c>
      <c r="D82" s="8">
        <f>VLOOKUP(Tab_ZADANIE_2[[#This Row],[DATA]],Tab_Dane_POGODA[],3,FALSE)</f>
        <v>2</v>
      </c>
      <c r="E82" s="7">
        <f>IF(Tab_ZADANIE_2[[#This Row],[OPAD 20:00-19:59]]&gt;0,700*Tab_ZADANIE_2[[#This Row],[OPAD 20:00-19:59]],)</f>
        <v>1400</v>
      </c>
      <c r="F82" s="7">
        <f>IF(J81-K81+Tab_ZADANIE_2[[#This Row],[Uzupełnienie wody z OPAD 20:00 - 19:59]]&gt;=Poj_Zbior_ALL,Poj_Zbior_ALL,J81-K81+Tab_ZADANIE_2[[#This Row],[Uzupełnienie wody z OPAD 20:00 - 19:59]])</f>
        <v>3500</v>
      </c>
      <c r="G82" s="7" t="b">
        <f>AND(Tab_ZADANIE_2[[#This Row],[Temperatura 20:00 - 19:59]]&gt;15,Tab_ZADANIE_2[[#This Row],[OPAD 20:00-19:59]]&lt;0.6)</f>
        <v>0</v>
      </c>
      <c r="H82" s="7">
        <f>IF((Tab_ZADANIE_2[[#This Row],[Czy PODLEWANIE 20:00 - 21:00]]=TRUE),IF(Tab_ZADANIE_2[[#This Row],[Temperatura 20:00 - 19:59]]&lt;=30,12000,24000),)</f>
        <v>0</v>
      </c>
      <c r="I82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2" s="7">
        <f>Tab_ZADANIE_2[[#This Row],[Stan ZBIORNIKA 20:00]]-Tab_ZADANIE_2[[#This Row],[Porcja PODLEWANIA 20:00 - 21:00]]+Tab_ZADANIE_2[[#This Row],[Uzupełnienie wody z SIECI 20:00-20:01]]</f>
        <v>3500</v>
      </c>
      <c r="K82" s="7">
        <f>IF(Tab_ZADANIE_2[[#This Row],[OPAD 20:00-19:59]]&lt;=0,(0.0003*Tab_ZADANIE_2[[#This Row],[Temperatura 20:00 - 19:59]]^1.5*Tab_ZADANIE_2[[#This Row],[Stan ZBIORNIKA 21:00]]),)</f>
        <v>0</v>
      </c>
      <c r="L82" s="16">
        <f>ROUNDUP(Tab_ZADANIE_2[[#This Row],[Uzupełnienie wody z SIECI 20:00-20:01]]/1000,0)*Woda_z_SIECI</f>
        <v>0</v>
      </c>
    </row>
    <row r="83" spans="2:12" x14ac:dyDescent="0.25">
      <c r="B83" s="2">
        <f>Tab_Dane_POGODA[[#This Row],[DATA]]</f>
        <v>42176</v>
      </c>
      <c r="C83" s="4">
        <f>VLOOKUP(Tab_ZADANIE_2[[#This Row],[DATA]],Tab_Dane_POGODA[],2,FALSE)</f>
        <v>12</v>
      </c>
      <c r="D83" s="8">
        <f>VLOOKUP(Tab_ZADANIE_2[[#This Row],[DATA]],Tab_Dane_POGODA[],3,FALSE)</f>
        <v>0</v>
      </c>
      <c r="E83" s="7">
        <f>IF(Tab_ZADANIE_2[[#This Row],[OPAD 20:00-19:59]]&gt;0,700*Tab_ZADANIE_2[[#This Row],[OPAD 20:00-19:59]],)</f>
        <v>0</v>
      </c>
      <c r="F83" s="7">
        <f>IF(J82-K82+Tab_ZADANIE_2[[#This Row],[Uzupełnienie wody z OPAD 20:00 - 19:59]]&gt;=Poj_Zbior_ALL,Poj_Zbior_ALL,J82-K82+Tab_ZADANIE_2[[#This Row],[Uzupełnienie wody z OPAD 20:00 - 19:59]])</f>
        <v>3500</v>
      </c>
      <c r="G83" s="7" t="b">
        <f>AND(Tab_ZADANIE_2[[#This Row],[Temperatura 20:00 - 19:59]]&gt;15,Tab_ZADANIE_2[[#This Row],[OPAD 20:00-19:59]]&lt;0.6)</f>
        <v>0</v>
      </c>
      <c r="H83" s="7">
        <f>IF((Tab_ZADANIE_2[[#This Row],[Czy PODLEWANIE 20:00 - 21:00]]=TRUE),IF(Tab_ZADANIE_2[[#This Row],[Temperatura 20:00 - 19:59]]&lt;=30,12000,24000),)</f>
        <v>0</v>
      </c>
      <c r="I83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3" s="7">
        <f>Tab_ZADANIE_2[[#This Row],[Stan ZBIORNIKA 20:00]]-Tab_ZADANIE_2[[#This Row],[Porcja PODLEWANIA 20:00 - 21:00]]+Tab_ZADANIE_2[[#This Row],[Uzupełnienie wody z SIECI 20:00-20:01]]</f>
        <v>3500</v>
      </c>
      <c r="K83" s="7">
        <f>IF(Tab_ZADANIE_2[[#This Row],[OPAD 20:00-19:59]]&lt;=0,(0.0003*Tab_ZADANIE_2[[#This Row],[Temperatura 20:00 - 19:59]]^1.5*Tab_ZADANIE_2[[#This Row],[Stan ZBIORNIKA 21:00]]),)</f>
        <v>43.647680350735719</v>
      </c>
      <c r="L83" s="16">
        <f>ROUNDUP(Tab_ZADANIE_2[[#This Row],[Uzupełnienie wody z SIECI 20:00-20:01]]/1000,0)*Woda_z_SIECI</f>
        <v>0</v>
      </c>
    </row>
    <row r="84" spans="2:12" x14ac:dyDescent="0.25">
      <c r="B84" s="2">
        <f>Tab_Dane_POGODA[[#This Row],[DATA]]</f>
        <v>42177</v>
      </c>
      <c r="C84" s="4">
        <f>VLOOKUP(Tab_ZADANIE_2[[#This Row],[DATA]],Tab_Dane_POGODA[],2,FALSE)</f>
        <v>12</v>
      </c>
      <c r="D84" s="8">
        <f>VLOOKUP(Tab_ZADANIE_2[[#This Row],[DATA]],Tab_Dane_POGODA[],3,FALSE)</f>
        <v>3</v>
      </c>
      <c r="E84" s="7">
        <f>IF(Tab_ZADANIE_2[[#This Row],[OPAD 20:00-19:59]]&gt;0,700*Tab_ZADANIE_2[[#This Row],[OPAD 20:00-19:59]],)</f>
        <v>2100</v>
      </c>
      <c r="F84" s="7">
        <f>IF(J83-K83+Tab_ZADANIE_2[[#This Row],[Uzupełnienie wody z OPAD 20:00 - 19:59]]&gt;=Poj_Zbior_ALL,Poj_Zbior_ALL,J83-K83+Tab_ZADANIE_2[[#This Row],[Uzupełnienie wody z OPAD 20:00 - 19:59]])</f>
        <v>5556.3523196492642</v>
      </c>
      <c r="G84" s="7" t="b">
        <f>AND(Tab_ZADANIE_2[[#This Row],[Temperatura 20:00 - 19:59]]&gt;15,Tab_ZADANIE_2[[#This Row],[OPAD 20:00-19:59]]&lt;0.6)</f>
        <v>0</v>
      </c>
      <c r="H84" s="7">
        <f>IF((Tab_ZADANIE_2[[#This Row],[Czy PODLEWANIE 20:00 - 21:00]]=TRUE),IF(Tab_ZADANIE_2[[#This Row],[Temperatura 20:00 - 19:59]]&lt;=30,12000,24000),)</f>
        <v>0</v>
      </c>
      <c r="I84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4" s="7">
        <f>Tab_ZADANIE_2[[#This Row],[Stan ZBIORNIKA 20:00]]-Tab_ZADANIE_2[[#This Row],[Porcja PODLEWANIA 20:00 - 21:00]]+Tab_ZADANIE_2[[#This Row],[Uzupełnienie wody z SIECI 20:00-20:01]]</f>
        <v>5556.3523196492642</v>
      </c>
      <c r="K84" s="7">
        <f>IF(Tab_ZADANIE_2[[#This Row],[OPAD 20:00-19:59]]&lt;=0,(0.0003*Tab_ZADANIE_2[[#This Row],[Temperatura 20:00 - 19:59]]^1.5*Tab_ZADANIE_2[[#This Row],[Stan ZBIORNIKA 21:00]]),)</f>
        <v>0</v>
      </c>
      <c r="L84" s="16">
        <f>ROUNDUP(Tab_ZADANIE_2[[#This Row],[Uzupełnienie wody z SIECI 20:00-20:01]]/1000,0)*Woda_z_SIECI</f>
        <v>0</v>
      </c>
    </row>
    <row r="85" spans="2:12" x14ac:dyDescent="0.25">
      <c r="B85" s="2">
        <f>Tab_Dane_POGODA[[#This Row],[DATA]]</f>
        <v>42178</v>
      </c>
      <c r="C85" s="4">
        <f>VLOOKUP(Tab_ZADANIE_2[[#This Row],[DATA]],Tab_Dane_POGODA[],2,FALSE)</f>
        <v>13</v>
      </c>
      <c r="D85" s="8">
        <f>VLOOKUP(Tab_ZADANIE_2[[#This Row],[DATA]],Tab_Dane_POGODA[],3,FALSE)</f>
        <v>3</v>
      </c>
      <c r="E85" s="7">
        <f>IF(Tab_ZADANIE_2[[#This Row],[OPAD 20:00-19:59]]&gt;0,700*Tab_ZADANIE_2[[#This Row],[OPAD 20:00-19:59]],)</f>
        <v>2100</v>
      </c>
      <c r="F85" s="7">
        <f>IF(J84-K84+Tab_ZADANIE_2[[#This Row],[Uzupełnienie wody z OPAD 20:00 - 19:59]]&gt;=Poj_Zbior_ALL,Poj_Zbior_ALL,J84-K84+Tab_ZADANIE_2[[#This Row],[Uzupełnienie wody z OPAD 20:00 - 19:59]])</f>
        <v>7656.3523196492642</v>
      </c>
      <c r="G85" s="7" t="b">
        <f>AND(Tab_ZADANIE_2[[#This Row],[Temperatura 20:00 - 19:59]]&gt;15,Tab_ZADANIE_2[[#This Row],[OPAD 20:00-19:59]]&lt;0.6)</f>
        <v>0</v>
      </c>
      <c r="H85" s="7">
        <f>IF((Tab_ZADANIE_2[[#This Row],[Czy PODLEWANIE 20:00 - 21:00]]=TRUE),IF(Tab_ZADANIE_2[[#This Row],[Temperatura 20:00 - 19:59]]&lt;=30,12000,24000),)</f>
        <v>0</v>
      </c>
      <c r="I85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5" s="7">
        <f>Tab_ZADANIE_2[[#This Row],[Stan ZBIORNIKA 20:00]]-Tab_ZADANIE_2[[#This Row],[Porcja PODLEWANIA 20:00 - 21:00]]+Tab_ZADANIE_2[[#This Row],[Uzupełnienie wody z SIECI 20:00-20:01]]</f>
        <v>7656.3523196492642</v>
      </c>
      <c r="K85" s="7">
        <f>IF(Tab_ZADANIE_2[[#This Row],[OPAD 20:00-19:59]]&lt;=0,(0.0003*Tab_ZADANIE_2[[#This Row],[Temperatura 20:00 - 19:59]]^1.5*Tab_ZADANIE_2[[#This Row],[Stan ZBIORNIKA 21:00]]),)</f>
        <v>0</v>
      </c>
      <c r="L85" s="16">
        <f>ROUNDUP(Tab_ZADANIE_2[[#This Row],[Uzupełnienie wody z SIECI 20:00-20:01]]/1000,0)*Woda_z_SIECI</f>
        <v>0</v>
      </c>
    </row>
    <row r="86" spans="2:12" x14ac:dyDescent="0.25">
      <c r="B86" s="2">
        <f>Tab_Dane_POGODA[[#This Row],[DATA]]</f>
        <v>42179</v>
      </c>
      <c r="C86" s="4">
        <f>VLOOKUP(Tab_ZADANIE_2[[#This Row],[DATA]],Tab_Dane_POGODA[],2,FALSE)</f>
        <v>12</v>
      </c>
      <c r="D86" s="8">
        <f>VLOOKUP(Tab_ZADANIE_2[[#This Row],[DATA]],Tab_Dane_POGODA[],3,FALSE)</f>
        <v>0</v>
      </c>
      <c r="E86" s="7">
        <f>IF(Tab_ZADANIE_2[[#This Row],[OPAD 20:00-19:59]]&gt;0,700*Tab_ZADANIE_2[[#This Row],[OPAD 20:00-19:59]],)</f>
        <v>0</v>
      </c>
      <c r="F86" s="7">
        <f>IF(J85-K85+Tab_ZADANIE_2[[#This Row],[Uzupełnienie wody z OPAD 20:00 - 19:59]]&gt;=Poj_Zbior_ALL,Poj_Zbior_ALL,J85-K85+Tab_ZADANIE_2[[#This Row],[Uzupełnienie wody z OPAD 20:00 - 19:59]])</f>
        <v>7656.3523196492642</v>
      </c>
      <c r="G86" s="7" t="b">
        <f>AND(Tab_ZADANIE_2[[#This Row],[Temperatura 20:00 - 19:59]]&gt;15,Tab_ZADANIE_2[[#This Row],[OPAD 20:00-19:59]]&lt;0.6)</f>
        <v>0</v>
      </c>
      <c r="H86" s="7">
        <f>IF((Tab_ZADANIE_2[[#This Row],[Czy PODLEWANIE 20:00 - 21:00]]=TRUE),IF(Tab_ZADANIE_2[[#This Row],[Temperatura 20:00 - 19:59]]&lt;=30,12000,24000),)</f>
        <v>0</v>
      </c>
      <c r="I86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6" s="7">
        <f>Tab_ZADANIE_2[[#This Row],[Stan ZBIORNIKA 20:00]]-Tab_ZADANIE_2[[#This Row],[Porcja PODLEWANIA 20:00 - 21:00]]+Tab_ZADANIE_2[[#This Row],[Uzupełnienie wody z SIECI 20:00-20:01]]</f>
        <v>7656.3523196492642</v>
      </c>
      <c r="K86" s="7">
        <f>IF(Tab_ZADANIE_2[[#This Row],[OPAD 20:00-19:59]]&lt;=0,(0.0003*Tab_ZADANIE_2[[#This Row],[Temperatura 20:00 - 19:59]]^1.5*Tab_ZADANIE_2[[#This Row],[Stan ZBIORNIKA 21:00]]),)</f>
        <v>95.480576771618587</v>
      </c>
      <c r="L86" s="16">
        <f>ROUNDUP(Tab_ZADANIE_2[[#This Row],[Uzupełnienie wody z SIECI 20:00-20:01]]/1000,0)*Woda_z_SIECI</f>
        <v>0</v>
      </c>
    </row>
    <row r="87" spans="2:12" x14ac:dyDescent="0.25">
      <c r="B87" s="2">
        <f>Tab_Dane_POGODA[[#This Row],[DATA]]</f>
        <v>42180</v>
      </c>
      <c r="C87" s="4">
        <f>VLOOKUP(Tab_ZADANIE_2[[#This Row],[DATA]],Tab_Dane_POGODA[],2,FALSE)</f>
        <v>16</v>
      </c>
      <c r="D87" s="8">
        <f>VLOOKUP(Tab_ZADANIE_2[[#This Row],[DATA]],Tab_Dane_POGODA[],3,FALSE)</f>
        <v>0</v>
      </c>
      <c r="E87" s="7">
        <f>IF(Tab_ZADANIE_2[[#This Row],[OPAD 20:00-19:59]]&gt;0,700*Tab_ZADANIE_2[[#This Row],[OPAD 20:00-19:59]],)</f>
        <v>0</v>
      </c>
      <c r="F87" s="7">
        <f>IF(J86-K86+Tab_ZADANIE_2[[#This Row],[Uzupełnienie wody z OPAD 20:00 - 19:59]]&gt;=Poj_Zbior_ALL,Poj_Zbior_ALL,J86-K86+Tab_ZADANIE_2[[#This Row],[Uzupełnienie wody z OPAD 20:00 - 19:59]])</f>
        <v>7560.8717428776454</v>
      </c>
      <c r="G87" s="7" t="b">
        <f>AND(Tab_ZADANIE_2[[#This Row],[Temperatura 20:00 - 19:59]]&gt;15,Tab_ZADANIE_2[[#This Row],[OPAD 20:00-19:59]]&lt;0.6)</f>
        <v>1</v>
      </c>
      <c r="H87" s="7">
        <f>IF((Tab_ZADANIE_2[[#This Row],[Czy PODLEWANIE 20:00 - 21:00]]=TRUE),IF(Tab_ZADANIE_2[[#This Row],[Temperatura 20:00 - 19:59]]&lt;=30,12000,24000),)</f>
        <v>12000</v>
      </c>
      <c r="I87" s="7">
        <f>IF(Tab_ZADANIE_2[[#This Row],[Stan ZBIORNIKA 20:00]]&lt;Tab_ZADANIE_2[[#This Row],[Porcja PODLEWANIA 20:00 - 21:00]], Tab_ZADANIE_2[[#This Row],[Porcja PODLEWANIA 20:00 - 21:00]]-Tab_ZADANIE_2[[#This Row],[Stan ZBIORNIKA 20:00]],)</f>
        <v>4439.1282571223546</v>
      </c>
      <c r="J87" s="7">
        <f>Tab_ZADANIE_2[[#This Row],[Stan ZBIORNIKA 20:00]]-Tab_ZADANIE_2[[#This Row],[Porcja PODLEWANIA 20:00 - 21:00]]+Tab_ZADANIE_2[[#This Row],[Uzupełnienie wody z SIECI 20:00-20:01]]</f>
        <v>0</v>
      </c>
      <c r="K87" s="7">
        <f>IF(Tab_ZADANIE_2[[#This Row],[OPAD 20:00-19:59]]&lt;=0,(0.0003*Tab_ZADANIE_2[[#This Row],[Temperatura 20:00 - 19:59]]^1.5*Tab_ZADANIE_2[[#This Row],[Stan ZBIORNIKA 21:00]]),)</f>
        <v>0</v>
      </c>
      <c r="L87" s="16">
        <f>ROUNDUP(Tab_ZADANIE_2[[#This Row],[Uzupełnienie wody z SIECI 20:00-20:01]]/1000,0)*Woda_z_SIECI</f>
        <v>58.7</v>
      </c>
    </row>
    <row r="88" spans="2:12" x14ac:dyDescent="0.25">
      <c r="B88" s="2">
        <f>Tab_Dane_POGODA[[#This Row],[DATA]]</f>
        <v>42181</v>
      </c>
      <c r="C88" s="4">
        <f>VLOOKUP(Tab_ZADANIE_2[[#This Row],[DATA]],Tab_Dane_POGODA[],2,FALSE)</f>
        <v>16</v>
      </c>
      <c r="D88" s="8">
        <f>VLOOKUP(Tab_ZADANIE_2[[#This Row],[DATA]],Tab_Dane_POGODA[],3,FALSE)</f>
        <v>7</v>
      </c>
      <c r="E88" s="7">
        <f>IF(Tab_ZADANIE_2[[#This Row],[OPAD 20:00-19:59]]&gt;0,700*Tab_ZADANIE_2[[#This Row],[OPAD 20:00-19:59]],)</f>
        <v>4900</v>
      </c>
      <c r="F88" s="7">
        <f>IF(J87-K87+Tab_ZADANIE_2[[#This Row],[Uzupełnienie wody z OPAD 20:00 - 19:59]]&gt;=Poj_Zbior_ALL,Poj_Zbior_ALL,J87-K87+Tab_ZADANIE_2[[#This Row],[Uzupełnienie wody z OPAD 20:00 - 19:59]])</f>
        <v>4900</v>
      </c>
      <c r="G88" s="7" t="b">
        <f>AND(Tab_ZADANIE_2[[#This Row],[Temperatura 20:00 - 19:59]]&gt;15,Tab_ZADANIE_2[[#This Row],[OPAD 20:00-19:59]]&lt;0.6)</f>
        <v>0</v>
      </c>
      <c r="H88" s="7">
        <f>IF((Tab_ZADANIE_2[[#This Row],[Czy PODLEWANIE 20:00 - 21:00]]=TRUE),IF(Tab_ZADANIE_2[[#This Row],[Temperatura 20:00 - 19:59]]&lt;=30,12000,24000),)</f>
        <v>0</v>
      </c>
      <c r="I88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8" s="7">
        <f>Tab_ZADANIE_2[[#This Row],[Stan ZBIORNIKA 20:00]]-Tab_ZADANIE_2[[#This Row],[Porcja PODLEWANIA 20:00 - 21:00]]+Tab_ZADANIE_2[[#This Row],[Uzupełnienie wody z SIECI 20:00-20:01]]</f>
        <v>4900</v>
      </c>
      <c r="K88" s="7">
        <f>IF(Tab_ZADANIE_2[[#This Row],[OPAD 20:00-19:59]]&lt;=0,(0.0003*Tab_ZADANIE_2[[#This Row],[Temperatura 20:00 - 19:59]]^1.5*Tab_ZADANIE_2[[#This Row],[Stan ZBIORNIKA 21:00]]),)</f>
        <v>0</v>
      </c>
      <c r="L88" s="16">
        <f>ROUNDUP(Tab_ZADANIE_2[[#This Row],[Uzupełnienie wody z SIECI 20:00-20:01]]/1000,0)*Woda_z_SIECI</f>
        <v>0</v>
      </c>
    </row>
    <row r="89" spans="2:12" x14ac:dyDescent="0.25">
      <c r="B89" s="2">
        <f>Tab_Dane_POGODA[[#This Row],[DATA]]</f>
        <v>42182</v>
      </c>
      <c r="C89" s="4">
        <f>VLOOKUP(Tab_ZADANIE_2[[#This Row],[DATA]],Tab_Dane_POGODA[],2,FALSE)</f>
        <v>18</v>
      </c>
      <c r="D89" s="8">
        <f>VLOOKUP(Tab_ZADANIE_2[[#This Row],[DATA]],Tab_Dane_POGODA[],3,FALSE)</f>
        <v>6</v>
      </c>
      <c r="E89" s="7">
        <f>IF(Tab_ZADANIE_2[[#This Row],[OPAD 20:00-19:59]]&gt;0,700*Tab_ZADANIE_2[[#This Row],[OPAD 20:00-19:59]],)</f>
        <v>4200</v>
      </c>
      <c r="F89" s="7">
        <f>IF(J88-K88+Tab_ZADANIE_2[[#This Row],[Uzupełnienie wody z OPAD 20:00 - 19:59]]&gt;=Poj_Zbior_ALL,Poj_Zbior_ALL,J88-K88+Tab_ZADANIE_2[[#This Row],[Uzupełnienie wody z OPAD 20:00 - 19:59]])</f>
        <v>9100</v>
      </c>
      <c r="G89" s="7" t="b">
        <f>AND(Tab_ZADANIE_2[[#This Row],[Temperatura 20:00 - 19:59]]&gt;15,Tab_ZADANIE_2[[#This Row],[OPAD 20:00-19:59]]&lt;0.6)</f>
        <v>0</v>
      </c>
      <c r="H89" s="7">
        <f>IF((Tab_ZADANIE_2[[#This Row],[Czy PODLEWANIE 20:00 - 21:00]]=TRUE),IF(Tab_ZADANIE_2[[#This Row],[Temperatura 20:00 - 19:59]]&lt;=30,12000,24000),)</f>
        <v>0</v>
      </c>
      <c r="I89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9" s="7">
        <f>Tab_ZADANIE_2[[#This Row],[Stan ZBIORNIKA 20:00]]-Tab_ZADANIE_2[[#This Row],[Porcja PODLEWANIA 20:00 - 21:00]]+Tab_ZADANIE_2[[#This Row],[Uzupełnienie wody z SIECI 20:00-20:01]]</f>
        <v>9100</v>
      </c>
      <c r="K89" s="7">
        <f>IF(Tab_ZADANIE_2[[#This Row],[OPAD 20:00-19:59]]&lt;=0,(0.0003*Tab_ZADANIE_2[[#This Row],[Temperatura 20:00 - 19:59]]^1.5*Tab_ZADANIE_2[[#This Row],[Stan ZBIORNIKA 21:00]]),)</f>
        <v>0</v>
      </c>
      <c r="L89" s="16">
        <f>ROUNDUP(Tab_ZADANIE_2[[#This Row],[Uzupełnienie wody z SIECI 20:00-20:01]]/1000,0)*Woda_z_SIECI</f>
        <v>0</v>
      </c>
    </row>
    <row r="90" spans="2:12" x14ac:dyDescent="0.25">
      <c r="B90" s="2">
        <f>Tab_Dane_POGODA[[#This Row],[DATA]]</f>
        <v>42183</v>
      </c>
      <c r="C90" s="4">
        <f>VLOOKUP(Tab_ZADANIE_2[[#This Row],[DATA]],Tab_Dane_POGODA[],2,FALSE)</f>
        <v>16</v>
      </c>
      <c r="D90" s="8">
        <f>VLOOKUP(Tab_ZADANIE_2[[#This Row],[DATA]],Tab_Dane_POGODA[],3,FALSE)</f>
        <v>0</v>
      </c>
      <c r="E90" s="7">
        <f>IF(Tab_ZADANIE_2[[#This Row],[OPAD 20:00-19:59]]&gt;0,700*Tab_ZADANIE_2[[#This Row],[OPAD 20:00-19:59]],)</f>
        <v>0</v>
      </c>
      <c r="F90" s="7">
        <f>IF(J89-K89+Tab_ZADANIE_2[[#This Row],[Uzupełnienie wody z OPAD 20:00 - 19:59]]&gt;=Poj_Zbior_ALL,Poj_Zbior_ALL,J89-K89+Tab_ZADANIE_2[[#This Row],[Uzupełnienie wody z OPAD 20:00 - 19:59]])</f>
        <v>9100</v>
      </c>
      <c r="G90" s="7" t="b">
        <f>AND(Tab_ZADANIE_2[[#This Row],[Temperatura 20:00 - 19:59]]&gt;15,Tab_ZADANIE_2[[#This Row],[OPAD 20:00-19:59]]&lt;0.6)</f>
        <v>1</v>
      </c>
      <c r="H90" s="7">
        <f>IF((Tab_ZADANIE_2[[#This Row],[Czy PODLEWANIE 20:00 - 21:00]]=TRUE),IF(Tab_ZADANIE_2[[#This Row],[Temperatura 20:00 - 19:59]]&lt;=30,12000,24000),)</f>
        <v>12000</v>
      </c>
      <c r="I90" s="7">
        <f>IF(Tab_ZADANIE_2[[#This Row],[Stan ZBIORNIKA 20:00]]&lt;Tab_ZADANIE_2[[#This Row],[Porcja PODLEWANIA 20:00 - 21:00]], Tab_ZADANIE_2[[#This Row],[Porcja PODLEWANIA 20:00 - 21:00]]-Tab_ZADANIE_2[[#This Row],[Stan ZBIORNIKA 20:00]],)</f>
        <v>2900</v>
      </c>
      <c r="J90" s="7">
        <f>Tab_ZADANIE_2[[#This Row],[Stan ZBIORNIKA 20:00]]-Tab_ZADANIE_2[[#This Row],[Porcja PODLEWANIA 20:00 - 21:00]]+Tab_ZADANIE_2[[#This Row],[Uzupełnienie wody z SIECI 20:00-20:01]]</f>
        <v>0</v>
      </c>
      <c r="K90" s="7">
        <f>IF(Tab_ZADANIE_2[[#This Row],[OPAD 20:00-19:59]]&lt;=0,(0.0003*Tab_ZADANIE_2[[#This Row],[Temperatura 20:00 - 19:59]]^1.5*Tab_ZADANIE_2[[#This Row],[Stan ZBIORNIKA 21:00]]),)</f>
        <v>0</v>
      </c>
      <c r="L90" s="16">
        <f>ROUNDUP(Tab_ZADANIE_2[[#This Row],[Uzupełnienie wody z SIECI 20:00-20:01]]/1000,0)*Woda_z_SIECI</f>
        <v>35.22</v>
      </c>
    </row>
    <row r="91" spans="2:12" x14ac:dyDescent="0.25">
      <c r="B91" s="2">
        <f>Tab_Dane_POGODA[[#This Row],[DATA]]</f>
        <v>42184</v>
      </c>
      <c r="C91" s="4">
        <f>VLOOKUP(Tab_ZADANIE_2[[#This Row],[DATA]],Tab_Dane_POGODA[],2,FALSE)</f>
        <v>16</v>
      </c>
      <c r="D91" s="8">
        <f>VLOOKUP(Tab_ZADANIE_2[[#This Row],[DATA]],Tab_Dane_POGODA[],3,FALSE)</f>
        <v>0</v>
      </c>
      <c r="E91" s="7">
        <f>IF(Tab_ZADANIE_2[[#This Row],[OPAD 20:00-19:59]]&gt;0,700*Tab_ZADANIE_2[[#This Row],[OPAD 20:00-19:59]],)</f>
        <v>0</v>
      </c>
      <c r="F91" s="7">
        <f>IF(J90-K90+Tab_ZADANIE_2[[#This Row],[Uzupełnienie wody z OPAD 20:00 - 19:59]]&gt;=Poj_Zbior_ALL,Poj_Zbior_ALL,J90-K90+Tab_ZADANIE_2[[#This Row],[Uzupełnienie wody z OPAD 20:00 - 19:59]])</f>
        <v>0</v>
      </c>
      <c r="G91" s="7" t="b">
        <f>AND(Tab_ZADANIE_2[[#This Row],[Temperatura 20:00 - 19:59]]&gt;15,Tab_ZADANIE_2[[#This Row],[OPAD 20:00-19:59]]&lt;0.6)</f>
        <v>1</v>
      </c>
      <c r="H91" s="7">
        <f>IF((Tab_ZADANIE_2[[#This Row],[Czy PODLEWANIE 20:00 - 21:00]]=TRUE),IF(Tab_ZADANIE_2[[#This Row],[Temperatura 20:00 - 19:59]]&lt;=30,12000,24000),)</f>
        <v>12000</v>
      </c>
      <c r="I91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1" s="7">
        <f>Tab_ZADANIE_2[[#This Row],[Stan ZBIORNIKA 20:00]]-Tab_ZADANIE_2[[#This Row],[Porcja PODLEWANIA 20:00 - 21:00]]+Tab_ZADANIE_2[[#This Row],[Uzupełnienie wody z SIECI 20:00-20:01]]</f>
        <v>0</v>
      </c>
      <c r="K91" s="7">
        <f>IF(Tab_ZADANIE_2[[#This Row],[OPAD 20:00-19:59]]&lt;=0,(0.0003*Tab_ZADANIE_2[[#This Row],[Temperatura 20:00 - 19:59]]^1.5*Tab_ZADANIE_2[[#This Row],[Stan ZBIORNIKA 21:00]]),)</f>
        <v>0</v>
      </c>
      <c r="L91" s="16">
        <f>ROUNDUP(Tab_ZADANIE_2[[#This Row],[Uzupełnienie wody z SIECI 20:00-20:01]]/1000,0)*Woda_z_SIECI</f>
        <v>140.88</v>
      </c>
    </row>
    <row r="92" spans="2:12" x14ac:dyDescent="0.25">
      <c r="B92" s="2">
        <f>Tab_Dane_POGODA[[#This Row],[DATA]]</f>
        <v>42185</v>
      </c>
      <c r="C92" s="4">
        <f>VLOOKUP(Tab_ZADANIE_2[[#This Row],[DATA]],Tab_Dane_POGODA[],2,FALSE)</f>
        <v>19</v>
      </c>
      <c r="D92" s="8">
        <f>VLOOKUP(Tab_ZADANIE_2[[#This Row],[DATA]],Tab_Dane_POGODA[],3,FALSE)</f>
        <v>0</v>
      </c>
      <c r="E92" s="7">
        <f>IF(Tab_ZADANIE_2[[#This Row],[OPAD 20:00-19:59]]&gt;0,700*Tab_ZADANIE_2[[#This Row],[OPAD 20:00-19:59]],)</f>
        <v>0</v>
      </c>
      <c r="F92" s="7">
        <f>IF(J91-K91+Tab_ZADANIE_2[[#This Row],[Uzupełnienie wody z OPAD 20:00 - 19:59]]&gt;=Poj_Zbior_ALL,Poj_Zbior_ALL,J91-K91+Tab_ZADANIE_2[[#This Row],[Uzupełnienie wody z OPAD 20:00 - 19:59]])</f>
        <v>0</v>
      </c>
      <c r="G92" s="7" t="b">
        <f>AND(Tab_ZADANIE_2[[#This Row],[Temperatura 20:00 - 19:59]]&gt;15,Tab_ZADANIE_2[[#This Row],[OPAD 20:00-19:59]]&lt;0.6)</f>
        <v>1</v>
      </c>
      <c r="H92" s="7">
        <f>IF((Tab_ZADANIE_2[[#This Row],[Czy PODLEWANIE 20:00 - 21:00]]=TRUE),IF(Tab_ZADANIE_2[[#This Row],[Temperatura 20:00 - 19:59]]&lt;=30,12000,24000),)</f>
        <v>12000</v>
      </c>
      <c r="I92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2" s="7">
        <f>Tab_ZADANIE_2[[#This Row],[Stan ZBIORNIKA 20:00]]-Tab_ZADANIE_2[[#This Row],[Porcja PODLEWANIA 20:00 - 21:00]]+Tab_ZADANIE_2[[#This Row],[Uzupełnienie wody z SIECI 20:00-20:01]]</f>
        <v>0</v>
      </c>
      <c r="K92" s="7">
        <f>IF(Tab_ZADANIE_2[[#This Row],[OPAD 20:00-19:59]]&lt;=0,(0.0003*Tab_ZADANIE_2[[#This Row],[Temperatura 20:00 - 19:59]]^1.5*Tab_ZADANIE_2[[#This Row],[Stan ZBIORNIKA 21:00]]),)</f>
        <v>0</v>
      </c>
      <c r="L92" s="16">
        <f>ROUNDUP(Tab_ZADANIE_2[[#This Row],[Uzupełnienie wody z SIECI 20:00-20:01]]/1000,0)*Woda_z_SIECI</f>
        <v>140.88</v>
      </c>
    </row>
    <row r="93" spans="2:12" x14ac:dyDescent="0.25">
      <c r="B93" s="2">
        <f>Tab_Dane_POGODA[[#This Row],[DATA]]</f>
        <v>42186</v>
      </c>
      <c r="C93" s="4">
        <f>VLOOKUP(Tab_ZADANIE_2[[#This Row],[DATA]],Tab_Dane_POGODA[],2,FALSE)</f>
        <v>18</v>
      </c>
      <c r="D93" s="8">
        <f>VLOOKUP(Tab_ZADANIE_2[[#This Row],[DATA]],Tab_Dane_POGODA[],3,FALSE)</f>
        <v>0</v>
      </c>
      <c r="E93" s="7">
        <f>IF(Tab_ZADANIE_2[[#This Row],[OPAD 20:00-19:59]]&gt;0,700*Tab_ZADANIE_2[[#This Row],[OPAD 20:00-19:59]],)</f>
        <v>0</v>
      </c>
      <c r="F93" s="7">
        <f>IF(J92-K92+Tab_ZADANIE_2[[#This Row],[Uzupełnienie wody z OPAD 20:00 - 19:59]]&gt;=Poj_Zbior_ALL,Poj_Zbior_ALL,J92-K92+Tab_ZADANIE_2[[#This Row],[Uzupełnienie wody z OPAD 20:00 - 19:59]])</f>
        <v>0</v>
      </c>
      <c r="G93" s="7" t="b">
        <f>AND(Tab_ZADANIE_2[[#This Row],[Temperatura 20:00 - 19:59]]&gt;15,Tab_ZADANIE_2[[#This Row],[OPAD 20:00-19:59]]&lt;0.6)</f>
        <v>1</v>
      </c>
      <c r="H93" s="7">
        <f>IF((Tab_ZADANIE_2[[#This Row],[Czy PODLEWANIE 20:00 - 21:00]]=TRUE),IF(Tab_ZADANIE_2[[#This Row],[Temperatura 20:00 - 19:59]]&lt;=30,12000,24000),)</f>
        <v>12000</v>
      </c>
      <c r="I93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3" s="7">
        <f>Tab_ZADANIE_2[[#This Row],[Stan ZBIORNIKA 20:00]]-Tab_ZADANIE_2[[#This Row],[Porcja PODLEWANIA 20:00 - 21:00]]+Tab_ZADANIE_2[[#This Row],[Uzupełnienie wody z SIECI 20:00-20:01]]</f>
        <v>0</v>
      </c>
      <c r="K93" s="7">
        <f>IF(Tab_ZADANIE_2[[#This Row],[OPAD 20:00-19:59]]&lt;=0,(0.0003*Tab_ZADANIE_2[[#This Row],[Temperatura 20:00 - 19:59]]^1.5*Tab_ZADANIE_2[[#This Row],[Stan ZBIORNIKA 21:00]]),)</f>
        <v>0</v>
      </c>
      <c r="L93" s="16">
        <f>ROUNDUP(Tab_ZADANIE_2[[#This Row],[Uzupełnienie wody z SIECI 20:00-20:01]]/1000,0)*Woda_z_SIECI</f>
        <v>140.88</v>
      </c>
    </row>
    <row r="94" spans="2:12" x14ac:dyDescent="0.25">
      <c r="B94" s="2">
        <f>Tab_Dane_POGODA[[#This Row],[DATA]]</f>
        <v>42187</v>
      </c>
      <c r="C94" s="4">
        <f>VLOOKUP(Tab_ZADANIE_2[[#This Row],[DATA]],Tab_Dane_POGODA[],2,FALSE)</f>
        <v>20</v>
      </c>
      <c r="D94" s="8">
        <f>VLOOKUP(Tab_ZADANIE_2[[#This Row],[DATA]],Tab_Dane_POGODA[],3,FALSE)</f>
        <v>0</v>
      </c>
      <c r="E94" s="7">
        <f>IF(Tab_ZADANIE_2[[#This Row],[OPAD 20:00-19:59]]&gt;0,700*Tab_ZADANIE_2[[#This Row],[OPAD 20:00-19:59]],)</f>
        <v>0</v>
      </c>
      <c r="F94" s="7">
        <f>IF(J93-K93+Tab_ZADANIE_2[[#This Row],[Uzupełnienie wody z OPAD 20:00 - 19:59]]&gt;=Poj_Zbior_ALL,Poj_Zbior_ALL,J93-K93+Tab_ZADANIE_2[[#This Row],[Uzupełnienie wody z OPAD 20:00 - 19:59]])</f>
        <v>0</v>
      </c>
      <c r="G94" s="7" t="b">
        <f>AND(Tab_ZADANIE_2[[#This Row],[Temperatura 20:00 - 19:59]]&gt;15,Tab_ZADANIE_2[[#This Row],[OPAD 20:00-19:59]]&lt;0.6)</f>
        <v>1</v>
      </c>
      <c r="H94" s="7">
        <f>IF((Tab_ZADANIE_2[[#This Row],[Czy PODLEWANIE 20:00 - 21:00]]=TRUE),IF(Tab_ZADANIE_2[[#This Row],[Temperatura 20:00 - 19:59]]&lt;=30,12000,24000),)</f>
        <v>12000</v>
      </c>
      <c r="I94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4" s="7">
        <f>Tab_ZADANIE_2[[#This Row],[Stan ZBIORNIKA 20:00]]-Tab_ZADANIE_2[[#This Row],[Porcja PODLEWANIA 20:00 - 21:00]]+Tab_ZADANIE_2[[#This Row],[Uzupełnienie wody z SIECI 20:00-20:01]]</f>
        <v>0</v>
      </c>
      <c r="K94" s="7">
        <f>IF(Tab_ZADANIE_2[[#This Row],[OPAD 20:00-19:59]]&lt;=0,(0.0003*Tab_ZADANIE_2[[#This Row],[Temperatura 20:00 - 19:59]]^1.5*Tab_ZADANIE_2[[#This Row],[Stan ZBIORNIKA 21:00]]),)</f>
        <v>0</v>
      </c>
      <c r="L94" s="16">
        <f>ROUNDUP(Tab_ZADANIE_2[[#This Row],[Uzupełnienie wody z SIECI 20:00-20:01]]/1000,0)*Woda_z_SIECI</f>
        <v>140.88</v>
      </c>
    </row>
    <row r="95" spans="2:12" x14ac:dyDescent="0.25">
      <c r="B95" s="2">
        <f>Tab_Dane_POGODA[[#This Row],[DATA]]</f>
        <v>42188</v>
      </c>
      <c r="C95" s="4">
        <f>VLOOKUP(Tab_ZADANIE_2[[#This Row],[DATA]],Tab_Dane_POGODA[],2,FALSE)</f>
        <v>22</v>
      </c>
      <c r="D95" s="8">
        <f>VLOOKUP(Tab_ZADANIE_2[[#This Row],[DATA]],Tab_Dane_POGODA[],3,FALSE)</f>
        <v>0</v>
      </c>
      <c r="E95" s="7">
        <f>IF(Tab_ZADANIE_2[[#This Row],[OPAD 20:00-19:59]]&gt;0,700*Tab_ZADANIE_2[[#This Row],[OPAD 20:00-19:59]],)</f>
        <v>0</v>
      </c>
      <c r="F95" s="7">
        <f>IF(J94-K94+Tab_ZADANIE_2[[#This Row],[Uzupełnienie wody z OPAD 20:00 - 19:59]]&gt;=Poj_Zbior_ALL,Poj_Zbior_ALL,J94-K94+Tab_ZADANIE_2[[#This Row],[Uzupełnienie wody z OPAD 20:00 - 19:59]])</f>
        <v>0</v>
      </c>
      <c r="G95" s="7" t="b">
        <f>AND(Tab_ZADANIE_2[[#This Row],[Temperatura 20:00 - 19:59]]&gt;15,Tab_ZADANIE_2[[#This Row],[OPAD 20:00-19:59]]&lt;0.6)</f>
        <v>1</v>
      </c>
      <c r="H95" s="7">
        <f>IF((Tab_ZADANIE_2[[#This Row],[Czy PODLEWANIE 20:00 - 21:00]]=TRUE),IF(Tab_ZADANIE_2[[#This Row],[Temperatura 20:00 - 19:59]]&lt;=30,12000,24000),)</f>
        <v>12000</v>
      </c>
      <c r="I95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5" s="7">
        <f>Tab_ZADANIE_2[[#This Row],[Stan ZBIORNIKA 20:00]]-Tab_ZADANIE_2[[#This Row],[Porcja PODLEWANIA 20:00 - 21:00]]+Tab_ZADANIE_2[[#This Row],[Uzupełnienie wody z SIECI 20:00-20:01]]</f>
        <v>0</v>
      </c>
      <c r="K95" s="7">
        <f>IF(Tab_ZADANIE_2[[#This Row],[OPAD 20:00-19:59]]&lt;=0,(0.0003*Tab_ZADANIE_2[[#This Row],[Temperatura 20:00 - 19:59]]^1.5*Tab_ZADANIE_2[[#This Row],[Stan ZBIORNIKA 21:00]]),)</f>
        <v>0</v>
      </c>
      <c r="L95" s="16">
        <f>ROUNDUP(Tab_ZADANIE_2[[#This Row],[Uzupełnienie wody z SIECI 20:00-20:01]]/1000,0)*Woda_z_SIECI</f>
        <v>140.88</v>
      </c>
    </row>
    <row r="96" spans="2:12" x14ac:dyDescent="0.25">
      <c r="B96" s="2">
        <f>Tab_Dane_POGODA[[#This Row],[DATA]]</f>
        <v>42189</v>
      </c>
      <c r="C96" s="4">
        <f>VLOOKUP(Tab_ZADANIE_2[[#This Row],[DATA]],Tab_Dane_POGODA[],2,FALSE)</f>
        <v>25</v>
      </c>
      <c r="D96" s="8">
        <f>VLOOKUP(Tab_ZADANIE_2[[#This Row],[DATA]],Tab_Dane_POGODA[],3,FALSE)</f>
        <v>0</v>
      </c>
      <c r="E96" s="7">
        <f>IF(Tab_ZADANIE_2[[#This Row],[OPAD 20:00-19:59]]&gt;0,700*Tab_ZADANIE_2[[#This Row],[OPAD 20:00-19:59]],)</f>
        <v>0</v>
      </c>
      <c r="F96" s="7">
        <f>IF(J95-K95+Tab_ZADANIE_2[[#This Row],[Uzupełnienie wody z OPAD 20:00 - 19:59]]&gt;=Poj_Zbior_ALL,Poj_Zbior_ALL,J95-K95+Tab_ZADANIE_2[[#This Row],[Uzupełnienie wody z OPAD 20:00 - 19:59]])</f>
        <v>0</v>
      </c>
      <c r="G96" s="7" t="b">
        <f>AND(Tab_ZADANIE_2[[#This Row],[Temperatura 20:00 - 19:59]]&gt;15,Tab_ZADANIE_2[[#This Row],[OPAD 20:00-19:59]]&lt;0.6)</f>
        <v>1</v>
      </c>
      <c r="H96" s="7">
        <f>IF((Tab_ZADANIE_2[[#This Row],[Czy PODLEWANIE 20:00 - 21:00]]=TRUE),IF(Tab_ZADANIE_2[[#This Row],[Temperatura 20:00 - 19:59]]&lt;=30,12000,24000),)</f>
        <v>12000</v>
      </c>
      <c r="I96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6" s="7">
        <f>Tab_ZADANIE_2[[#This Row],[Stan ZBIORNIKA 20:00]]-Tab_ZADANIE_2[[#This Row],[Porcja PODLEWANIA 20:00 - 21:00]]+Tab_ZADANIE_2[[#This Row],[Uzupełnienie wody z SIECI 20:00-20:01]]</f>
        <v>0</v>
      </c>
      <c r="K96" s="7">
        <f>IF(Tab_ZADANIE_2[[#This Row],[OPAD 20:00-19:59]]&lt;=0,(0.0003*Tab_ZADANIE_2[[#This Row],[Temperatura 20:00 - 19:59]]^1.5*Tab_ZADANIE_2[[#This Row],[Stan ZBIORNIKA 21:00]]),)</f>
        <v>0</v>
      </c>
      <c r="L96" s="16">
        <f>ROUNDUP(Tab_ZADANIE_2[[#This Row],[Uzupełnienie wody z SIECI 20:00-20:01]]/1000,0)*Woda_z_SIECI</f>
        <v>140.88</v>
      </c>
    </row>
    <row r="97" spans="2:12" x14ac:dyDescent="0.25">
      <c r="B97" s="2">
        <f>Tab_Dane_POGODA[[#This Row],[DATA]]</f>
        <v>42190</v>
      </c>
      <c r="C97" s="4">
        <f>VLOOKUP(Tab_ZADANIE_2[[#This Row],[DATA]],Tab_Dane_POGODA[],2,FALSE)</f>
        <v>26</v>
      </c>
      <c r="D97" s="8">
        <f>VLOOKUP(Tab_ZADANIE_2[[#This Row],[DATA]],Tab_Dane_POGODA[],3,FALSE)</f>
        <v>0</v>
      </c>
      <c r="E97" s="7">
        <f>IF(Tab_ZADANIE_2[[#This Row],[OPAD 20:00-19:59]]&gt;0,700*Tab_ZADANIE_2[[#This Row],[OPAD 20:00-19:59]],)</f>
        <v>0</v>
      </c>
      <c r="F97" s="7">
        <f>IF(J96-K96+Tab_ZADANIE_2[[#This Row],[Uzupełnienie wody z OPAD 20:00 - 19:59]]&gt;=Poj_Zbior_ALL,Poj_Zbior_ALL,J96-K96+Tab_ZADANIE_2[[#This Row],[Uzupełnienie wody z OPAD 20:00 - 19:59]])</f>
        <v>0</v>
      </c>
      <c r="G97" s="7" t="b">
        <f>AND(Tab_ZADANIE_2[[#This Row],[Temperatura 20:00 - 19:59]]&gt;15,Tab_ZADANIE_2[[#This Row],[OPAD 20:00-19:59]]&lt;0.6)</f>
        <v>1</v>
      </c>
      <c r="H97" s="7">
        <f>IF((Tab_ZADANIE_2[[#This Row],[Czy PODLEWANIE 20:00 - 21:00]]=TRUE),IF(Tab_ZADANIE_2[[#This Row],[Temperatura 20:00 - 19:59]]&lt;=30,12000,24000),)</f>
        <v>12000</v>
      </c>
      <c r="I97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7" s="7">
        <f>Tab_ZADANIE_2[[#This Row],[Stan ZBIORNIKA 20:00]]-Tab_ZADANIE_2[[#This Row],[Porcja PODLEWANIA 20:00 - 21:00]]+Tab_ZADANIE_2[[#This Row],[Uzupełnienie wody z SIECI 20:00-20:01]]</f>
        <v>0</v>
      </c>
      <c r="K97" s="7">
        <f>IF(Tab_ZADANIE_2[[#This Row],[OPAD 20:00-19:59]]&lt;=0,(0.0003*Tab_ZADANIE_2[[#This Row],[Temperatura 20:00 - 19:59]]^1.5*Tab_ZADANIE_2[[#This Row],[Stan ZBIORNIKA 21:00]]),)</f>
        <v>0</v>
      </c>
      <c r="L97" s="16">
        <f>ROUNDUP(Tab_ZADANIE_2[[#This Row],[Uzupełnienie wody z SIECI 20:00-20:01]]/1000,0)*Woda_z_SIECI</f>
        <v>140.88</v>
      </c>
    </row>
    <row r="98" spans="2:12" x14ac:dyDescent="0.25">
      <c r="B98" s="2">
        <f>Tab_Dane_POGODA[[#This Row],[DATA]]</f>
        <v>42191</v>
      </c>
      <c r="C98" s="4">
        <f>VLOOKUP(Tab_ZADANIE_2[[#This Row],[DATA]],Tab_Dane_POGODA[],2,FALSE)</f>
        <v>22</v>
      </c>
      <c r="D98" s="8">
        <f>VLOOKUP(Tab_ZADANIE_2[[#This Row],[DATA]],Tab_Dane_POGODA[],3,FALSE)</f>
        <v>0</v>
      </c>
      <c r="E98" s="7">
        <f>IF(Tab_ZADANIE_2[[#This Row],[OPAD 20:00-19:59]]&gt;0,700*Tab_ZADANIE_2[[#This Row],[OPAD 20:00-19:59]],)</f>
        <v>0</v>
      </c>
      <c r="F98" s="7">
        <f>IF(J97-K97+Tab_ZADANIE_2[[#This Row],[Uzupełnienie wody z OPAD 20:00 - 19:59]]&gt;=Poj_Zbior_ALL,Poj_Zbior_ALL,J97-K97+Tab_ZADANIE_2[[#This Row],[Uzupełnienie wody z OPAD 20:00 - 19:59]])</f>
        <v>0</v>
      </c>
      <c r="G98" s="7" t="b">
        <f>AND(Tab_ZADANIE_2[[#This Row],[Temperatura 20:00 - 19:59]]&gt;15,Tab_ZADANIE_2[[#This Row],[OPAD 20:00-19:59]]&lt;0.6)</f>
        <v>1</v>
      </c>
      <c r="H98" s="7">
        <f>IF((Tab_ZADANIE_2[[#This Row],[Czy PODLEWANIE 20:00 - 21:00]]=TRUE),IF(Tab_ZADANIE_2[[#This Row],[Temperatura 20:00 - 19:59]]&lt;=30,12000,24000),)</f>
        <v>12000</v>
      </c>
      <c r="I98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8" s="7">
        <f>Tab_ZADANIE_2[[#This Row],[Stan ZBIORNIKA 20:00]]-Tab_ZADANIE_2[[#This Row],[Porcja PODLEWANIA 20:00 - 21:00]]+Tab_ZADANIE_2[[#This Row],[Uzupełnienie wody z SIECI 20:00-20:01]]</f>
        <v>0</v>
      </c>
      <c r="K98" s="7">
        <f>IF(Tab_ZADANIE_2[[#This Row],[OPAD 20:00-19:59]]&lt;=0,(0.0003*Tab_ZADANIE_2[[#This Row],[Temperatura 20:00 - 19:59]]^1.5*Tab_ZADANIE_2[[#This Row],[Stan ZBIORNIKA 21:00]]),)</f>
        <v>0</v>
      </c>
      <c r="L98" s="16">
        <f>ROUNDUP(Tab_ZADANIE_2[[#This Row],[Uzupełnienie wody z SIECI 20:00-20:01]]/1000,0)*Woda_z_SIECI</f>
        <v>140.88</v>
      </c>
    </row>
    <row r="99" spans="2:12" x14ac:dyDescent="0.25">
      <c r="B99" s="2">
        <f>Tab_Dane_POGODA[[#This Row],[DATA]]</f>
        <v>42192</v>
      </c>
      <c r="C99" s="4">
        <f>VLOOKUP(Tab_ZADANIE_2[[#This Row],[DATA]],Tab_Dane_POGODA[],2,FALSE)</f>
        <v>22</v>
      </c>
      <c r="D99" s="8">
        <f>VLOOKUP(Tab_ZADANIE_2[[#This Row],[DATA]],Tab_Dane_POGODA[],3,FALSE)</f>
        <v>18</v>
      </c>
      <c r="E99" s="7">
        <f>IF(Tab_ZADANIE_2[[#This Row],[OPAD 20:00-19:59]]&gt;0,700*Tab_ZADANIE_2[[#This Row],[OPAD 20:00-19:59]],)</f>
        <v>12600</v>
      </c>
      <c r="F99" s="7">
        <f>IF(J98-K98+Tab_ZADANIE_2[[#This Row],[Uzupełnienie wody z OPAD 20:00 - 19:59]]&gt;=Poj_Zbior_ALL,Poj_Zbior_ALL,J98-K98+Tab_ZADANIE_2[[#This Row],[Uzupełnienie wody z OPAD 20:00 - 19:59]])</f>
        <v>12600</v>
      </c>
      <c r="G99" s="7" t="b">
        <f>AND(Tab_ZADANIE_2[[#This Row],[Temperatura 20:00 - 19:59]]&gt;15,Tab_ZADANIE_2[[#This Row],[OPAD 20:00-19:59]]&lt;0.6)</f>
        <v>0</v>
      </c>
      <c r="H99" s="7">
        <f>IF((Tab_ZADANIE_2[[#This Row],[Czy PODLEWANIE 20:00 - 21:00]]=TRUE),IF(Tab_ZADANIE_2[[#This Row],[Temperatura 20:00 - 19:59]]&lt;=30,12000,24000),)</f>
        <v>0</v>
      </c>
      <c r="I99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99" s="7">
        <f>Tab_ZADANIE_2[[#This Row],[Stan ZBIORNIKA 20:00]]-Tab_ZADANIE_2[[#This Row],[Porcja PODLEWANIA 20:00 - 21:00]]+Tab_ZADANIE_2[[#This Row],[Uzupełnienie wody z SIECI 20:00-20:01]]</f>
        <v>12600</v>
      </c>
      <c r="K99" s="7">
        <f>IF(Tab_ZADANIE_2[[#This Row],[OPAD 20:00-19:59]]&lt;=0,(0.0003*Tab_ZADANIE_2[[#This Row],[Temperatura 20:00 - 19:59]]^1.5*Tab_ZADANIE_2[[#This Row],[Stan ZBIORNIKA 21:00]]),)</f>
        <v>0</v>
      </c>
      <c r="L99" s="16">
        <f>ROUNDUP(Tab_ZADANIE_2[[#This Row],[Uzupełnienie wody z SIECI 20:00-20:01]]/1000,0)*Woda_z_SIECI</f>
        <v>0</v>
      </c>
    </row>
    <row r="100" spans="2:12" x14ac:dyDescent="0.25">
      <c r="B100" s="2">
        <f>Tab_Dane_POGODA[[#This Row],[DATA]]</f>
        <v>42193</v>
      </c>
      <c r="C100" s="4">
        <f>VLOOKUP(Tab_ZADANIE_2[[#This Row],[DATA]],Tab_Dane_POGODA[],2,FALSE)</f>
        <v>20</v>
      </c>
      <c r="D100" s="8">
        <f>VLOOKUP(Tab_ZADANIE_2[[#This Row],[DATA]],Tab_Dane_POGODA[],3,FALSE)</f>
        <v>3</v>
      </c>
      <c r="E100" s="7">
        <f>IF(Tab_ZADANIE_2[[#This Row],[OPAD 20:00-19:59]]&gt;0,700*Tab_ZADANIE_2[[#This Row],[OPAD 20:00-19:59]],)</f>
        <v>2100</v>
      </c>
      <c r="F100" s="7">
        <f>IF(J99-K99+Tab_ZADANIE_2[[#This Row],[Uzupełnienie wody z OPAD 20:00 - 19:59]]&gt;=Poj_Zbior_ALL,Poj_Zbior_ALL,J99-K99+Tab_ZADANIE_2[[#This Row],[Uzupełnienie wody z OPAD 20:00 - 19:59]])</f>
        <v>14700</v>
      </c>
      <c r="G100" s="7" t="b">
        <f>AND(Tab_ZADANIE_2[[#This Row],[Temperatura 20:00 - 19:59]]&gt;15,Tab_ZADANIE_2[[#This Row],[OPAD 20:00-19:59]]&lt;0.6)</f>
        <v>0</v>
      </c>
      <c r="H100" s="7">
        <f>IF((Tab_ZADANIE_2[[#This Row],[Czy PODLEWANIE 20:00 - 21:00]]=TRUE),IF(Tab_ZADANIE_2[[#This Row],[Temperatura 20:00 - 19:59]]&lt;=30,12000,24000),)</f>
        <v>0</v>
      </c>
      <c r="I100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00" s="7">
        <f>Tab_ZADANIE_2[[#This Row],[Stan ZBIORNIKA 20:00]]-Tab_ZADANIE_2[[#This Row],[Porcja PODLEWANIA 20:00 - 21:00]]+Tab_ZADANIE_2[[#This Row],[Uzupełnienie wody z SIECI 20:00-20:01]]</f>
        <v>14700</v>
      </c>
      <c r="K100" s="7">
        <f>IF(Tab_ZADANIE_2[[#This Row],[OPAD 20:00-19:59]]&lt;=0,(0.0003*Tab_ZADANIE_2[[#This Row],[Temperatura 20:00 - 19:59]]^1.5*Tab_ZADANIE_2[[#This Row],[Stan ZBIORNIKA 21:00]]),)</f>
        <v>0</v>
      </c>
      <c r="L100" s="16">
        <f>ROUNDUP(Tab_ZADANIE_2[[#This Row],[Uzupełnienie wody z SIECI 20:00-20:01]]/1000,0)*Woda_z_SIECI</f>
        <v>0</v>
      </c>
    </row>
    <row r="101" spans="2:12" x14ac:dyDescent="0.25">
      <c r="B101" s="2">
        <f>Tab_Dane_POGODA[[#This Row],[DATA]]</f>
        <v>42194</v>
      </c>
      <c r="C101" s="4">
        <f>VLOOKUP(Tab_ZADANIE_2[[#This Row],[DATA]],Tab_Dane_POGODA[],2,FALSE)</f>
        <v>16</v>
      </c>
      <c r="D101" s="8">
        <f>VLOOKUP(Tab_ZADANIE_2[[#This Row],[DATA]],Tab_Dane_POGODA[],3,FALSE)</f>
        <v>0.2</v>
      </c>
      <c r="E101" s="7">
        <f>IF(Tab_ZADANIE_2[[#This Row],[OPAD 20:00-19:59]]&gt;0,700*Tab_ZADANIE_2[[#This Row],[OPAD 20:00-19:59]],)</f>
        <v>140</v>
      </c>
      <c r="F101" s="7">
        <f>IF(J100-K100+Tab_ZADANIE_2[[#This Row],[Uzupełnienie wody z OPAD 20:00 - 19:59]]&gt;=Poj_Zbior_ALL,Poj_Zbior_ALL,J100-K100+Tab_ZADANIE_2[[#This Row],[Uzupełnienie wody z OPAD 20:00 - 19:59]])</f>
        <v>14840</v>
      </c>
      <c r="G101" s="7" t="b">
        <f>AND(Tab_ZADANIE_2[[#This Row],[Temperatura 20:00 - 19:59]]&gt;15,Tab_ZADANIE_2[[#This Row],[OPAD 20:00-19:59]]&lt;0.6)</f>
        <v>1</v>
      </c>
      <c r="H101" s="7">
        <f>IF((Tab_ZADANIE_2[[#This Row],[Czy PODLEWANIE 20:00 - 21:00]]=TRUE),IF(Tab_ZADANIE_2[[#This Row],[Temperatura 20:00 - 19:59]]&lt;=30,12000,24000),)</f>
        <v>12000</v>
      </c>
      <c r="I101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01" s="7">
        <f>Tab_ZADANIE_2[[#This Row],[Stan ZBIORNIKA 20:00]]-Tab_ZADANIE_2[[#This Row],[Porcja PODLEWANIA 20:00 - 21:00]]+Tab_ZADANIE_2[[#This Row],[Uzupełnienie wody z SIECI 20:00-20:01]]</f>
        <v>2840</v>
      </c>
      <c r="K101" s="7">
        <f>IF(Tab_ZADANIE_2[[#This Row],[OPAD 20:00-19:59]]&lt;=0,(0.0003*Tab_ZADANIE_2[[#This Row],[Temperatura 20:00 - 19:59]]^1.5*Tab_ZADANIE_2[[#This Row],[Stan ZBIORNIKA 21:00]]),)</f>
        <v>0</v>
      </c>
      <c r="L101" s="16">
        <f>ROUNDUP(Tab_ZADANIE_2[[#This Row],[Uzupełnienie wody z SIECI 20:00-20:01]]/1000,0)*Woda_z_SIECI</f>
        <v>0</v>
      </c>
    </row>
    <row r="102" spans="2:12" x14ac:dyDescent="0.25">
      <c r="B102" s="2">
        <f>Tab_Dane_POGODA[[#This Row],[DATA]]</f>
        <v>42195</v>
      </c>
      <c r="C102" s="4">
        <f>VLOOKUP(Tab_ZADANIE_2[[#This Row],[DATA]],Tab_Dane_POGODA[],2,FALSE)</f>
        <v>13</v>
      </c>
      <c r="D102" s="8">
        <f>VLOOKUP(Tab_ZADANIE_2[[#This Row],[DATA]],Tab_Dane_POGODA[],3,FALSE)</f>
        <v>12.2</v>
      </c>
      <c r="E102" s="7">
        <f>IF(Tab_ZADANIE_2[[#This Row],[OPAD 20:00-19:59]]&gt;0,700*Tab_ZADANIE_2[[#This Row],[OPAD 20:00-19:59]],)</f>
        <v>8540</v>
      </c>
      <c r="F102" s="7">
        <f>IF(J101-K101+Tab_ZADANIE_2[[#This Row],[Uzupełnienie wody z OPAD 20:00 - 19:59]]&gt;=Poj_Zbior_ALL,Poj_Zbior_ALL,J101-K101+Tab_ZADANIE_2[[#This Row],[Uzupełnienie wody z OPAD 20:00 - 19:59]])</f>
        <v>11380</v>
      </c>
      <c r="G102" s="7" t="b">
        <f>AND(Tab_ZADANIE_2[[#This Row],[Temperatura 20:00 - 19:59]]&gt;15,Tab_ZADANIE_2[[#This Row],[OPAD 20:00-19:59]]&lt;0.6)</f>
        <v>0</v>
      </c>
      <c r="H102" s="7">
        <f>IF((Tab_ZADANIE_2[[#This Row],[Czy PODLEWANIE 20:00 - 21:00]]=TRUE),IF(Tab_ZADANIE_2[[#This Row],[Temperatura 20:00 - 19:59]]&lt;=30,12000,24000),)</f>
        <v>0</v>
      </c>
      <c r="I102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02" s="7">
        <f>Tab_ZADANIE_2[[#This Row],[Stan ZBIORNIKA 20:00]]-Tab_ZADANIE_2[[#This Row],[Porcja PODLEWANIA 20:00 - 21:00]]+Tab_ZADANIE_2[[#This Row],[Uzupełnienie wody z SIECI 20:00-20:01]]</f>
        <v>11380</v>
      </c>
      <c r="K102" s="7">
        <f>IF(Tab_ZADANIE_2[[#This Row],[OPAD 20:00-19:59]]&lt;=0,(0.0003*Tab_ZADANIE_2[[#This Row],[Temperatura 20:00 - 19:59]]^1.5*Tab_ZADANIE_2[[#This Row],[Stan ZBIORNIKA 21:00]]),)</f>
        <v>0</v>
      </c>
      <c r="L102" s="16">
        <f>ROUNDUP(Tab_ZADANIE_2[[#This Row],[Uzupełnienie wody z SIECI 20:00-20:01]]/1000,0)*Woda_z_SIECI</f>
        <v>0</v>
      </c>
    </row>
    <row r="103" spans="2:12" x14ac:dyDescent="0.25">
      <c r="B103" s="2">
        <f>Tab_Dane_POGODA[[#This Row],[DATA]]</f>
        <v>42196</v>
      </c>
      <c r="C103" s="4">
        <f>VLOOKUP(Tab_ZADANIE_2[[#This Row],[DATA]],Tab_Dane_POGODA[],2,FALSE)</f>
        <v>16</v>
      </c>
      <c r="D103" s="8">
        <f>VLOOKUP(Tab_ZADANIE_2[[#This Row],[DATA]],Tab_Dane_POGODA[],3,FALSE)</f>
        <v>0</v>
      </c>
      <c r="E103" s="7">
        <f>IF(Tab_ZADANIE_2[[#This Row],[OPAD 20:00-19:59]]&gt;0,700*Tab_ZADANIE_2[[#This Row],[OPAD 20:00-19:59]],)</f>
        <v>0</v>
      </c>
      <c r="F103" s="7">
        <f>IF(J102-K102+Tab_ZADANIE_2[[#This Row],[Uzupełnienie wody z OPAD 20:00 - 19:59]]&gt;=Poj_Zbior_ALL,Poj_Zbior_ALL,J102-K102+Tab_ZADANIE_2[[#This Row],[Uzupełnienie wody z OPAD 20:00 - 19:59]])</f>
        <v>11380</v>
      </c>
      <c r="G103" s="7" t="b">
        <f>AND(Tab_ZADANIE_2[[#This Row],[Temperatura 20:00 - 19:59]]&gt;15,Tab_ZADANIE_2[[#This Row],[OPAD 20:00-19:59]]&lt;0.6)</f>
        <v>1</v>
      </c>
      <c r="H103" s="7">
        <f>IF((Tab_ZADANIE_2[[#This Row],[Czy PODLEWANIE 20:00 - 21:00]]=TRUE),IF(Tab_ZADANIE_2[[#This Row],[Temperatura 20:00 - 19:59]]&lt;=30,12000,24000),)</f>
        <v>12000</v>
      </c>
      <c r="I103" s="7">
        <f>IF(Tab_ZADANIE_2[[#This Row],[Stan ZBIORNIKA 20:00]]&lt;Tab_ZADANIE_2[[#This Row],[Porcja PODLEWANIA 20:00 - 21:00]], Tab_ZADANIE_2[[#This Row],[Porcja PODLEWANIA 20:00 - 21:00]]-Tab_ZADANIE_2[[#This Row],[Stan ZBIORNIKA 20:00]],)</f>
        <v>620</v>
      </c>
      <c r="J103" s="7">
        <f>Tab_ZADANIE_2[[#This Row],[Stan ZBIORNIKA 20:00]]-Tab_ZADANIE_2[[#This Row],[Porcja PODLEWANIA 20:00 - 21:00]]+Tab_ZADANIE_2[[#This Row],[Uzupełnienie wody z SIECI 20:00-20:01]]</f>
        <v>0</v>
      </c>
      <c r="K103" s="7">
        <f>IF(Tab_ZADANIE_2[[#This Row],[OPAD 20:00-19:59]]&lt;=0,(0.0003*Tab_ZADANIE_2[[#This Row],[Temperatura 20:00 - 19:59]]^1.5*Tab_ZADANIE_2[[#This Row],[Stan ZBIORNIKA 21:00]]),)</f>
        <v>0</v>
      </c>
      <c r="L103" s="16">
        <f>ROUNDUP(Tab_ZADANIE_2[[#This Row],[Uzupełnienie wody z SIECI 20:00-20:01]]/1000,0)*Woda_z_SIECI</f>
        <v>11.74</v>
      </c>
    </row>
    <row r="104" spans="2:12" x14ac:dyDescent="0.25">
      <c r="B104" s="2">
        <f>Tab_Dane_POGODA[[#This Row],[DATA]]</f>
        <v>42197</v>
      </c>
      <c r="C104" s="4">
        <f>VLOOKUP(Tab_ZADANIE_2[[#This Row],[DATA]],Tab_Dane_POGODA[],2,FALSE)</f>
        <v>18</v>
      </c>
      <c r="D104" s="8">
        <f>VLOOKUP(Tab_ZADANIE_2[[#This Row],[DATA]],Tab_Dane_POGODA[],3,FALSE)</f>
        <v>2</v>
      </c>
      <c r="E104" s="7">
        <f>IF(Tab_ZADANIE_2[[#This Row],[OPAD 20:00-19:59]]&gt;0,700*Tab_ZADANIE_2[[#This Row],[OPAD 20:00-19:59]],)</f>
        <v>1400</v>
      </c>
      <c r="F104" s="7">
        <f>IF(J103-K103+Tab_ZADANIE_2[[#This Row],[Uzupełnienie wody z OPAD 20:00 - 19:59]]&gt;=Poj_Zbior_ALL,Poj_Zbior_ALL,J103-K103+Tab_ZADANIE_2[[#This Row],[Uzupełnienie wody z OPAD 20:00 - 19:59]])</f>
        <v>1400</v>
      </c>
      <c r="G104" s="7" t="b">
        <f>AND(Tab_ZADANIE_2[[#This Row],[Temperatura 20:00 - 19:59]]&gt;15,Tab_ZADANIE_2[[#This Row],[OPAD 20:00-19:59]]&lt;0.6)</f>
        <v>0</v>
      </c>
      <c r="H104" s="7">
        <f>IF((Tab_ZADANIE_2[[#This Row],[Czy PODLEWANIE 20:00 - 21:00]]=TRUE),IF(Tab_ZADANIE_2[[#This Row],[Temperatura 20:00 - 19:59]]&lt;=30,12000,24000),)</f>
        <v>0</v>
      </c>
      <c r="I104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04" s="7">
        <f>Tab_ZADANIE_2[[#This Row],[Stan ZBIORNIKA 20:00]]-Tab_ZADANIE_2[[#This Row],[Porcja PODLEWANIA 20:00 - 21:00]]+Tab_ZADANIE_2[[#This Row],[Uzupełnienie wody z SIECI 20:00-20:01]]</f>
        <v>1400</v>
      </c>
      <c r="K104" s="7">
        <f>IF(Tab_ZADANIE_2[[#This Row],[OPAD 20:00-19:59]]&lt;=0,(0.0003*Tab_ZADANIE_2[[#This Row],[Temperatura 20:00 - 19:59]]^1.5*Tab_ZADANIE_2[[#This Row],[Stan ZBIORNIKA 21:00]]),)</f>
        <v>0</v>
      </c>
      <c r="L104" s="16">
        <f>ROUNDUP(Tab_ZADANIE_2[[#This Row],[Uzupełnienie wody z SIECI 20:00-20:01]]/1000,0)*Woda_z_SIECI</f>
        <v>0</v>
      </c>
    </row>
    <row r="105" spans="2:12" x14ac:dyDescent="0.25">
      <c r="B105" s="2">
        <f>Tab_Dane_POGODA[[#This Row],[DATA]]</f>
        <v>42198</v>
      </c>
      <c r="C105" s="4">
        <f>VLOOKUP(Tab_ZADANIE_2[[#This Row],[DATA]],Tab_Dane_POGODA[],2,FALSE)</f>
        <v>18</v>
      </c>
      <c r="D105" s="8">
        <f>VLOOKUP(Tab_ZADANIE_2[[#This Row],[DATA]],Tab_Dane_POGODA[],3,FALSE)</f>
        <v>12</v>
      </c>
      <c r="E105" s="7">
        <f>IF(Tab_ZADANIE_2[[#This Row],[OPAD 20:00-19:59]]&gt;0,700*Tab_ZADANIE_2[[#This Row],[OPAD 20:00-19:59]],)</f>
        <v>8400</v>
      </c>
      <c r="F105" s="7">
        <f>IF(J104-K104+Tab_ZADANIE_2[[#This Row],[Uzupełnienie wody z OPAD 20:00 - 19:59]]&gt;=Poj_Zbior_ALL,Poj_Zbior_ALL,J104-K104+Tab_ZADANIE_2[[#This Row],[Uzupełnienie wody z OPAD 20:00 - 19:59]])</f>
        <v>9800</v>
      </c>
      <c r="G105" s="7" t="b">
        <f>AND(Tab_ZADANIE_2[[#This Row],[Temperatura 20:00 - 19:59]]&gt;15,Tab_ZADANIE_2[[#This Row],[OPAD 20:00-19:59]]&lt;0.6)</f>
        <v>0</v>
      </c>
      <c r="H105" s="7">
        <f>IF((Tab_ZADANIE_2[[#This Row],[Czy PODLEWANIE 20:00 - 21:00]]=TRUE),IF(Tab_ZADANIE_2[[#This Row],[Temperatura 20:00 - 19:59]]&lt;=30,12000,24000),)</f>
        <v>0</v>
      </c>
      <c r="I105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05" s="7">
        <f>Tab_ZADANIE_2[[#This Row],[Stan ZBIORNIKA 20:00]]-Tab_ZADANIE_2[[#This Row],[Porcja PODLEWANIA 20:00 - 21:00]]+Tab_ZADANIE_2[[#This Row],[Uzupełnienie wody z SIECI 20:00-20:01]]</f>
        <v>9800</v>
      </c>
      <c r="K105" s="7">
        <f>IF(Tab_ZADANIE_2[[#This Row],[OPAD 20:00-19:59]]&lt;=0,(0.0003*Tab_ZADANIE_2[[#This Row],[Temperatura 20:00 - 19:59]]^1.5*Tab_ZADANIE_2[[#This Row],[Stan ZBIORNIKA 21:00]]),)</f>
        <v>0</v>
      </c>
      <c r="L105" s="16">
        <f>ROUNDUP(Tab_ZADANIE_2[[#This Row],[Uzupełnienie wody z SIECI 20:00-20:01]]/1000,0)*Woda_z_SIECI</f>
        <v>0</v>
      </c>
    </row>
    <row r="106" spans="2:12" x14ac:dyDescent="0.25">
      <c r="B106" s="2">
        <f>Tab_Dane_POGODA[[#This Row],[DATA]]</f>
        <v>42199</v>
      </c>
      <c r="C106" s="4">
        <f>VLOOKUP(Tab_ZADANIE_2[[#This Row],[DATA]],Tab_Dane_POGODA[],2,FALSE)</f>
        <v>18</v>
      </c>
      <c r="D106" s="8">
        <f>VLOOKUP(Tab_ZADANIE_2[[#This Row],[DATA]],Tab_Dane_POGODA[],3,FALSE)</f>
        <v>0</v>
      </c>
      <c r="E106" s="7">
        <f>IF(Tab_ZADANIE_2[[#This Row],[OPAD 20:00-19:59]]&gt;0,700*Tab_ZADANIE_2[[#This Row],[OPAD 20:00-19:59]],)</f>
        <v>0</v>
      </c>
      <c r="F106" s="7">
        <f>IF(J105-K105+Tab_ZADANIE_2[[#This Row],[Uzupełnienie wody z OPAD 20:00 - 19:59]]&gt;=Poj_Zbior_ALL,Poj_Zbior_ALL,J105-K105+Tab_ZADANIE_2[[#This Row],[Uzupełnienie wody z OPAD 20:00 - 19:59]])</f>
        <v>9800</v>
      </c>
      <c r="G106" s="7" t="b">
        <f>AND(Tab_ZADANIE_2[[#This Row],[Temperatura 20:00 - 19:59]]&gt;15,Tab_ZADANIE_2[[#This Row],[OPAD 20:00-19:59]]&lt;0.6)</f>
        <v>1</v>
      </c>
      <c r="H106" s="7">
        <f>IF((Tab_ZADANIE_2[[#This Row],[Czy PODLEWANIE 20:00 - 21:00]]=TRUE),IF(Tab_ZADANIE_2[[#This Row],[Temperatura 20:00 - 19:59]]&lt;=30,12000,24000),)</f>
        <v>12000</v>
      </c>
      <c r="I106" s="7">
        <f>IF(Tab_ZADANIE_2[[#This Row],[Stan ZBIORNIKA 20:00]]&lt;Tab_ZADANIE_2[[#This Row],[Porcja PODLEWANIA 20:00 - 21:00]], Tab_ZADANIE_2[[#This Row],[Porcja PODLEWANIA 20:00 - 21:00]]-Tab_ZADANIE_2[[#This Row],[Stan ZBIORNIKA 20:00]],)</f>
        <v>2200</v>
      </c>
      <c r="J106" s="7">
        <f>Tab_ZADANIE_2[[#This Row],[Stan ZBIORNIKA 20:00]]-Tab_ZADANIE_2[[#This Row],[Porcja PODLEWANIA 20:00 - 21:00]]+Tab_ZADANIE_2[[#This Row],[Uzupełnienie wody z SIECI 20:00-20:01]]</f>
        <v>0</v>
      </c>
      <c r="K106" s="7">
        <f>IF(Tab_ZADANIE_2[[#This Row],[OPAD 20:00-19:59]]&lt;=0,(0.0003*Tab_ZADANIE_2[[#This Row],[Temperatura 20:00 - 19:59]]^1.5*Tab_ZADANIE_2[[#This Row],[Stan ZBIORNIKA 21:00]]),)</f>
        <v>0</v>
      </c>
      <c r="L106" s="16">
        <f>ROUNDUP(Tab_ZADANIE_2[[#This Row],[Uzupełnienie wody z SIECI 20:00-20:01]]/1000,0)*Woda_z_SIECI</f>
        <v>35.22</v>
      </c>
    </row>
    <row r="107" spans="2:12" x14ac:dyDescent="0.25">
      <c r="B107" s="2">
        <f>Tab_Dane_POGODA[[#This Row],[DATA]]</f>
        <v>42200</v>
      </c>
      <c r="C107" s="4">
        <f>VLOOKUP(Tab_ZADANIE_2[[#This Row],[DATA]],Tab_Dane_POGODA[],2,FALSE)</f>
        <v>18</v>
      </c>
      <c r="D107" s="8">
        <f>VLOOKUP(Tab_ZADANIE_2[[#This Row],[DATA]],Tab_Dane_POGODA[],3,FALSE)</f>
        <v>0</v>
      </c>
      <c r="E107" s="7">
        <f>IF(Tab_ZADANIE_2[[#This Row],[OPAD 20:00-19:59]]&gt;0,700*Tab_ZADANIE_2[[#This Row],[OPAD 20:00-19:59]],)</f>
        <v>0</v>
      </c>
      <c r="F107" s="7">
        <f>IF(J106-K106+Tab_ZADANIE_2[[#This Row],[Uzupełnienie wody z OPAD 20:00 - 19:59]]&gt;=Poj_Zbior_ALL,Poj_Zbior_ALL,J106-K106+Tab_ZADANIE_2[[#This Row],[Uzupełnienie wody z OPAD 20:00 - 19:59]])</f>
        <v>0</v>
      </c>
      <c r="G107" s="7" t="b">
        <f>AND(Tab_ZADANIE_2[[#This Row],[Temperatura 20:00 - 19:59]]&gt;15,Tab_ZADANIE_2[[#This Row],[OPAD 20:00-19:59]]&lt;0.6)</f>
        <v>1</v>
      </c>
      <c r="H107" s="7">
        <f>IF((Tab_ZADANIE_2[[#This Row],[Czy PODLEWANIE 20:00 - 21:00]]=TRUE),IF(Tab_ZADANIE_2[[#This Row],[Temperatura 20:00 - 19:59]]&lt;=30,12000,24000),)</f>
        <v>12000</v>
      </c>
      <c r="I107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07" s="7">
        <f>Tab_ZADANIE_2[[#This Row],[Stan ZBIORNIKA 20:00]]-Tab_ZADANIE_2[[#This Row],[Porcja PODLEWANIA 20:00 - 21:00]]+Tab_ZADANIE_2[[#This Row],[Uzupełnienie wody z SIECI 20:00-20:01]]</f>
        <v>0</v>
      </c>
      <c r="K107" s="7">
        <f>IF(Tab_ZADANIE_2[[#This Row],[OPAD 20:00-19:59]]&lt;=0,(0.0003*Tab_ZADANIE_2[[#This Row],[Temperatura 20:00 - 19:59]]^1.5*Tab_ZADANIE_2[[#This Row],[Stan ZBIORNIKA 21:00]]),)</f>
        <v>0</v>
      </c>
      <c r="L107" s="16">
        <f>ROUNDUP(Tab_ZADANIE_2[[#This Row],[Uzupełnienie wody z SIECI 20:00-20:01]]/1000,0)*Woda_z_SIECI</f>
        <v>140.88</v>
      </c>
    </row>
    <row r="108" spans="2:12" x14ac:dyDescent="0.25">
      <c r="B108" s="2">
        <f>Tab_Dane_POGODA[[#This Row],[DATA]]</f>
        <v>42201</v>
      </c>
      <c r="C108" s="4">
        <f>VLOOKUP(Tab_ZADANIE_2[[#This Row],[DATA]],Tab_Dane_POGODA[],2,FALSE)</f>
        <v>16</v>
      </c>
      <c r="D108" s="8">
        <f>VLOOKUP(Tab_ZADANIE_2[[#This Row],[DATA]],Tab_Dane_POGODA[],3,FALSE)</f>
        <v>0</v>
      </c>
      <c r="E108" s="7">
        <f>IF(Tab_ZADANIE_2[[#This Row],[OPAD 20:00-19:59]]&gt;0,700*Tab_ZADANIE_2[[#This Row],[OPAD 20:00-19:59]],)</f>
        <v>0</v>
      </c>
      <c r="F108" s="7">
        <f>IF(J107-K107+Tab_ZADANIE_2[[#This Row],[Uzupełnienie wody z OPAD 20:00 - 19:59]]&gt;=Poj_Zbior_ALL,Poj_Zbior_ALL,J107-K107+Tab_ZADANIE_2[[#This Row],[Uzupełnienie wody z OPAD 20:00 - 19:59]])</f>
        <v>0</v>
      </c>
      <c r="G108" s="7" t="b">
        <f>AND(Tab_ZADANIE_2[[#This Row],[Temperatura 20:00 - 19:59]]&gt;15,Tab_ZADANIE_2[[#This Row],[OPAD 20:00-19:59]]&lt;0.6)</f>
        <v>1</v>
      </c>
      <c r="H108" s="7">
        <f>IF((Tab_ZADANIE_2[[#This Row],[Czy PODLEWANIE 20:00 - 21:00]]=TRUE),IF(Tab_ZADANIE_2[[#This Row],[Temperatura 20:00 - 19:59]]&lt;=30,12000,24000),)</f>
        <v>12000</v>
      </c>
      <c r="I108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08" s="7">
        <f>Tab_ZADANIE_2[[#This Row],[Stan ZBIORNIKA 20:00]]-Tab_ZADANIE_2[[#This Row],[Porcja PODLEWANIA 20:00 - 21:00]]+Tab_ZADANIE_2[[#This Row],[Uzupełnienie wody z SIECI 20:00-20:01]]</f>
        <v>0</v>
      </c>
      <c r="K108" s="7">
        <f>IF(Tab_ZADANIE_2[[#This Row],[OPAD 20:00-19:59]]&lt;=0,(0.0003*Tab_ZADANIE_2[[#This Row],[Temperatura 20:00 - 19:59]]^1.5*Tab_ZADANIE_2[[#This Row],[Stan ZBIORNIKA 21:00]]),)</f>
        <v>0</v>
      </c>
      <c r="L108" s="16">
        <f>ROUNDUP(Tab_ZADANIE_2[[#This Row],[Uzupełnienie wody z SIECI 20:00-20:01]]/1000,0)*Woda_z_SIECI</f>
        <v>140.88</v>
      </c>
    </row>
    <row r="109" spans="2:12" x14ac:dyDescent="0.25">
      <c r="B109" s="2">
        <f>Tab_Dane_POGODA[[#This Row],[DATA]]</f>
        <v>42202</v>
      </c>
      <c r="C109" s="4">
        <f>VLOOKUP(Tab_ZADANIE_2[[#This Row],[DATA]],Tab_Dane_POGODA[],2,FALSE)</f>
        <v>21</v>
      </c>
      <c r="D109" s="8">
        <f>VLOOKUP(Tab_ZADANIE_2[[#This Row],[DATA]],Tab_Dane_POGODA[],3,FALSE)</f>
        <v>0</v>
      </c>
      <c r="E109" s="7">
        <f>IF(Tab_ZADANIE_2[[#This Row],[OPAD 20:00-19:59]]&gt;0,700*Tab_ZADANIE_2[[#This Row],[OPAD 20:00-19:59]],)</f>
        <v>0</v>
      </c>
      <c r="F109" s="7">
        <f>IF(J108-K108+Tab_ZADANIE_2[[#This Row],[Uzupełnienie wody z OPAD 20:00 - 19:59]]&gt;=Poj_Zbior_ALL,Poj_Zbior_ALL,J108-K108+Tab_ZADANIE_2[[#This Row],[Uzupełnienie wody z OPAD 20:00 - 19:59]])</f>
        <v>0</v>
      </c>
      <c r="G109" s="7" t="b">
        <f>AND(Tab_ZADANIE_2[[#This Row],[Temperatura 20:00 - 19:59]]&gt;15,Tab_ZADANIE_2[[#This Row],[OPAD 20:00-19:59]]&lt;0.6)</f>
        <v>1</v>
      </c>
      <c r="H109" s="7">
        <f>IF((Tab_ZADANIE_2[[#This Row],[Czy PODLEWANIE 20:00 - 21:00]]=TRUE),IF(Tab_ZADANIE_2[[#This Row],[Temperatura 20:00 - 19:59]]&lt;=30,12000,24000),)</f>
        <v>12000</v>
      </c>
      <c r="I109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09" s="7">
        <f>Tab_ZADANIE_2[[#This Row],[Stan ZBIORNIKA 20:00]]-Tab_ZADANIE_2[[#This Row],[Porcja PODLEWANIA 20:00 - 21:00]]+Tab_ZADANIE_2[[#This Row],[Uzupełnienie wody z SIECI 20:00-20:01]]</f>
        <v>0</v>
      </c>
      <c r="K109" s="7">
        <f>IF(Tab_ZADANIE_2[[#This Row],[OPAD 20:00-19:59]]&lt;=0,(0.0003*Tab_ZADANIE_2[[#This Row],[Temperatura 20:00 - 19:59]]^1.5*Tab_ZADANIE_2[[#This Row],[Stan ZBIORNIKA 21:00]]),)</f>
        <v>0</v>
      </c>
      <c r="L109" s="16">
        <f>ROUNDUP(Tab_ZADANIE_2[[#This Row],[Uzupełnienie wody z SIECI 20:00-20:01]]/1000,0)*Woda_z_SIECI</f>
        <v>140.88</v>
      </c>
    </row>
    <row r="110" spans="2:12" x14ac:dyDescent="0.25">
      <c r="B110" s="2">
        <f>Tab_Dane_POGODA[[#This Row],[DATA]]</f>
        <v>42203</v>
      </c>
      <c r="C110" s="4">
        <f>VLOOKUP(Tab_ZADANIE_2[[#This Row],[DATA]],Tab_Dane_POGODA[],2,FALSE)</f>
        <v>26</v>
      </c>
      <c r="D110" s="8">
        <f>VLOOKUP(Tab_ZADANIE_2[[#This Row],[DATA]],Tab_Dane_POGODA[],3,FALSE)</f>
        <v>0</v>
      </c>
      <c r="E110" s="7">
        <f>IF(Tab_ZADANIE_2[[#This Row],[OPAD 20:00-19:59]]&gt;0,700*Tab_ZADANIE_2[[#This Row],[OPAD 20:00-19:59]],)</f>
        <v>0</v>
      </c>
      <c r="F110" s="7">
        <f>IF(J109-K109+Tab_ZADANIE_2[[#This Row],[Uzupełnienie wody z OPAD 20:00 - 19:59]]&gt;=Poj_Zbior_ALL,Poj_Zbior_ALL,J109-K109+Tab_ZADANIE_2[[#This Row],[Uzupełnienie wody z OPAD 20:00 - 19:59]])</f>
        <v>0</v>
      </c>
      <c r="G110" s="7" t="b">
        <f>AND(Tab_ZADANIE_2[[#This Row],[Temperatura 20:00 - 19:59]]&gt;15,Tab_ZADANIE_2[[#This Row],[OPAD 20:00-19:59]]&lt;0.6)</f>
        <v>1</v>
      </c>
      <c r="H110" s="7">
        <f>IF((Tab_ZADANIE_2[[#This Row],[Czy PODLEWANIE 20:00 - 21:00]]=TRUE),IF(Tab_ZADANIE_2[[#This Row],[Temperatura 20:00 - 19:59]]&lt;=30,12000,24000),)</f>
        <v>12000</v>
      </c>
      <c r="I110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10" s="7">
        <f>Tab_ZADANIE_2[[#This Row],[Stan ZBIORNIKA 20:00]]-Tab_ZADANIE_2[[#This Row],[Porcja PODLEWANIA 20:00 - 21:00]]+Tab_ZADANIE_2[[#This Row],[Uzupełnienie wody z SIECI 20:00-20:01]]</f>
        <v>0</v>
      </c>
      <c r="K110" s="7">
        <f>IF(Tab_ZADANIE_2[[#This Row],[OPAD 20:00-19:59]]&lt;=0,(0.0003*Tab_ZADANIE_2[[#This Row],[Temperatura 20:00 - 19:59]]^1.5*Tab_ZADANIE_2[[#This Row],[Stan ZBIORNIKA 21:00]]),)</f>
        <v>0</v>
      </c>
      <c r="L110" s="16">
        <f>ROUNDUP(Tab_ZADANIE_2[[#This Row],[Uzupełnienie wody z SIECI 20:00-20:01]]/1000,0)*Woda_z_SIECI</f>
        <v>140.88</v>
      </c>
    </row>
    <row r="111" spans="2:12" x14ac:dyDescent="0.25">
      <c r="B111" s="2">
        <f>Tab_Dane_POGODA[[#This Row],[DATA]]</f>
        <v>42204</v>
      </c>
      <c r="C111" s="4">
        <f>VLOOKUP(Tab_ZADANIE_2[[#This Row],[DATA]],Tab_Dane_POGODA[],2,FALSE)</f>
        <v>23</v>
      </c>
      <c r="D111" s="8">
        <f>VLOOKUP(Tab_ZADANIE_2[[#This Row],[DATA]],Tab_Dane_POGODA[],3,FALSE)</f>
        <v>18</v>
      </c>
      <c r="E111" s="7">
        <f>IF(Tab_ZADANIE_2[[#This Row],[OPAD 20:00-19:59]]&gt;0,700*Tab_ZADANIE_2[[#This Row],[OPAD 20:00-19:59]],)</f>
        <v>12600</v>
      </c>
      <c r="F111" s="7">
        <f>IF(J110-K110+Tab_ZADANIE_2[[#This Row],[Uzupełnienie wody z OPAD 20:00 - 19:59]]&gt;=Poj_Zbior_ALL,Poj_Zbior_ALL,J110-K110+Tab_ZADANIE_2[[#This Row],[Uzupełnienie wody z OPAD 20:00 - 19:59]])</f>
        <v>12600</v>
      </c>
      <c r="G111" s="7" t="b">
        <f>AND(Tab_ZADANIE_2[[#This Row],[Temperatura 20:00 - 19:59]]&gt;15,Tab_ZADANIE_2[[#This Row],[OPAD 20:00-19:59]]&lt;0.6)</f>
        <v>0</v>
      </c>
      <c r="H111" s="7">
        <f>IF((Tab_ZADANIE_2[[#This Row],[Czy PODLEWANIE 20:00 - 21:00]]=TRUE),IF(Tab_ZADANIE_2[[#This Row],[Temperatura 20:00 - 19:59]]&lt;=30,12000,24000),)</f>
        <v>0</v>
      </c>
      <c r="I111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11" s="7">
        <f>Tab_ZADANIE_2[[#This Row],[Stan ZBIORNIKA 20:00]]-Tab_ZADANIE_2[[#This Row],[Porcja PODLEWANIA 20:00 - 21:00]]+Tab_ZADANIE_2[[#This Row],[Uzupełnienie wody z SIECI 20:00-20:01]]</f>
        <v>12600</v>
      </c>
      <c r="K111" s="7">
        <f>IF(Tab_ZADANIE_2[[#This Row],[OPAD 20:00-19:59]]&lt;=0,(0.0003*Tab_ZADANIE_2[[#This Row],[Temperatura 20:00 - 19:59]]^1.5*Tab_ZADANIE_2[[#This Row],[Stan ZBIORNIKA 21:00]]),)</f>
        <v>0</v>
      </c>
      <c r="L111" s="16">
        <f>ROUNDUP(Tab_ZADANIE_2[[#This Row],[Uzupełnienie wody z SIECI 20:00-20:01]]/1000,0)*Woda_z_SIECI</f>
        <v>0</v>
      </c>
    </row>
    <row r="112" spans="2:12" x14ac:dyDescent="0.25">
      <c r="B112" s="2">
        <f>Tab_Dane_POGODA[[#This Row],[DATA]]</f>
        <v>42205</v>
      </c>
      <c r="C112" s="4">
        <f>VLOOKUP(Tab_ZADANIE_2[[#This Row],[DATA]],Tab_Dane_POGODA[],2,FALSE)</f>
        <v>19</v>
      </c>
      <c r="D112" s="8">
        <f>VLOOKUP(Tab_ZADANIE_2[[#This Row],[DATA]],Tab_Dane_POGODA[],3,FALSE)</f>
        <v>0</v>
      </c>
      <c r="E112" s="7">
        <f>IF(Tab_ZADANIE_2[[#This Row],[OPAD 20:00-19:59]]&gt;0,700*Tab_ZADANIE_2[[#This Row],[OPAD 20:00-19:59]],)</f>
        <v>0</v>
      </c>
      <c r="F112" s="7">
        <f>IF(J111-K111+Tab_ZADANIE_2[[#This Row],[Uzupełnienie wody z OPAD 20:00 - 19:59]]&gt;=Poj_Zbior_ALL,Poj_Zbior_ALL,J111-K111+Tab_ZADANIE_2[[#This Row],[Uzupełnienie wody z OPAD 20:00 - 19:59]])</f>
        <v>12600</v>
      </c>
      <c r="G112" s="7" t="b">
        <f>AND(Tab_ZADANIE_2[[#This Row],[Temperatura 20:00 - 19:59]]&gt;15,Tab_ZADANIE_2[[#This Row],[OPAD 20:00-19:59]]&lt;0.6)</f>
        <v>1</v>
      </c>
      <c r="H112" s="7">
        <f>IF((Tab_ZADANIE_2[[#This Row],[Czy PODLEWANIE 20:00 - 21:00]]=TRUE),IF(Tab_ZADANIE_2[[#This Row],[Temperatura 20:00 - 19:59]]&lt;=30,12000,24000),)</f>
        <v>12000</v>
      </c>
      <c r="I112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12" s="7">
        <f>Tab_ZADANIE_2[[#This Row],[Stan ZBIORNIKA 20:00]]-Tab_ZADANIE_2[[#This Row],[Porcja PODLEWANIA 20:00 - 21:00]]+Tab_ZADANIE_2[[#This Row],[Uzupełnienie wody z SIECI 20:00-20:01]]</f>
        <v>600</v>
      </c>
      <c r="K112" s="7">
        <f>IF(Tab_ZADANIE_2[[#This Row],[OPAD 20:00-19:59]]&lt;=0,(0.0003*Tab_ZADANIE_2[[#This Row],[Temperatura 20:00 - 19:59]]^1.5*Tab_ZADANIE_2[[#This Row],[Stan ZBIORNIKA 21:00]]),)</f>
        <v>14.907434386909097</v>
      </c>
      <c r="L112" s="16">
        <f>ROUNDUP(Tab_ZADANIE_2[[#This Row],[Uzupełnienie wody z SIECI 20:00-20:01]]/1000,0)*Woda_z_SIECI</f>
        <v>0</v>
      </c>
    </row>
    <row r="113" spans="2:12" x14ac:dyDescent="0.25">
      <c r="B113" s="2">
        <f>Tab_Dane_POGODA[[#This Row],[DATA]]</f>
        <v>42206</v>
      </c>
      <c r="C113" s="4">
        <f>VLOOKUP(Tab_ZADANIE_2[[#This Row],[DATA]],Tab_Dane_POGODA[],2,FALSE)</f>
        <v>20</v>
      </c>
      <c r="D113" s="8">
        <f>VLOOKUP(Tab_ZADANIE_2[[#This Row],[DATA]],Tab_Dane_POGODA[],3,FALSE)</f>
        <v>6</v>
      </c>
      <c r="E113" s="7">
        <f>IF(Tab_ZADANIE_2[[#This Row],[OPAD 20:00-19:59]]&gt;0,700*Tab_ZADANIE_2[[#This Row],[OPAD 20:00-19:59]],)</f>
        <v>4200</v>
      </c>
      <c r="F113" s="7">
        <f>IF(J112-K112+Tab_ZADANIE_2[[#This Row],[Uzupełnienie wody z OPAD 20:00 - 19:59]]&gt;=Poj_Zbior_ALL,Poj_Zbior_ALL,J112-K112+Tab_ZADANIE_2[[#This Row],[Uzupełnienie wody z OPAD 20:00 - 19:59]])</f>
        <v>4785.0925656130912</v>
      </c>
      <c r="G113" s="7" t="b">
        <f>AND(Tab_ZADANIE_2[[#This Row],[Temperatura 20:00 - 19:59]]&gt;15,Tab_ZADANIE_2[[#This Row],[OPAD 20:00-19:59]]&lt;0.6)</f>
        <v>0</v>
      </c>
      <c r="H113" s="7">
        <f>IF((Tab_ZADANIE_2[[#This Row],[Czy PODLEWANIE 20:00 - 21:00]]=TRUE),IF(Tab_ZADANIE_2[[#This Row],[Temperatura 20:00 - 19:59]]&lt;=30,12000,24000),)</f>
        <v>0</v>
      </c>
      <c r="I113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13" s="7">
        <f>Tab_ZADANIE_2[[#This Row],[Stan ZBIORNIKA 20:00]]-Tab_ZADANIE_2[[#This Row],[Porcja PODLEWANIA 20:00 - 21:00]]+Tab_ZADANIE_2[[#This Row],[Uzupełnienie wody z SIECI 20:00-20:01]]</f>
        <v>4785.0925656130912</v>
      </c>
      <c r="K113" s="7">
        <f>IF(Tab_ZADANIE_2[[#This Row],[OPAD 20:00-19:59]]&lt;=0,(0.0003*Tab_ZADANIE_2[[#This Row],[Temperatura 20:00 - 19:59]]^1.5*Tab_ZADANIE_2[[#This Row],[Stan ZBIORNIKA 21:00]]),)</f>
        <v>0</v>
      </c>
      <c r="L113" s="16">
        <f>ROUNDUP(Tab_ZADANIE_2[[#This Row],[Uzupełnienie wody z SIECI 20:00-20:01]]/1000,0)*Woda_z_SIECI</f>
        <v>0</v>
      </c>
    </row>
    <row r="114" spans="2:12" x14ac:dyDescent="0.25">
      <c r="B114" s="2">
        <f>Tab_Dane_POGODA[[#This Row],[DATA]]</f>
        <v>42207</v>
      </c>
      <c r="C114" s="4">
        <f>VLOOKUP(Tab_ZADANIE_2[[#This Row],[DATA]],Tab_Dane_POGODA[],2,FALSE)</f>
        <v>22</v>
      </c>
      <c r="D114" s="8">
        <f>VLOOKUP(Tab_ZADANIE_2[[#This Row],[DATA]],Tab_Dane_POGODA[],3,FALSE)</f>
        <v>0</v>
      </c>
      <c r="E114" s="7">
        <f>IF(Tab_ZADANIE_2[[#This Row],[OPAD 20:00-19:59]]&gt;0,700*Tab_ZADANIE_2[[#This Row],[OPAD 20:00-19:59]],)</f>
        <v>0</v>
      </c>
      <c r="F114" s="7">
        <f>IF(J113-K113+Tab_ZADANIE_2[[#This Row],[Uzupełnienie wody z OPAD 20:00 - 19:59]]&gt;=Poj_Zbior_ALL,Poj_Zbior_ALL,J113-K113+Tab_ZADANIE_2[[#This Row],[Uzupełnienie wody z OPAD 20:00 - 19:59]])</f>
        <v>4785.0925656130912</v>
      </c>
      <c r="G114" s="7" t="b">
        <f>AND(Tab_ZADANIE_2[[#This Row],[Temperatura 20:00 - 19:59]]&gt;15,Tab_ZADANIE_2[[#This Row],[OPAD 20:00-19:59]]&lt;0.6)</f>
        <v>1</v>
      </c>
      <c r="H114" s="7">
        <f>IF((Tab_ZADANIE_2[[#This Row],[Czy PODLEWANIE 20:00 - 21:00]]=TRUE),IF(Tab_ZADANIE_2[[#This Row],[Temperatura 20:00 - 19:59]]&lt;=30,12000,24000),)</f>
        <v>12000</v>
      </c>
      <c r="I114" s="7">
        <f>IF(Tab_ZADANIE_2[[#This Row],[Stan ZBIORNIKA 20:00]]&lt;Tab_ZADANIE_2[[#This Row],[Porcja PODLEWANIA 20:00 - 21:00]], Tab_ZADANIE_2[[#This Row],[Porcja PODLEWANIA 20:00 - 21:00]]-Tab_ZADANIE_2[[#This Row],[Stan ZBIORNIKA 20:00]],)</f>
        <v>7214.9074343869088</v>
      </c>
      <c r="J114" s="7">
        <f>Tab_ZADANIE_2[[#This Row],[Stan ZBIORNIKA 20:00]]-Tab_ZADANIE_2[[#This Row],[Porcja PODLEWANIA 20:00 - 21:00]]+Tab_ZADANIE_2[[#This Row],[Uzupełnienie wody z SIECI 20:00-20:01]]</f>
        <v>0</v>
      </c>
      <c r="K114" s="7">
        <f>IF(Tab_ZADANIE_2[[#This Row],[OPAD 20:00-19:59]]&lt;=0,(0.0003*Tab_ZADANIE_2[[#This Row],[Temperatura 20:00 - 19:59]]^1.5*Tab_ZADANIE_2[[#This Row],[Stan ZBIORNIKA 21:00]]),)</f>
        <v>0</v>
      </c>
      <c r="L114" s="16">
        <f>ROUNDUP(Tab_ZADANIE_2[[#This Row],[Uzupełnienie wody z SIECI 20:00-20:01]]/1000,0)*Woda_z_SIECI</f>
        <v>93.92</v>
      </c>
    </row>
    <row r="115" spans="2:12" x14ac:dyDescent="0.25">
      <c r="B115" s="2">
        <f>Tab_Dane_POGODA[[#This Row],[DATA]]</f>
        <v>42208</v>
      </c>
      <c r="C115" s="4">
        <f>VLOOKUP(Tab_ZADANIE_2[[#This Row],[DATA]],Tab_Dane_POGODA[],2,FALSE)</f>
        <v>20</v>
      </c>
      <c r="D115" s="8">
        <f>VLOOKUP(Tab_ZADANIE_2[[#This Row],[DATA]],Tab_Dane_POGODA[],3,FALSE)</f>
        <v>0</v>
      </c>
      <c r="E115" s="7">
        <f>IF(Tab_ZADANIE_2[[#This Row],[OPAD 20:00-19:59]]&gt;0,700*Tab_ZADANIE_2[[#This Row],[OPAD 20:00-19:59]],)</f>
        <v>0</v>
      </c>
      <c r="F115" s="7">
        <f>IF(J114-K114+Tab_ZADANIE_2[[#This Row],[Uzupełnienie wody z OPAD 20:00 - 19:59]]&gt;=Poj_Zbior_ALL,Poj_Zbior_ALL,J114-K114+Tab_ZADANIE_2[[#This Row],[Uzupełnienie wody z OPAD 20:00 - 19:59]])</f>
        <v>0</v>
      </c>
      <c r="G115" s="7" t="b">
        <f>AND(Tab_ZADANIE_2[[#This Row],[Temperatura 20:00 - 19:59]]&gt;15,Tab_ZADANIE_2[[#This Row],[OPAD 20:00-19:59]]&lt;0.6)</f>
        <v>1</v>
      </c>
      <c r="H115" s="7">
        <f>IF((Tab_ZADANIE_2[[#This Row],[Czy PODLEWANIE 20:00 - 21:00]]=TRUE),IF(Tab_ZADANIE_2[[#This Row],[Temperatura 20:00 - 19:59]]&lt;=30,12000,24000),)</f>
        <v>12000</v>
      </c>
      <c r="I115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15" s="7">
        <f>Tab_ZADANIE_2[[#This Row],[Stan ZBIORNIKA 20:00]]-Tab_ZADANIE_2[[#This Row],[Porcja PODLEWANIA 20:00 - 21:00]]+Tab_ZADANIE_2[[#This Row],[Uzupełnienie wody z SIECI 20:00-20:01]]</f>
        <v>0</v>
      </c>
      <c r="K115" s="7">
        <f>IF(Tab_ZADANIE_2[[#This Row],[OPAD 20:00-19:59]]&lt;=0,(0.0003*Tab_ZADANIE_2[[#This Row],[Temperatura 20:00 - 19:59]]^1.5*Tab_ZADANIE_2[[#This Row],[Stan ZBIORNIKA 21:00]]),)</f>
        <v>0</v>
      </c>
      <c r="L115" s="16">
        <f>ROUNDUP(Tab_ZADANIE_2[[#This Row],[Uzupełnienie wody z SIECI 20:00-20:01]]/1000,0)*Woda_z_SIECI</f>
        <v>140.88</v>
      </c>
    </row>
    <row r="116" spans="2:12" x14ac:dyDescent="0.25">
      <c r="B116" s="2">
        <f>Tab_Dane_POGODA[[#This Row],[DATA]]</f>
        <v>42209</v>
      </c>
      <c r="C116" s="4">
        <f>VLOOKUP(Tab_ZADANIE_2[[#This Row],[DATA]],Tab_Dane_POGODA[],2,FALSE)</f>
        <v>20</v>
      </c>
      <c r="D116" s="8">
        <f>VLOOKUP(Tab_ZADANIE_2[[#This Row],[DATA]],Tab_Dane_POGODA[],3,FALSE)</f>
        <v>0</v>
      </c>
      <c r="E116" s="7">
        <f>IF(Tab_ZADANIE_2[[#This Row],[OPAD 20:00-19:59]]&gt;0,700*Tab_ZADANIE_2[[#This Row],[OPAD 20:00-19:59]],)</f>
        <v>0</v>
      </c>
      <c r="F116" s="7">
        <f>IF(J115-K115+Tab_ZADANIE_2[[#This Row],[Uzupełnienie wody z OPAD 20:00 - 19:59]]&gt;=Poj_Zbior_ALL,Poj_Zbior_ALL,J115-K115+Tab_ZADANIE_2[[#This Row],[Uzupełnienie wody z OPAD 20:00 - 19:59]])</f>
        <v>0</v>
      </c>
      <c r="G116" s="7" t="b">
        <f>AND(Tab_ZADANIE_2[[#This Row],[Temperatura 20:00 - 19:59]]&gt;15,Tab_ZADANIE_2[[#This Row],[OPAD 20:00-19:59]]&lt;0.6)</f>
        <v>1</v>
      </c>
      <c r="H116" s="7">
        <f>IF((Tab_ZADANIE_2[[#This Row],[Czy PODLEWANIE 20:00 - 21:00]]=TRUE),IF(Tab_ZADANIE_2[[#This Row],[Temperatura 20:00 - 19:59]]&lt;=30,12000,24000),)</f>
        <v>12000</v>
      </c>
      <c r="I116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16" s="7">
        <f>Tab_ZADANIE_2[[#This Row],[Stan ZBIORNIKA 20:00]]-Tab_ZADANIE_2[[#This Row],[Porcja PODLEWANIA 20:00 - 21:00]]+Tab_ZADANIE_2[[#This Row],[Uzupełnienie wody z SIECI 20:00-20:01]]</f>
        <v>0</v>
      </c>
      <c r="K116" s="7">
        <f>IF(Tab_ZADANIE_2[[#This Row],[OPAD 20:00-19:59]]&lt;=0,(0.0003*Tab_ZADANIE_2[[#This Row],[Temperatura 20:00 - 19:59]]^1.5*Tab_ZADANIE_2[[#This Row],[Stan ZBIORNIKA 21:00]]),)</f>
        <v>0</v>
      </c>
      <c r="L116" s="16">
        <f>ROUNDUP(Tab_ZADANIE_2[[#This Row],[Uzupełnienie wody z SIECI 20:00-20:01]]/1000,0)*Woda_z_SIECI</f>
        <v>140.88</v>
      </c>
    </row>
    <row r="117" spans="2:12" x14ac:dyDescent="0.25">
      <c r="B117" s="2">
        <f>Tab_Dane_POGODA[[#This Row],[DATA]]</f>
        <v>42210</v>
      </c>
      <c r="C117" s="4">
        <f>VLOOKUP(Tab_ZADANIE_2[[#This Row],[DATA]],Tab_Dane_POGODA[],2,FALSE)</f>
        <v>23</v>
      </c>
      <c r="D117" s="8">
        <f>VLOOKUP(Tab_ZADANIE_2[[#This Row],[DATA]],Tab_Dane_POGODA[],3,FALSE)</f>
        <v>0.1</v>
      </c>
      <c r="E117" s="7">
        <f>IF(Tab_ZADANIE_2[[#This Row],[OPAD 20:00-19:59]]&gt;0,700*Tab_ZADANIE_2[[#This Row],[OPAD 20:00-19:59]],)</f>
        <v>70</v>
      </c>
      <c r="F117" s="7">
        <f>IF(J116-K116+Tab_ZADANIE_2[[#This Row],[Uzupełnienie wody z OPAD 20:00 - 19:59]]&gt;=Poj_Zbior_ALL,Poj_Zbior_ALL,J116-K116+Tab_ZADANIE_2[[#This Row],[Uzupełnienie wody z OPAD 20:00 - 19:59]])</f>
        <v>70</v>
      </c>
      <c r="G117" s="7" t="b">
        <f>AND(Tab_ZADANIE_2[[#This Row],[Temperatura 20:00 - 19:59]]&gt;15,Tab_ZADANIE_2[[#This Row],[OPAD 20:00-19:59]]&lt;0.6)</f>
        <v>1</v>
      </c>
      <c r="H117" s="7">
        <f>IF((Tab_ZADANIE_2[[#This Row],[Czy PODLEWANIE 20:00 - 21:00]]=TRUE),IF(Tab_ZADANIE_2[[#This Row],[Temperatura 20:00 - 19:59]]&lt;=30,12000,24000),)</f>
        <v>12000</v>
      </c>
      <c r="I117" s="7">
        <f>IF(Tab_ZADANIE_2[[#This Row],[Stan ZBIORNIKA 20:00]]&lt;Tab_ZADANIE_2[[#This Row],[Porcja PODLEWANIA 20:00 - 21:00]], Tab_ZADANIE_2[[#This Row],[Porcja PODLEWANIA 20:00 - 21:00]]-Tab_ZADANIE_2[[#This Row],[Stan ZBIORNIKA 20:00]],)</f>
        <v>11930</v>
      </c>
      <c r="J117" s="7">
        <f>Tab_ZADANIE_2[[#This Row],[Stan ZBIORNIKA 20:00]]-Tab_ZADANIE_2[[#This Row],[Porcja PODLEWANIA 20:00 - 21:00]]+Tab_ZADANIE_2[[#This Row],[Uzupełnienie wody z SIECI 20:00-20:01]]</f>
        <v>0</v>
      </c>
      <c r="K117" s="7">
        <f>IF(Tab_ZADANIE_2[[#This Row],[OPAD 20:00-19:59]]&lt;=0,(0.0003*Tab_ZADANIE_2[[#This Row],[Temperatura 20:00 - 19:59]]^1.5*Tab_ZADANIE_2[[#This Row],[Stan ZBIORNIKA 21:00]]),)</f>
        <v>0</v>
      </c>
      <c r="L117" s="16">
        <f>ROUNDUP(Tab_ZADANIE_2[[#This Row],[Uzupełnienie wody z SIECI 20:00-20:01]]/1000,0)*Woda_z_SIECI</f>
        <v>140.88</v>
      </c>
    </row>
    <row r="118" spans="2:12" x14ac:dyDescent="0.25">
      <c r="B118" s="2">
        <f>Tab_Dane_POGODA[[#This Row],[DATA]]</f>
        <v>42211</v>
      </c>
      <c r="C118" s="4">
        <f>VLOOKUP(Tab_ZADANIE_2[[#This Row],[DATA]],Tab_Dane_POGODA[],2,FALSE)</f>
        <v>16</v>
      </c>
      <c r="D118" s="8">
        <f>VLOOKUP(Tab_ZADANIE_2[[#This Row],[DATA]],Tab_Dane_POGODA[],3,FALSE)</f>
        <v>0</v>
      </c>
      <c r="E118" s="7">
        <f>IF(Tab_ZADANIE_2[[#This Row],[OPAD 20:00-19:59]]&gt;0,700*Tab_ZADANIE_2[[#This Row],[OPAD 20:00-19:59]],)</f>
        <v>0</v>
      </c>
      <c r="F118" s="7">
        <f>IF(J117-K117+Tab_ZADANIE_2[[#This Row],[Uzupełnienie wody z OPAD 20:00 - 19:59]]&gt;=Poj_Zbior_ALL,Poj_Zbior_ALL,J117-K117+Tab_ZADANIE_2[[#This Row],[Uzupełnienie wody z OPAD 20:00 - 19:59]])</f>
        <v>0</v>
      </c>
      <c r="G118" s="7" t="b">
        <f>AND(Tab_ZADANIE_2[[#This Row],[Temperatura 20:00 - 19:59]]&gt;15,Tab_ZADANIE_2[[#This Row],[OPAD 20:00-19:59]]&lt;0.6)</f>
        <v>1</v>
      </c>
      <c r="H118" s="7">
        <f>IF((Tab_ZADANIE_2[[#This Row],[Czy PODLEWANIE 20:00 - 21:00]]=TRUE),IF(Tab_ZADANIE_2[[#This Row],[Temperatura 20:00 - 19:59]]&lt;=30,12000,24000),)</f>
        <v>12000</v>
      </c>
      <c r="I118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18" s="7">
        <f>Tab_ZADANIE_2[[#This Row],[Stan ZBIORNIKA 20:00]]-Tab_ZADANIE_2[[#This Row],[Porcja PODLEWANIA 20:00 - 21:00]]+Tab_ZADANIE_2[[#This Row],[Uzupełnienie wody z SIECI 20:00-20:01]]</f>
        <v>0</v>
      </c>
      <c r="K118" s="7">
        <f>IF(Tab_ZADANIE_2[[#This Row],[OPAD 20:00-19:59]]&lt;=0,(0.0003*Tab_ZADANIE_2[[#This Row],[Temperatura 20:00 - 19:59]]^1.5*Tab_ZADANIE_2[[#This Row],[Stan ZBIORNIKA 21:00]]),)</f>
        <v>0</v>
      </c>
      <c r="L118" s="16">
        <f>ROUNDUP(Tab_ZADANIE_2[[#This Row],[Uzupełnienie wody z SIECI 20:00-20:01]]/1000,0)*Woda_z_SIECI</f>
        <v>140.88</v>
      </c>
    </row>
    <row r="119" spans="2:12" x14ac:dyDescent="0.25">
      <c r="B119" s="2">
        <f>Tab_Dane_POGODA[[#This Row],[DATA]]</f>
        <v>42212</v>
      </c>
      <c r="C119" s="4">
        <f>VLOOKUP(Tab_ZADANIE_2[[#This Row],[DATA]],Tab_Dane_POGODA[],2,FALSE)</f>
        <v>16</v>
      </c>
      <c r="D119" s="8">
        <f>VLOOKUP(Tab_ZADANIE_2[[#This Row],[DATA]],Tab_Dane_POGODA[],3,FALSE)</f>
        <v>0.1</v>
      </c>
      <c r="E119" s="7">
        <f>IF(Tab_ZADANIE_2[[#This Row],[OPAD 20:00-19:59]]&gt;0,700*Tab_ZADANIE_2[[#This Row],[OPAD 20:00-19:59]],)</f>
        <v>70</v>
      </c>
      <c r="F119" s="7">
        <f>IF(J118-K118+Tab_ZADANIE_2[[#This Row],[Uzupełnienie wody z OPAD 20:00 - 19:59]]&gt;=Poj_Zbior_ALL,Poj_Zbior_ALL,J118-K118+Tab_ZADANIE_2[[#This Row],[Uzupełnienie wody z OPAD 20:00 - 19:59]])</f>
        <v>70</v>
      </c>
      <c r="G119" s="7" t="b">
        <f>AND(Tab_ZADANIE_2[[#This Row],[Temperatura 20:00 - 19:59]]&gt;15,Tab_ZADANIE_2[[#This Row],[OPAD 20:00-19:59]]&lt;0.6)</f>
        <v>1</v>
      </c>
      <c r="H119" s="7">
        <f>IF((Tab_ZADANIE_2[[#This Row],[Czy PODLEWANIE 20:00 - 21:00]]=TRUE),IF(Tab_ZADANIE_2[[#This Row],[Temperatura 20:00 - 19:59]]&lt;=30,12000,24000),)</f>
        <v>12000</v>
      </c>
      <c r="I119" s="7">
        <f>IF(Tab_ZADANIE_2[[#This Row],[Stan ZBIORNIKA 20:00]]&lt;Tab_ZADANIE_2[[#This Row],[Porcja PODLEWANIA 20:00 - 21:00]], Tab_ZADANIE_2[[#This Row],[Porcja PODLEWANIA 20:00 - 21:00]]-Tab_ZADANIE_2[[#This Row],[Stan ZBIORNIKA 20:00]],)</f>
        <v>11930</v>
      </c>
      <c r="J119" s="7">
        <f>Tab_ZADANIE_2[[#This Row],[Stan ZBIORNIKA 20:00]]-Tab_ZADANIE_2[[#This Row],[Porcja PODLEWANIA 20:00 - 21:00]]+Tab_ZADANIE_2[[#This Row],[Uzupełnienie wody z SIECI 20:00-20:01]]</f>
        <v>0</v>
      </c>
      <c r="K119" s="7">
        <f>IF(Tab_ZADANIE_2[[#This Row],[OPAD 20:00-19:59]]&lt;=0,(0.0003*Tab_ZADANIE_2[[#This Row],[Temperatura 20:00 - 19:59]]^1.5*Tab_ZADANIE_2[[#This Row],[Stan ZBIORNIKA 21:00]]),)</f>
        <v>0</v>
      </c>
      <c r="L119" s="16">
        <f>ROUNDUP(Tab_ZADANIE_2[[#This Row],[Uzupełnienie wody z SIECI 20:00-20:01]]/1000,0)*Woda_z_SIECI</f>
        <v>140.88</v>
      </c>
    </row>
    <row r="120" spans="2:12" x14ac:dyDescent="0.25">
      <c r="B120" s="2">
        <f>Tab_Dane_POGODA[[#This Row],[DATA]]</f>
        <v>42213</v>
      </c>
      <c r="C120" s="4">
        <f>VLOOKUP(Tab_ZADANIE_2[[#This Row],[DATA]],Tab_Dane_POGODA[],2,FALSE)</f>
        <v>18</v>
      </c>
      <c r="D120" s="8">
        <f>VLOOKUP(Tab_ZADANIE_2[[#This Row],[DATA]],Tab_Dane_POGODA[],3,FALSE)</f>
        <v>0.3</v>
      </c>
      <c r="E120" s="7">
        <f>IF(Tab_ZADANIE_2[[#This Row],[OPAD 20:00-19:59]]&gt;0,700*Tab_ZADANIE_2[[#This Row],[OPAD 20:00-19:59]],)</f>
        <v>210</v>
      </c>
      <c r="F120" s="7">
        <f>IF(J119-K119+Tab_ZADANIE_2[[#This Row],[Uzupełnienie wody z OPAD 20:00 - 19:59]]&gt;=Poj_Zbior_ALL,Poj_Zbior_ALL,J119-K119+Tab_ZADANIE_2[[#This Row],[Uzupełnienie wody z OPAD 20:00 - 19:59]])</f>
        <v>210</v>
      </c>
      <c r="G120" s="7" t="b">
        <f>AND(Tab_ZADANIE_2[[#This Row],[Temperatura 20:00 - 19:59]]&gt;15,Tab_ZADANIE_2[[#This Row],[OPAD 20:00-19:59]]&lt;0.6)</f>
        <v>1</v>
      </c>
      <c r="H120" s="7">
        <f>IF((Tab_ZADANIE_2[[#This Row],[Czy PODLEWANIE 20:00 - 21:00]]=TRUE),IF(Tab_ZADANIE_2[[#This Row],[Temperatura 20:00 - 19:59]]&lt;=30,12000,24000),)</f>
        <v>12000</v>
      </c>
      <c r="I120" s="7">
        <f>IF(Tab_ZADANIE_2[[#This Row],[Stan ZBIORNIKA 20:00]]&lt;Tab_ZADANIE_2[[#This Row],[Porcja PODLEWANIA 20:00 - 21:00]], Tab_ZADANIE_2[[#This Row],[Porcja PODLEWANIA 20:00 - 21:00]]-Tab_ZADANIE_2[[#This Row],[Stan ZBIORNIKA 20:00]],)</f>
        <v>11790</v>
      </c>
      <c r="J120" s="7">
        <f>Tab_ZADANIE_2[[#This Row],[Stan ZBIORNIKA 20:00]]-Tab_ZADANIE_2[[#This Row],[Porcja PODLEWANIA 20:00 - 21:00]]+Tab_ZADANIE_2[[#This Row],[Uzupełnienie wody z SIECI 20:00-20:01]]</f>
        <v>0</v>
      </c>
      <c r="K120" s="7">
        <f>IF(Tab_ZADANIE_2[[#This Row],[OPAD 20:00-19:59]]&lt;=0,(0.0003*Tab_ZADANIE_2[[#This Row],[Temperatura 20:00 - 19:59]]^1.5*Tab_ZADANIE_2[[#This Row],[Stan ZBIORNIKA 21:00]]),)</f>
        <v>0</v>
      </c>
      <c r="L120" s="16">
        <f>ROUNDUP(Tab_ZADANIE_2[[#This Row],[Uzupełnienie wody z SIECI 20:00-20:01]]/1000,0)*Woda_z_SIECI</f>
        <v>140.88</v>
      </c>
    </row>
    <row r="121" spans="2:12" x14ac:dyDescent="0.25">
      <c r="B121" s="2">
        <f>Tab_Dane_POGODA[[#This Row],[DATA]]</f>
        <v>42214</v>
      </c>
      <c r="C121" s="4">
        <f>VLOOKUP(Tab_ZADANIE_2[[#This Row],[DATA]],Tab_Dane_POGODA[],2,FALSE)</f>
        <v>18</v>
      </c>
      <c r="D121" s="8">
        <f>VLOOKUP(Tab_ZADANIE_2[[#This Row],[DATA]],Tab_Dane_POGODA[],3,FALSE)</f>
        <v>0</v>
      </c>
      <c r="E121" s="7">
        <f>IF(Tab_ZADANIE_2[[#This Row],[OPAD 20:00-19:59]]&gt;0,700*Tab_ZADANIE_2[[#This Row],[OPAD 20:00-19:59]],)</f>
        <v>0</v>
      </c>
      <c r="F121" s="7">
        <f>IF(J120-K120+Tab_ZADANIE_2[[#This Row],[Uzupełnienie wody z OPAD 20:00 - 19:59]]&gt;=Poj_Zbior_ALL,Poj_Zbior_ALL,J120-K120+Tab_ZADANIE_2[[#This Row],[Uzupełnienie wody z OPAD 20:00 - 19:59]])</f>
        <v>0</v>
      </c>
      <c r="G121" s="7" t="b">
        <f>AND(Tab_ZADANIE_2[[#This Row],[Temperatura 20:00 - 19:59]]&gt;15,Tab_ZADANIE_2[[#This Row],[OPAD 20:00-19:59]]&lt;0.6)</f>
        <v>1</v>
      </c>
      <c r="H121" s="7">
        <f>IF((Tab_ZADANIE_2[[#This Row],[Czy PODLEWANIE 20:00 - 21:00]]=TRUE),IF(Tab_ZADANIE_2[[#This Row],[Temperatura 20:00 - 19:59]]&lt;=30,12000,24000),)</f>
        <v>12000</v>
      </c>
      <c r="I121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21" s="7">
        <f>Tab_ZADANIE_2[[#This Row],[Stan ZBIORNIKA 20:00]]-Tab_ZADANIE_2[[#This Row],[Porcja PODLEWANIA 20:00 - 21:00]]+Tab_ZADANIE_2[[#This Row],[Uzupełnienie wody z SIECI 20:00-20:01]]</f>
        <v>0</v>
      </c>
      <c r="K121" s="7">
        <f>IF(Tab_ZADANIE_2[[#This Row],[OPAD 20:00-19:59]]&lt;=0,(0.0003*Tab_ZADANIE_2[[#This Row],[Temperatura 20:00 - 19:59]]^1.5*Tab_ZADANIE_2[[#This Row],[Stan ZBIORNIKA 21:00]]),)</f>
        <v>0</v>
      </c>
      <c r="L121" s="16">
        <f>ROUNDUP(Tab_ZADANIE_2[[#This Row],[Uzupełnienie wody z SIECI 20:00-20:01]]/1000,0)*Woda_z_SIECI</f>
        <v>140.88</v>
      </c>
    </row>
    <row r="122" spans="2:12" x14ac:dyDescent="0.25">
      <c r="B122" s="2">
        <f>Tab_Dane_POGODA[[#This Row],[DATA]]</f>
        <v>42215</v>
      </c>
      <c r="C122" s="4">
        <f>VLOOKUP(Tab_ZADANIE_2[[#This Row],[DATA]],Tab_Dane_POGODA[],2,FALSE)</f>
        <v>14</v>
      </c>
      <c r="D122" s="8">
        <f>VLOOKUP(Tab_ZADANIE_2[[#This Row],[DATA]],Tab_Dane_POGODA[],3,FALSE)</f>
        <v>0</v>
      </c>
      <c r="E122" s="7">
        <f>IF(Tab_ZADANIE_2[[#This Row],[OPAD 20:00-19:59]]&gt;0,700*Tab_ZADANIE_2[[#This Row],[OPAD 20:00-19:59]],)</f>
        <v>0</v>
      </c>
      <c r="F122" s="7">
        <f>IF(J121-K121+Tab_ZADANIE_2[[#This Row],[Uzupełnienie wody z OPAD 20:00 - 19:59]]&gt;=Poj_Zbior_ALL,Poj_Zbior_ALL,J121-K121+Tab_ZADANIE_2[[#This Row],[Uzupełnienie wody z OPAD 20:00 - 19:59]])</f>
        <v>0</v>
      </c>
      <c r="G122" s="7" t="b">
        <f>AND(Tab_ZADANIE_2[[#This Row],[Temperatura 20:00 - 19:59]]&gt;15,Tab_ZADANIE_2[[#This Row],[OPAD 20:00-19:59]]&lt;0.6)</f>
        <v>0</v>
      </c>
      <c r="H122" s="7">
        <f>IF((Tab_ZADANIE_2[[#This Row],[Czy PODLEWANIE 20:00 - 21:00]]=TRUE),IF(Tab_ZADANIE_2[[#This Row],[Temperatura 20:00 - 19:59]]&lt;=30,12000,24000),)</f>
        <v>0</v>
      </c>
      <c r="I122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22" s="7">
        <f>Tab_ZADANIE_2[[#This Row],[Stan ZBIORNIKA 20:00]]-Tab_ZADANIE_2[[#This Row],[Porcja PODLEWANIA 20:00 - 21:00]]+Tab_ZADANIE_2[[#This Row],[Uzupełnienie wody z SIECI 20:00-20:01]]</f>
        <v>0</v>
      </c>
      <c r="K122" s="7">
        <f>IF(Tab_ZADANIE_2[[#This Row],[OPAD 20:00-19:59]]&lt;=0,(0.0003*Tab_ZADANIE_2[[#This Row],[Temperatura 20:00 - 19:59]]^1.5*Tab_ZADANIE_2[[#This Row],[Stan ZBIORNIKA 21:00]]),)</f>
        <v>0</v>
      </c>
      <c r="L122" s="16">
        <f>ROUNDUP(Tab_ZADANIE_2[[#This Row],[Uzupełnienie wody z SIECI 20:00-20:01]]/1000,0)*Woda_z_SIECI</f>
        <v>0</v>
      </c>
    </row>
    <row r="123" spans="2:12" x14ac:dyDescent="0.25">
      <c r="B123" s="2">
        <f>Tab_Dane_POGODA[[#This Row],[DATA]]</f>
        <v>42216</v>
      </c>
      <c r="C123" s="4">
        <f>VLOOKUP(Tab_ZADANIE_2[[#This Row],[DATA]],Tab_Dane_POGODA[],2,FALSE)</f>
        <v>14</v>
      </c>
      <c r="D123" s="8">
        <f>VLOOKUP(Tab_ZADANIE_2[[#This Row],[DATA]],Tab_Dane_POGODA[],3,FALSE)</f>
        <v>0</v>
      </c>
      <c r="E123" s="7">
        <f>IF(Tab_ZADANIE_2[[#This Row],[OPAD 20:00-19:59]]&gt;0,700*Tab_ZADANIE_2[[#This Row],[OPAD 20:00-19:59]],)</f>
        <v>0</v>
      </c>
      <c r="F123" s="7">
        <f>IF(J122-K122+Tab_ZADANIE_2[[#This Row],[Uzupełnienie wody z OPAD 20:00 - 19:59]]&gt;=Poj_Zbior_ALL,Poj_Zbior_ALL,J122-K122+Tab_ZADANIE_2[[#This Row],[Uzupełnienie wody z OPAD 20:00 - 19:59]])</f>
        <v>0</v>
      </c>
      <c r="G123" s="7" t="b">
        <f>AND(Tab_ZADANIE_2[[#This Row],[Temperatura 20:00 - 19:59]]&gt;15,Tab_ZADANIE_2[[#This Row],[OPAD 20:00-19:59]]&lt;0.6)</f>
        <v>0</v>
      </c>
      <c r="H123" s="7">
        <f>IF((Tab_ZADANIE_2[[#This Row],[Czy PODLEWANIE 20:00 - 21:00]]=TRUE),IF(Tab_ZADANIE_2[[#This Row],[Temperatura 20:00 - 19:59]]&lt;=30,12000,24000),)</f>
        <v>0</v>
      </c>
      <c r="I123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23" s="7">
        <f>Tab_ZADANIE_2[[#This Row],[Stan ZBIORNIKA 20:00]]-Tab_ZADANIE_2[[#This Row],[Porcja PODLEWANIA 20:00 - 21:00]]+Tab_ZADANIE_2[[#This Row],[Uzupełnienie wody z SIECI 20:00-20:01]]</f>
        <v>0</v>
      </c>
      <c r="K123" s="7">
        <f>IF(Tab_ZADANIE_2[[#This Row],[OPAD 20:00-19:59]]&lt;=0,(0.0003*Tab_ZADANIE_2[[#This Row],[Temperatura 20:00 - 19:59]]^1.5*Tab_ZADANIE_2[[#This Row],[Stan ZBIORNIKA 21:00]]),)</f>
        <v>0</v>
      </c>
      <c r="L123" s="16">
        <f>ROUNDUP(Tab_ZADANIE_2[[#This Row],[Uzupełnienie wody z SIECI 20:00-20:01]]/1000,0)*Woda_z_SIECI</f>
        <v>0</v>
      </c>
    </row>
    <row r="124" spans="2:12" x14ac:dyDescent="0.25">
      <c r="B124" s="2">
        <f>Tab_Dane_POGODA[[#This Row],[DATA]]</f>
        <v>42217</v>
      </c>
      <c r="C124" s="4">
        <f>VLOOKUP(Tab_ZADANIE_2[[#This Row],[DATA]],Tab_Dane_POGODA[],2,FALSE)</f>
        <v>16</v>
      </c>
      <c r="D124" s="8">
        <f>VLOOKUP(Tab_ZADANIE_2[[#This Row],[DATA]],Tab_Dane_POGODA[],3,FALSE)</f>
        <v>0</v>
      </c>
      <c r="E124" s="7">
        <f>IF(Tab_ZADANIE_2[[#This Row],[OPAD 20:00-19:59]]&gt;0,700*Tab_ZADANIE_2[[#This Row],[OPAD 20:00-19:59]],)</f>
        <v>0</v>
      </c>
      <c r="F124" s="7">
        <f>IF(J123-K123+Tab_ZADANIE_2[[#This Row],[Uzupełnienie wody z OPAD 20:00 - 19:59]]&gt;=Poj_Zbior_ALL,Poj_Zbior_ALL,J123-K123+Tab_ZADANIE_2[[#This Row],[Uzupełnienie wody z OPAD 20:00 - 19:59]])</f>
        <v>0</v>
      </c>
      <c r="G124" s="7" t="b">
        <f>AND(Tab_ZADANIE_2[[#This Row],[Temperatura 20:00 - 19:59]]&gt;15,Tab_ZADANIE_2[[#This Row],[OPAD 20:00-19:59]]&lt;0.6)</f>
        <v>1</v>
      </c>
      <c r="H124" s="7">
        <f>IF((Tab_ZADANIE_2[[#This Row],[Czy PODLEWANIE 20:00 - 21:00]]=TRUE),IF(Tab_ZADANIE_2[[#This Row],[Temperatura 20:00 - 19:59]]&lt;=30,12000,24000),)</f>
        <v>12000</v>
      </c>
      <c r="I124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24" s="7">
        <f>Tab_ZADANIE_2[[#This Row],[Stan ZBIORNIKA 20:00]]-Tab_ZADANIE_2[[#This Row],[Porcja PODLEWANIA 20:00 - 21:00]]+Tab_ZADANIE_2[[#This Row],[Uzupełnienie wody z SIECI 20:00-20:01]]</f>
        <v>0</v>
      </c>
      <c r="K124" s="7">
        <f>IF(Tab_ZADANIE_2[[#This Row],[OPAD 20:00-19:59]]&lt;=0,(0.0003*Tab_ZADANIE_2[[#This Row],[Temperatura 20:00 - 19:59]]^1.5*Tab_ZADANIE_2[[#This Row],[Stan ZBIORNIKA 21:00]]),)</f>
        <v>0</v>
      </c>
      <c r="L124" s="16">
        <f>ROUNDUP(Tab_ZADANIE_2[[#This Row],[Uzupełnienie wody z SIECI 20:00-20:01]]/1000,0)*Woda_z_SIECI</f>
        <v>140.88</v>
      </c>
    </row>
    <row r="125" spans="2:12" x14ac:dyDescent="0.25">
      <c r="B125" s="2">
        <f>Tab_Dane_POGODA[[#This Row],[DATA]]</f>
        <v>42218</v>
      </c>
      <c r="C125" s="4">
        <f>VLOOKUP(Tab_ZADANIE_2[[#This Row],[DATA]],Tab_Dane_POGODA[],2,FALSE)</f>
        <v>22</v>
      </c>
      <c r="D125" s="8">
        <f>VLOOKUP(Tab_ZADANIE_2[[#This Row],[DATA]],Tab_Dane_POGODA[],3,FALSE)</f>
        <v>0</v>
      </c>
      <c r="E125" s="7">
        <f>IF(Tab_ZADANIE_2[[#This Row],[OPAD 20:00-19:59]]&gt;0,700*Tab_ZADANIE_2[[#This Row],[OPAD 20:00-19:59]],)</f>
        <v>0</v>
      </c>
      <c r="F125" s="7">
        <f>IF(J124-K124+Tab_ZADANIE_2[[#This Row],[Uzupełnienie wody z OPAD 20:00 - 19:59]]&gt;=Poj_Zbior_ALL,Poj_Zbior_ALL,J124-K124+Tab_ZADANIE_2[[#This Row],[Uzupełnienie wody z OPAD 20:00 - 19:59]])</f>
        <v>0</v>
      </c>
      <c r="G125" s="7" t="b">
        <f>AND(Tab_ZADANIE_2[[#This Row],[Temperatura 20:00 - 19:59]]&gt;15,Tab_ZADANIE_2[[#This Row],[OPAD 20:00-19:59]]&lt;0.6)</f>
        <v>1</v>
      </c>
      <c r="H125" s="7">
        <f>IF((Tab_ZADANIE_2[[#This Row],[Czy PODLEWANIE 20:00 - 21:00]]=TRUE),IF(Tab_ZADANIE_2[[#This Row],[Temperatura 20:00 - 19:59]]&lt;=30,12000,24000),)</f>
        <v>12000</v>
      </c>
      <c r="I125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25" s="7">
        <f>Tab_ZADANIE_2[[#This Row],[Stan ZBIORNIKA 20:00]]-Tab_ZADANIE_2[[#This Row],[Porcja PODLEWANIA 20:00 - 21:00]]+Tab_ZADANIE_2[[#This Row],[Uzupełnienie wody z SIECI 20:00-20:01]]</f>
        <v>0</v>
      </c>
      <c r="K125" s="7">
        <f>IF(Tab_ZADANIE_2[[#This Row],[OPAD 20:00-19:59]]&lt;=0,(0.0003*Tab_ZADANIE_2[[#This Row],[Temperatura 20:00 - 19:59]]^1.5*Tab_ZADANIE_2[[#This Row],[Stan ZBIORNIKA 21:00]]),)</f>
        <v>0</v>
      </c>
      <c r="L125" s="16">
        <f>ROUNDUP(Tab_ZADANIE_2[[#This Row],[Uzupełnienie wody z SIECI 20:00-20:01]]/1000,0)*Woda_z_SIECI</f>
        <v>140.88</v>
      </c>
    </row>
    <row r="126" spans="2:12" x14ac:dyDescent="0.25">
      <c r="B126" s="2">
        <f>Tab_Dane_POGODA[[#This Row],[DATA]]</f>
        <v>42219</v>
      </c>
      <c r="C126" s="4">
        <f>VLOOKUP(Tab_ZADANIE_2[[#This Row],[DATA]],Tab_Dane_POGODA[],2,FALSE)</f>
        <v>22</v>
      </c>
      <c r="D126" s="8">
        <f>VLOOKUP(Tab_ZADANIE_2[[#This Row],[DATA]],Tab_Dane_POGODA[],3,FALSE)</f>
        <v>0</v>
      </c>
      <c r="E126" s="7">
        <f>IF(Tab_ZADANIE_2[[#This Row],[OPAD 20:00-19:59]]&gt;0,700*Tab_ZADANIE_2[[#This Row],[OPAD 20:00-19:59]],)</f>
        <v>0</v>
      </c>
      <c r="F126" s="7">
        <f>IF(J125-K125+Tab_ZADANIE_2[[#This Row],[Uzupełnienie wody z OPAD 20:00 - 19:59]]&gt;=Poj_Zbior_ALL,Poj_Zbior_ALL,J125-K125+Tab_ZADANIE_2[[#This Row],[Uzupełnienie wody z OPAD 20:00 - 19:59]])</f>
        <v>0</v>
      </c>
      <c r="G126" s="7" t="b">
        <f>AND(Tab_ZADANIE_2[[#This Row],[Temperatura 20:00 - 19:59]]&gt;15,Tab_ZADANIE_2[[#This Row],[OPAD 20:00-19:59]]&lt;0.6)</f>
        <v>1</v>
      </c>
      <c r="H126" s="7">
        <f>IF((Tab_ZADANIE_2[[#This Row],[Czy PODLEWANIE 20:00 - 21:00]]=TRUE),IF(Tab_ZADANIE_2[[#This Row],[Temperatura 20:00 - 19:59]]&lt;=30,12000,24000),)</f>
        <v>12000</v>
      </c>
      <c r="I126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26" s="7">
        <f>Tab_ZADANIE_2[[#This Row],[Stan ZBIORNIKA 20:00]]-Tab_ZADANIE_2[[#This Row],[Porcja PODLEWANIA 20:00 - 21:00]]+Tab_ZADANIE_2[[#This Row],[Uzupełnienie wody z SIECI 20:00-20:01]]</f>
        <v>0</v>
      </c>
      <c r="K126" s="7">
        <f>IF(Tab_ZADANIE_2[[#This Row],[OPAD 20:00-19:59]]&lt;=0,(0.0003*Tab_ZADANIE_2[[#This Row],[Temperatura 20:00 - 19:59]]^1.5*Tab_ZADANIE_2[[#This Row],[Stan ZBIORNIKA 21:00]]),)</f>
        <v>0</v>
      </c>
      <c r="L126" s="16">
        <f>ROUNDUP(Tab_ZADANIE_2[[#This Row],[Uzupełnienie wody z SIECI 20:00-20:01]]/1000,0)*Woda_z_SIECI</f>
        <v>140.88</v>
      </c>
    </row>
    <row r="127" spans="2:12" x14ac:dyDescent="0.25">
      <c r="B127" s="2">
        <f>Tab_Dane_POGODA[[#This Row],[DATA]]</f>
        <v>42220</v>
      </c>
      <c r="C127" s="4">
        <f>VLOOKUP(Tab_ZADANIE_2[[#This Row],[DATA]],Tab_Dane_POGODA[],2,FALSE)</f>
        <v>25</v>
      </c>
      <c r="D127" s="8">
        <f>VLOOKUP(Tab_ZADANIE_2[[#This Row],[DATA]],Tab_Dane_POGODA[],3,FALSE)</f>
        <v>0</v>
      </c>
      <c r="E127" s="7">
        <f>IF(Tab_ZADANIE_2[[#This Row],[OPAD 20:00-19:59]]&gt;0,700*Tab_ZADANIE_2[[#This Row],[OPAD 20:00-19:59]],)</f>
        <v>0</v>
      </c>
      <c r="F127" s="7">
        <f>IF(J126-K126+Tab_ZADANIE_2[[#This Row],[Uzupełnienie wody z OPAD 20:00 - 19:59]]&gt;=Poj_Zbior_ALL,Poj_Zbior_ALL,J126-K126+Tab_ZADANIE_2[[#This Row],[Uzupełnienie wody z OPAD 20:00 - 19:59]])</f>
        <v>0</v>
      </c>
      <c r="G127" s="7" t="b">
        <f>AND(Tab_ZADANIE_2[[#This Row],[Temperatura 20:00 - 19:59]]&gt;15,Tab_ZADANIE_2[[#This Row],[OPAD 20:00-19:59]]&lt;0.6)</f>
        <v>1</v>
      </c>
      <c r="H127" s="7">
        <f>IF((Tab_ZADANIE_2[[#This Row],[Czy PODLEWANIE 20:00 - 21:00]]=TRUE),IF(Tab_ZADANIE_2[[#This Row],[Temperatura 20:00 - 19:59]]&lt;=30,12000,24000),)</f>
        <v>12000</v>
      </c>
      <c r="I127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27" s="7">
        <f>Tab_ZADANIE_2[[#This Row],[Stan ZBIORNIKA 20:00]]-Tab_ZADANIE_2[[#This Row],[Porcja PODLEWANIA 20:00 - 21:00]]+Tab_ZADANIE_2[[#This Row],[Uzupełnienie wody z SIECI 20:00-20:01]]</f>
        <v>0</v>
      </c>
      <c r="K127" s="7">
        <f>IF(Tab_ZADANIE_2[[#This Row],[OPAD 20:00-19:59]]&lt;=0,(0.0003*Tab_ZADANIE_2[[#This Row],[Temperatura 20:00 - 19:59]]^1.5*Tab_ZADANIE_2[[#This Row],[Stan ZBIORNIKA 21:00]]),)</f>
        <v>0</v>
      </c>
      <c r="L127" s="16">
        <f>ROUNDUP(Tab_ZADANIE_2[[#This Row],[Uzupełnienie wody z SIECI 20:00-20:01]]/1000,0)*Woda_z_SIECI</f>
        <v>140.88</v>
      </c>
    </row>
    <row r="128" spans="2:12" x14ac:dyDescent="0.25">
      <c r="B128" s="2">
        <f>Tab_Dane_POGODA[[#This Row],[DATA]]</f>
        <v>42221</v>
      </c>
      <c r="C128" s="4">
        <f>VLOOKUP(Tab_ZADANIE_2[[#This Row],[DATA]],Tab_Dane_POGODA[],2,FALSE)</f>
        <v>24</v>
      </c>
      <c r="D128" s="8">
        <f>VLOOKUP(Tab_ZADANIE_2[[#This Row],[DATA]],Tab_Dane_POGODA[],3,FALSE)</f>
        <v>0</v>
      </c>
      <c r="E128" s="7">
        <f>IF(Tab_ZADANIE_2[[#This Row],[OPAD 20:00-19:59]]&gt;0,700*Tab_ZADANIE_2[[#This Row],[OPAD 20:00-19:59]],)</f>
        <v>0</v>
      </c>
      <c r="F128" s="7">
        <f>IF(J127-K127+Tab_ZADANIE_2[[#This Row],[Uzupełnienie wody z OPAD 20:00 - 19:59]]&gt;=Poj_Zbior_ALL,Poj_Zbior_ALL,J127-K127+Tab_ZADANIE_2[[#This Row],[Uzupełnienie wody z OPAD 20:00 - 19:59]])</f>
        <v>0</v>
      </c>
      <c r="G128" s="7" t="b">
        <f>AND(Tab_ZADANIE_2[[#This Row],[Temperatura 20:00 - 19:59]]&gt;15,Tab_ZADANIE_2[[#This Row],[OPAD 20:00-19:59]]&lt;0.6)</f>
        <v>1</v>
      </c>
      <c r="H128" s="7">
        <f>IF((Tab_ZADANIE_2[[#This Row],[Czy PODLEWANIE 20:00 - 21:00]]=TRUE),IF(Tab_ZADANIE_2[[#This Row],[Temperatura 20:00 - 19:59]]&lt;=30,12000,24000),)</f>
        <v>12000</v>
      </c>
      <c r="I128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28" s="7">
        <f>Tab_ZADANIE_2[[#This Row],[Stan ZBIORNIKA 20:00]]-Tab_ZADANIE_2[[#This Row],[Porcja PODLEWANIA 20:00 - 21:00]]+Tab_ZADANIE_2[[#This Row],[Uzupełnienie wody z SIECI 20:00-20:01]]</f>
        <v>0</v>
      </c>
      <c r="K128" s="7">
        <f>IF(Tab_ZADANIE_2[[#This Row],[OPAD 20:00-19:59]]&lt;=0,(0.0003*Tab_ZADANIE_2[[#This Row],[Temperatura 20:00 - 19:59]]^1.5*Tab_ZADANIE_2[[#This Row],[Stan ZBIORNIKA 21:00]]),)</f>
        <v>0</v>
      </c>
      <c r="L128" s="16">
        <f>ROUNDUP(Tab_ZADANIE_2[[#This Row],[Uzupełnienie wody z SIECI 20:00-20:01]]/1000,0)*Woda_z_SIECI</f>
        <v>140.88</v>
      </c>
    </row>
    <row r="129" spans="2:12" x14ac:dyDescent="0.25">
      <c r="B129" s="2">
        <f>Tab_Dane_POGODA[[#This Row],[DATA]]</f>
        <v>42222</v>
      </c>
      <c r="C129" s="4">
        <f>VLOOKUP(Tab_ZADANIE_2[[#This Row],[DATA]],Tab_Dane_POGODA[],2,FALSE)</f>
        <v>24</v>
      </c>
      <c r="D129" s="8">
        <f>VLOOKUP(Tab_ZADANIE_2[[#This Row],[DATA]],Tab_Dane_POGODA[],3,FALSE)</f>
        <v>0</v>
      </c>
      <c r="E129" s="7">
        <f>IF(Tab_ZADANIE_2[[#This Row],[OPAD 20:00-19:59]]&gt;0,700*Tab_ZADANIE_2[[#This Row],[OPAD 20:00-19:59]],)</f>
        <v>0</v>
      </c>
      <c r="F129" s="7">
        <f>IF(J128-K128+Tab_ZADANIE_2[[#This Row],[Uzupełnienie wody z OPAD 20:00 - 19:59]]&gt;=Poj_Zbior_ALL,Poj_Zbior_ALL,J128-K128+Tab_ZADANIE_2[[#This Row],[Uzupełnienie wody z OPAD 20:00 - 19:59]])</f>
        <v>0</v>
      </c>
      <c r="G129" s="7" t="b">
        <f>AND(Tab_ZADANIE_2[[#This Row],[Temperatura 20:00 - 19:59]]&gt;15,Tab_ZADANIE_2[[#This Row],[OPAD 20:00-19:59]]&lt;0.6)</f>
        <v>1</v>
      </c>
      <c r="H129" s="7">
        <f>IF((Tab_ZADANIE_2[[#This Row],[Czy PODLEWANIE 20:00 - 21:00]]=TRUE),IF(Tab_ZADANIE_2[[#This Row],[Temperatura 20:00 - 19:59]]&lt;=30,12000,24000),)</f>
        <v>12000</v>
      </c>
      <c r="I129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29" s="7">
        <f>Tab_ZADANIE_2[[#This Row],[Stan ZBIORNIKA 20:00]]-Tab_ZADANIE_2[[#This Row],[Porcja PODLEWANIA 20:00 - 21:00]]+Tab_ZADANIE_2[[#This Row],[Uzupełnienie wody z SIECI 20:00-20:01]]</f>
        <v>0</v>
      </c>
      <c r="K129" s="7">
        <f>IF(Tab_ZADANIE_2[[#This Row],[OPAD 20:00-19:59]]&lt;=0,(0.0003*Tab_ZADANIE_2[[#This Row],[Temperatura 20:00 - 19:59]]^1.5*Tab_ZADANIE_2[[#This Row],[Stan ZBIORNIKA 21:00]]),)</f>
        <v>0</v>
      </c>
      <c r="L129" s="16">
        <f>ROUNDUP(Tab_ZADANIE_2[[#This Row],[Uzupełnienie wody z SIECI 20:00-20:01]]/1000,0)*Woda_z_SIECI</f>
        <v>140.88</v>
      </c>
    </row>
    <row r="130" spans="2:12" x14ac:dyDescent="0.25">
      <c r="B130" s="2">
        <f>Tab_Dane_POGODA[[#This Row],[DATA]]</f>
        <v>42223</v>
      </c>
      <c r="C130" s="4">
        <f>VLOOKUP(Tab_ZADANIE_2[[#This Row],[DATA]],Tab_Dane_POGODA[],2,FALSE)</f>
        <v>28</v>
      </c>
      <c r="D130" s="8">
        <f>VLOOKUP(Tab_ZADANIE_2[[#This Row],[DATA]],Tab_Dane_POGODA[],3,FALSE)</f>
        <v>0</v>
      </c>
      <c r="E130" s="7">
        <f>IF(Tab_ZADANIE_2[[#This Row],[OPAD 20:00-19:59]]&gt;0,700*Tab_ZADANIE_2[[#This Row],[OPAD 20:00-19:59]],)</f>
        <v>0</v>
      </c>
      <c r="F130" s="7">
        <f>IF(J129-K129+Tab_ZADANIE_2[[#This Row],[Uzupełnienie wody z OPAD 20:00 - 19:59]]&gt;=Poj_Zbior_ALL,Poj_Zbior_ALL,J129-K129+Tab_ZADANIE_2[[#This Row],[Uzupełnienie wody z OPAD 20:00 - 19:59]])</f>
        <v>0</v>
      </c>
      <c r="G130" s="7" t="b">
        <f>AND(Tab_ZADANIE_2[[#This Row],[Temperatura 20:00 - 19:59]]&gt;15,Tab_ZADANIE_2[[#This Row],[OPAD 20:00-19:59]]&lt;0.6)</f>
        <v>1</v>
      </c>
      <c r="H130" s="7">
        <f>IF((Tab_ZADANIE_2[[#This Row],[Czy PODLEWANIE 20:00 - 21:00]]=TRUE),IF(Tab_ZADANIE_2[[#This Row],[Temperatura 20:00 - 19:59]]&lt;=30,12000,24000),)</f>
        <v>12000</v>
      </c>
      <c r="I130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30" s="7">
        <f>Tab_ZADANIE_2[[#This Row],[Stan ZBIORNIKA 20:00]]-Tab_ZADANIE_2[[#This Row],[Porcja PODLEWANIA 20:00 - 21:00]]+Tab_ZADANIE_2[[#This Row],[Uzupełnienie wody z SIECI 20:00-20:01]]</f>
        <v>0</v>
      </c>
      <c r="K130" s="7">
        <f>IF(Tab_ZADANIE_2[[#This Row],[OPAD 20:00-19:59]]&lt;=0,(0.0003*Tab_ZADANIE_2[[#This Row],[Temperatura 20:00 - 19:59]]^1.5*Tab_ZADANIE_2[[#This Row],[Stan ZBIORNIKA 21:00]]),)</f>
        <v>0</v>
      </c>
      <c r="L130" s="16">
        <f>ROUNDUP(Tab_ZADANIE_2[[#This Row],[Uzupełnienie wody z SIECI 20:00-20:01]]/1000,0)*Woda_z_SIECI</f>
        <v>140.88</v>
      </c>
    </row>
    <row r="131" spans="2:12" x14ac:dyDescent="0.25">
      <c r="B131" s="2">
        <f>Tab_Dane_POGODA[[#This Row],[DATA]]</f>
        <v>42224</v>
      </c>
      <c r="C131" s="4">
        <f>VLOOKUP(Tab_ZADANIE_2[[#This Row],[DATA]],Tab_Dane_POGODA[],2,FALSE)</f>
        <v>28</v>
      </c>
      <c r="D131" s="8">
        <f>VLOOKUP(Tab_ZADANIE_2[[#This Row],[DATA]],Tab_Dane_POGODA[],3,FALSE)</f>
        <v>0</v>
      </c>
      <c r="E131" s="7">
        <f>IF(Tab_ZADANIE_2[[#This Row],[OPAD 20:00-19:59]]&gt;0,700*Tab_ZADANIE_2[[#This Row],[OPAD 20:00-19:59]],)</f>
        <v>0</v>
      </c>
      <c r="F131" s="7">
        <f>IF(J130-K130+Tab_ZADANIE_2[[#This Row],[Uzupełnienie wody z OPAD 20:00 - 19:59]]&gt;=Poj_Zbior_ALL,Poj_Zbior_ALL,J130-K130+Tab_ZADANIE_2[[#This Row],[Uzupełnienie wody z OPAD 20:00 - 19:59]])</f>
        <v>0</v>
      </c>
      <c r="G131" s="7" t="b">
        <f>AND(Tab_ZADANIE_2[[#This Row],[Temperatura 20:00 - 19:59]]&gt;15,Tab_ZADANIE_2[[#This Row],[OPAD 20:00-19:59]]&lt;0.6)</f>
        <v>1</v>
      </c>
      <c r="H131" s="7">
        <f>IF((Tab_ZADANIE_2[[#This Row],[Czy PODLEWANIE 20:00 - 21:00]]=TRUE),IF(Tab_ZADANIE_2[[#This Row],[Temperatura 20:00 - 19:59]]&lt;=30,12000,24000),)</f>
        <v>12000</v>
      </c>
      <c r="I131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31" s="7">
        <f>Tab_ZADANIE_2[[#This Row],[Stan ZBIORNIKA 20:00]]-Tab_ZADANIE_2[[#This Row],[Porcja PODLEWANIA 20:00 - 21:00]]+Tab_ZADANIE_2[[#This Row],[Uzupełnienie wody z SIECI 20:00-20:01]]</f>
        <v>0</v>
      </c>
      <c r="K131" s="7">
        <f>IF(Tab_ZADANIE_2[[#This Row],[OPAD 20:00-19:59]]&lt;=0,(0.0003*Tab_ZADANIE_2[[#This Row],[Temperatura 20:00 - 19:59]]^1.5*Tab_ZADANIE_2[[#This Row],[Stan ZBIORNIKA 21:00]]),)</f>
        <v>0</v>
      </c>
      <c r="L131" s="16">
        <f>ROUNDUP(Tab_ZADANIE_2[[#This Row],[Uzupełnienie wody z SIECI 20:00-20:01]]/1000,0)*Woda_z_SIECI</f>
        <v>140.88</v>
      </c>
    </row>
    <row r="132" spans="2:12" x14ac:dyDescent="0.25">
      <c r="B132" s="2">
        <f>Tab_Dane_POGODA[[#This Row],[DATA]]</f>
        <v>42225</v>
      </c>
      <c r="C132" s="4">
        <f>VLOOKUP(Tab_ZADANIE_2[[#This Row],[DATA]],Tab_Dane_POGODA[],2,FALSE)</f>
        <v>24</v>
      </c>
      <c r="D132" s="8">
        <f>VLOOKUP(Tab_ZADANIE_2[[#This Row],[DATA]],Tab_Dane_POGODA[],3,FALSE)</f>
        <v>0</v>
      </c>
      <c r="E132" s="7">
        <f>IF(Tab_ZADANIE_2[[#This Row],[OPAD 20:00-19:59]]&gt;0,700*Tab_ZADANIE_2[[#This Row],[OPAD 20:00-19:59]],)</f>
        <v>0</v>
      </c>
      <c r="F132" s="7">
        <f>IF(J131-K131+Tab_ZADANIE_2[[#This Row],[Uzupełnienie wody z OPAD 20:00 - 19:59]]&gt;=Poj_Zbior_ALL,Poj_Zbior_ALL,J131-K131+Tab_ZADANIE_2[[#This Row],[Uzupełnienie wody z OPAD 20:00 - 19:59]])</f>
        <v>0</v>
      </c>
      <c r="G132" s="7" t="b">
        <f>AND(Tab_ZADANIE_2[[#This Row],[Temperatura 20:00 - 19:59]]&gt;15,Tab_ZADANIE_2[[#This Row],[OPAD 20:00-19:59]]&lt;0.6)</f>
        <v>1</v>
      </c>
      <c r="H132" s="7">
        <f>IF((Tab_ZADANIE_2[[#This Row],[Czy PODLEWANIE 20:00 - 21:00]]=TRUE),IF(Tab_ZADANIE_2[[#This Row],[Temperatura 20:00 - 19:59]]&lt;=30,12000,24000),)</f>
        <v>12000</v>
      </c>
      <c r="I132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32" s="7">
        <f>Tab_ZADANIE_2[[#This Row],[Stan ZBIORNIKA 20:00]]-Tab_ZADANIE_2[[#This Row],[Porcja PODLEWANIA 20:00 - 21:00]]+Tab_ZADANIE_2[[#This Row],[Uzupełnienie wody z SIECI 20:00-20:01]]</f>
        <v>0</v>
      </c>
      <c r="K132" s="7">
        <f>IF(Tab_ZADANIE_2[[#This Row],[OPAD 20:00-19:59]]&lt;=0,(0.0003*Tab_ZADANIE_2[[#This Row],[Temperatura 20:00 - 19:59]]^1.5*Tab_ZADANIE_2[[#This Row],[Stan ZBIORNIKA 21:00]]),)</f>
        <v>0</v>
      </c>
      <c r="L132" s="16">
        <f>ROUNDUP(Tab_ZADANIE_2[[#This Row],[Uzupełnienie wody z SIECI 20:00-20:01]]/1000,0)*Woda_z_SIECI</f>
        <v>140.88</v>
      </c>
    </row>
    <row r="133" spans="2:12" x14ac:dyDescent="0.25">
      <c r="B133" s="2">
        <f>Tab_Dane_POGODA[[#This Row],[DATA]]</f>
        <v>42226</v>
      </c>
      <c r="C133" s="4">
        <f>VLOOKUP(Tab_ZADANIE_2[[#This Row],[DATA]],Tab_Dane_POGODA[],2,FALSE)</f>
        <v>24</v>
      </c>
      <c r="D133" s="8">
        <f>VLOOKUP(Tab_ZADANIE_2[[#This Row],[DATA]],Tab_Dane_POGODA[],3,FALSE)</f>
        <v>0</v>
      </c>
      <c r="E133" s="7">
        <f>IF(Tab_ZADANIE_2[[#This Row],[OPAD 20:00-19:59]]&gt;0,700*Tab_ZADANIE_2[[#This Row],[OPAD 20:00-19:59]],)</f>
        <v>0</v>
      </c>
      <c r="F133" s="7">
        <f>IF(J132-K132+Tab_ZADANIE_2[[#This Row],[Uzupełnienie wody z OPAD 20:00 - 19:59]]&gt;=Poj_Zbior_ALL,Poj_Zbior_ALL,J132-K132+Tab_ZADANIE_2[[#This Row],[Uzupełnienie wody z OPAD 20:00 - 19:59]])</f>
        <v>0</v>
      </c>
      <c r="G133" s="7" t="b">
        <f>AND(Tab_ZADANIE_2[[#This Row],[Temperatura 20:00 - 19:59]]&gt;15,Tab_ZADANIE_2[[#This Row],[OPAD 20:00-19:59]]&lt;0.6)</f>
        <v>1</v>
      </c>
      <c r="H133" s="7">
        <f>IF((Tab_ZADANIE_2[[#This Row],[Czy PODLEWANIE 20:00 - 21:00]]=TRUE),IF(Tab_ZADANIE_2[[#This Row],[Temperatura 20:00 - 19:59]]&lt;=30,12000,24000),)</f>
        <v>12000</v>
      </c>
      <c r="I133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33" s="7">
        <f>Tab_ZADANIE_2[[#This Row],[Stan ZBIORNIKA 20:00]]-Tab_ZADANIE_2[[#This Row],[Porcja PODLEWANIA 20:00 - 21:00]]+Tab_ZADANIE_2[[#This Row],[Uzupełnienie wody z SIECI 20:00-20:01]]</f>
        <v>0</v>
      </c>
      <c r="K133" s="7">
        <f>IF(Tab_ZADANIE_2[[#This Row],[OPAD 20:00-19:59]]&lt;=0,(0.0003*Tab_ZADANIE_2[[#This Row],[Temperatura 20:00 - 19:59]]^1.5*Tab_ZADANIE_2[[#This Row],[Stan ZBIORNIKA 21:00]]),)</f>
        <v>0</v>
      </c>
      <c r="L133" s="16">
        <f>ROUNDUP(Tab_ZADANIE_2[[#This Row],[Uzupełnienie wody z SIECI 20:00-20:01]]/1000,0)*Woda_z_SIECI</f>
        <v>140.88</v>
      </c>
    </row>
    <row r="134" spans="2:12" x14ac:dyDescent="0.25">
      <c r="B134" s="2">
        <f>Tab_Dane_POGODA[[#This Row],[DATA]]</f>
        <v>42227</v>
      </c>
      <c r="C134" s="4">
        <f>VLOOKUP(Tab_ZADANIE_2[[#This Row],[DATA]],Tab_Dane_POGODA[],2,FALSE)</f>
        <v>26</v>
      </c>
      <c r="D134" s="8">
        <f>VLOOKUP(Tab_ZADANIE_2[[#This Row],[DATA]],Tab_Dane_POGODA[],3,FALSE)</f>
        <v>0</v>
      </c>
      <c r="E134" s="7">
        <f>IF(Tab_ZADANIE_2[[#This Row],[OPAD 20:00-19:59]]&gt;0,700*Tab_ZADANIE_2[[#This Row],[OPAD 20:00-19:59]],)</f>
        <v>0</v>
      </c>
      <c r="F134" s="7">
        <f>IF(J133-K133+Tab_ZADANIE_2[[#This Row],[Uzupełnienie wody z OPAD 20:00 - 19:59]]&gt;=Poj_Zbior_ALL,Poj_Zbior_ALL,J133-K133+Tab_ZADANIE_2[[#This Row],[Uzupełnienie wody z OPAD 20:00 - 19:59]])</f>
        <v>0</v>
      </c>
      <c r="G134" s="7" t="b">
        <f>AND(Tab_ZADANIE_2[[#This Row],[Temperatura 20:00 - 19:59]]&gt;15,Tab_ZADANIE_2[[#This Row],[OPAD 20:00-19:59]]&lt;0.6)</f>
        <v>1</v>
      </c>
      <c r="H134" s="7">
        <f>IF((Tab_ZADANIE_2[[#This Row],[Czy PODLEWANIE 20:00 - 21:00]]=TRUE),IF(Tab_ZADANIE_2[[#This Row],[Temperatura 20:00 - 19:59]]&lt;=30,12000,24000),)</f>
        <v>12000</v>
      </c>
      <c r="I134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34" s="7">
        <f>Tab_ZADANIE_2[[#This Row],[Stan ZBIORNIKA 20:00]]-Tab_ZADANIE_2[[#This Row],[Porcja PODLEWANIA 20:00 - 21:00]]+Tab_ZADANIE_2[[#This Row],[Uzupełnienie wody z SIECI 20:00-20:01]]</f>
        <v>0</v>
      </c>
      <c r="K134" s="7">
        <f>IF(Tab_ZADANIE_2[[#This Row],[OPAD 20:00-19:59]]&lt;=0,(0.0003*Tab_ZADANIE_2[[#This Row],[Temperatura 20:00 - 19:59]]^1.5*Tab_ZADANIE_2[[#This Row],[Stan ZBIORNIKA 21:00]]),)</f>
        <v>0</v>
      </c>
      <c r="L134" s="16">
        <f>ROUNDUP(Tab_ZADANIE_2[[#This Row],[Uzupełnienie wody z SIECI 20:00-20:01]]/1000,0)*Woda_z_SIECI</f>
        <v>140.88</v>
      </c>
    </row>
    <row r="135" spans="2:12" x14ac:dyDescent="0.25">
      <c r="B135" s="2">
        <f>Tab_Dane_POGODA[[#This Row],[DATA]]</f>
        <v>42228</v>
      </c>
      <c r="C135" s="4">
        <f>VLOOKUP(Tab_ZADANIE_2[[#This Row],[DATA]],Tab_Dane_POGODA[],2,FALSE)</f>
        <v>32</v>
      </c>
      <c r="D135" s="8">
        <f>VLOOKUP(Tab_ZADANIE_2[[#This Row],[DATA]],Tab_Dane_POGODA[],3,FALSE)</f>
        <v>0.6</v>
      </c>
      <c r="E135" s="7">
        <f>IF(Tab_ZADANIE_2[[#This Row],[OPAD 20:00-19:59]]&gt;0,700*Tab_ZADANIE_2[[#This Row],[OPAD 20:00-19:59]],)</f>
        <v>420</v>
      </c>
      <c r="F135" s="7">
        <f>IF(J134-K134+Tab_ZADANIE_2[[#This Row],[Uzupełnienie wody z OPAD 20:00 - 19:59]]&gt;=Poj_Zbior_ALL,Poj_Zbior_ALL,J134-K134+Tab_ZADANIE_2[[#This Row],[Uzupełnienie wody z OPAD 20:00 - 19:59]])</f>
        <v>420</v>
      </c>
      <c r="G135" s="7" t="b">
        <f>AND(Tab_ZADANIE_2[[#This Row],[Temperatura 20:00 - 19:59]]&gt;15,Tab_ZADANIE_2[[#This Row],[OPAD 20:00-19:59]]&lt;0.6)</f>
        <v>0</v>
      </c>
      <c r="H135" s="7">
        <f>IF((Tab_ZADANIE_2[[#This Row],[Czy PODLEWANIE 20:00 - 21:00]]=TRUE),IF(Tab_ZADANIE_2[[#This Row],[Temperatura 20:00 - 19:59]]&lt;=30,12000,24000),)</f>
        <v>0</v>
      </c>
      <c r="I135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35" s="7">
        <f>Tab_ZADANIE_2[[#This Row],[Stan ZBIORNIKA 20:00]]-Tab_ZADANIE_2[[#This Row],[Porcja PODLEWANIA 20:00 - 21:00]]+Tab_ZADANIE_2[[#This Row],[Uzupełnienie wody z SIECI 20:00-20:01]]</f>
        <v>420</v>
      </c>
      <c r="K135" s="7">
        <f>IF(Tab_ZADANIE_2[[#This Row],[OPAD 20:00-19:59]]&lt;=0,(0.0003*Tab_ZADANIE_2[[#This Row],[Temperatura 20:00 - 19:59]]^1.5*Tab_ZADANIE_2[[#This Row],[Stan ZBIORNIKA 21:00]]),)</f>
        <v>0</v>
      </c>
      <c r="L135" s="16">
        <f>ROUNDUP(Tab_ZADANIE_2[[#This Row],[Uzupełnienie wody z SIECI 20:00-20:01]]/1000,0)*Woda_z_SIECI</f>
        <v>0</v>
      </c>
    </row>
    <row r="136" spans="2:12" x14ac:dyDescent="0.25">
      <c r="B136" s="2">
        <f>Tab_Dane_POGODA[[#This Row],[DATA]]</f>
        <v>42229</v>
      </c>
      <c r="C136" s="4">
        <f>VLOOKUP(Tab_ZADANIE_2[[#This Row],[DATA]],Tab_Dane_POGODA[],2,FALSE)</f>
        <v>31</v>
      </c>
      <c r="D136" s="8">
        <f>VLOOKUP(Tab_ZADANIE_2[[#This Row],[DATA]],Tab_Dane_POGODA[],3,FALSE)</f>
        <v>0.1</v>
      </c>
      <c r="E136" s="7">
        <f>IF(Tab_ZADANIE_2[[#This Row],[OPAD 20:00-19:59]]&gt;0,700*Tab_ZADANIE_2[[#This Row],[OPAD 20:00-19:59]],)</f>
        <v>70</v>
      </c>
      <c r="F136" s="7">
        <f>IF(J135-K135+Tab_ZADANIE_2[[#This Row],[Uzupełnienie wody z OPAD 20:00 - 19:59]]&gt;=Poj_Zbior_ALL,Poj_Zbior_ALL,J135-K135+Tab_ZADANIE_2[[#This Row],[Uzupełnienie wody z OPAD 20:00 - 19:59]])</f>
        <v>490</v>
      </c>
      <c r="G136" s="7" t="b">
        <f>AND(Tab_ZADANIE_2[[#This Row],[Temperatura 20:00 - 19:59]]&gt;15,Tab_ZADANIE_2[[#This Row],[OPAD 20:00-19:59]]&lt;0.6)</f>
        <v>1</v>
      </c>
      <c r="H136" s="7">
        <f>IF((Tab_ZADANIE_2[[#This Row],[Czy PODLEWANIE 20:00 - 21:00]]=TRUE),IF(Tab_ZADANIE_2[[#This Row],[Temperatura 20:00 - 19:59]]&lt;=30,12000,24000),)</f>
        <v>24000</v>
      </c>
      <c r="I136" s="7">
        <f>IF(Tab_ZADANIE_2[[#This Row],[Stan ZBIORNIKA 20:00]]&lt;Tab_ZADANIE_2[[#This Row],[Porcja PODLEWANIA 20:00 - 21:00]], Tab_ZADANIE_2[[#This Row],[Porcja PODLEWANIA 20:00 - 21:00]]-Tab_ZADANIE_2[[#This Row],[Stan ZBIORNIKA 20:00]],)</f>
        <v>23510</v>
      </c>
      <c r="J136" s="7">
        <f>Tab_ZADANIE_2[[#This Row],[Stan ZBIORNIKA 20:00]]-Tab_ZADANIE_2[[#This Row],[Porcja PODLEWANIA 20:00 - 21:00]]+Tab_ZADANIE_2[[#This Row],[Uzupełnienie wody z SIECI 20:00-20:01]]</f>
        <v>0</v>
      </c>
      <c r="K136" s="7">
        <f>IF(Tab_ZADANIE_2[[#This Row],[OPAD 20:00-19:59]]&lt;=0,(0.0003*Tab_ZADANIE_2[[#This Row],[Temperatura 20:00 - 19:59]]^1.5*Tab_ZADANIE_2[[#This Row],[Stan ZBIORNIKA 21:00]]),)</f>
        <v>0</v>
      </c>
      <c r="L136" s="16">
        <f>ROUNDUP(Tab_ZADANIE_2[[#This Row],[Uzupełnienie wody z SIECI 20:00-20:01]]/1000,0)*Woda_z_SIECI</f>
        <v>281.76</v>
      </c>
    </row>
    <row r="137" spans="2:12" x14ac:dyDescent="0.25">
      <c r="B137" s="2">
        <f>Tab_Dane_POGODA[[#This Row],[DATA]]</f>
        <v>42230</v>
      </c>
      <c r="C137" s="4">
        <f>VLOOKUP(Tab_ZADANIE_2[[#This Row],[DATA]],Tab_Dane_POGODA[],2,FALSE)</f>
        <v>33</v>
      </c>
      <c r="D137" s="8">
        <f>VLOOKUP(Tab_ZADANIE_2[[#This Row],[DATA]],Tab_Dane_POGODA[],3,FALSE)</f>
        <v>0</v>
      </c>
      <c r="E137" s="7">
        <f>IF(Tab_ZADANIE_2[[#This Row],[OPAD 20:00-19:59]]&gt;0,700*Tab_ZADANIE_2[[#This Row],[OPAD 20:00-19:59]],)</f>
        <v>0</v>
      </c>
      <c r="F137" s="7">
        <f>IF(J136-K136+Tab_ZADANIE_2[[#This Row],[Uzupełnienie wody z OPAD 20:00 - 19:59]]&gt;=Poj_Zbior_ALL,Poj_Zbior_ALL,J136-K136+Tab_ZADANIE_2[[#This Row],[Uzupełnienie wody z OPAD 20:00 - 19:59]])</f>
        <v>0</v>
      </c>
      <c r="G137" s="7" t="b">
        <f>AND(Tab_ZADANIE_2[[#This Row],[Temperatura 20:00 - 19:59]]&gt;15,Tab_ZADANIE_2[[#This Row],[OPAD 20:00-19:59]]&lt;0.6)</f>
        <v>1</v>
      </c>
      <c r="H137" s="7">
        <f>IF((Tab_ZADANIE_2[[#This Row],[Czy PODLEWANIE 20:00 - 21:00]]=TRUE),IF(Tab_ZADANIE_2[[#This Row],[Temperatura 20:00 - 19:59]]&lt;=30,12000,24000),)</f>
        <v>24000</v>
      </c>
      <c r="I137" s="7">
        <f>IF(Tab_ZADANIE_2[[#This Row],[Stan ZBIORNIKA 20:00]]&lt;Tab_ZADANIE_2[[#This Row],[Porcja PODLEWANIA 20:00 - 21:00]], Tab_ZADANIE_2[[#This Row],[Porcja PODLEWANIA 20:00 - 21:00]]-Tab_ZADANIE_2[[#This Row],[Stan ZBIORNIKA 20:00]],)</f>
        <v>24000</v>
      </c>
      <c r="J137" s="7">
        <f>Tab_ZADANIE_2[[#This Row],[Stan ZBIORNIKA 20:00]]-Tab_ZADANIE_2[[#This Row],[Porcja PODLEWANIA 20:00 - 21:00]]+Tab_ZADANIE_2[[#This Row],[Uzupełnienie wody z SIECI 20:00-20:01]]</f>
        <v>0</v>
      </c>
      <c r="K137" s="7">
        <f>IF(Tab_ZADANIE_2[[#This Row],[OPAD 20:00-19:59]]&lt;=0,(0.0003*Tab_ZADANIE_2[[#This Row],[Temperatura 20:00 - 19:59]]^1.5*Tab_ZADANIE_2[[#This Row],[Stan ZBIORNIKA 21:00]]),)</f>
        <v>0</v>
      </c>
      <c r="L137" s="16">
        <f>ROUNDUP(Tab_ZADANIE_2[[#This Row],[Uzupełnienie wody z SIECI 20:00-20:01]]/1000,0)*Woda_z_SIECI</f>
        <v>281.76</v>
      </c>
    </row>
    <row r="138" spans="2:12" x14ac:dyDescent="0.25">
      <c r="B138" s="2">
        <f>Tab_Dane_POGODA[[#This Row],[DATA]]</f>
        <v>42231</v>
      </c>
      <c r="C138" s="4">
        <f>VLOOKUP(Tab_ZADANIE_2[[#This Row],[DATA]],Tab_Dane_POGODA[],2,FALSE)</f>
        <v>31</v>
      </c>
      <c r="D138" s="8">
        <f>VLOOKUP(Tab_ZADANIE_2[[#This Row],[DATA]],Tab_Dane_POGODA[],3,FALSE)</f>
        <v>12</v>
      </c>
      <c r="E138" s="7">
        <f>IF(Tab_ZADANIE_2[[#This Row],[OPAD 20:00-19:59]]&gt;0,700*Tab_ZADANIE_2[[#This Row],[OPAD 20:00-19:59]],)</f>
        <v>8400</v>
      </c>
      <c r="F138" s="7">
        <f>IF(J137-K137+Tab_ZADANIE_2[[#This Row],[Uzupełnienie wody z OPAD 20:00 - 19:59]]&gt;=Poj_Zbior_ALL,Poj_Zbior_ALL,J137-K137+Tab_ZADANIE_2[[#This Row],[Uzupełnienie wody z OPAD 20:00 - 19:59]])</f>
        <v>8400</v>
      </c>
      <c r="G138" s="7" t="b">
        <f>AND(Tab_ZADANIE_2[[#This Row],[Temperatura 20:00 - 19:59]]&gt;15,Tab_ZADANIE_2[[#This Row],[OPAD 20:00-19:59]]&lt;0.6)</f>
        <v>0</v>
      </c>
      <c r="H138" s="7">
        <f>IF((Tab_ZADANIE_2[[#This Row],[Czy PODLEWANIE 20:00 - 21:00]]=TRUE),IF(Tab_ZADANIE_2[[#This Row],[Temperatura 20:00 - 19:59]]&lt;=30,12000,24000),)</f>
        <v>0</v>
      </c>
      <c r="I138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38" s="7">
        <f>Tab_ZADANIE_2[[#This Row],[Stan ZBIORNIKA 20:00]]-Tab_ZADANIE_2[[#This Row],[Porcja PODLEWANIA 20:00 - 21:00]]+Tab_ZADANIE_2[[#This Row],[Uzupełnienie wody z SIECI 20:00-20:01]]</f>
        <v>8400</v>
      </c>
      <c r="K138" s="7">
        <f>IF(Tab_ZADANIE_2[[#This Row],[OPAD 20:00-19:59]]&lt;=0,(0.0003*Tab_ZADANIE_2[[#This Row],[Temperatura 20:00 - 19:59]]^1.5*Tab_ZADANIE_2[[#This Row],[Stan ZBIORNIKA 21:00]]),)</f>
        <v>0</v>
      </c>
      <c r="L138" s="16">
        <f>ROUNDUP(Tab_ZADANIE_2[[#This Row],[Uzupełnienie wody z SIECI 20:00-20:01]]/1000,0)*Woda_z_SIECI</f>
        <v>0</v>
      </c>
    </row>
    <row r="139" spans="2:12" x14ac:dyDescent="0.25">
      <c r="B139" s="2">
        <f>Tab_Dane_POGODA[[#This Row],[DATA]]</f>
        <v>42232</v>
      </c>
      <c r="C139" s="4">
        <f>VLOOKUP(Tab_ZADANIE_2[[#This Row],[DATA]],Tab_Dane_POGODA[],2,FALSE)</f>
        <v>22</v>
      </c>
      <c r="D139" s="8">
        <f>VLOOKUP(Tab_ZADANIE_2[[#This Row],[DATA]],Tab_Dane_POGODA[],3,FALSE)</f>
        <v>0</v>
      </c>
      <c r="E139" s="7">
        <f>IF(Tab_ZADANIE_2[[#This Row],[OPAD 20:00-19:59]]&gt;0,700*Tab_ZADANIE_2[[#This Row],[OPAD 20:00-19:59]],)</f>
        <v>0</v>
      </c>
      <c r="F139" s="7">
        <f>IF(J138-K138+Tab_ZADANIE_2[[#This Row],[Uzupełnienie wody z OPAD 20:00 - 19:59]]&gt;=Poj_Zbior_ALL,Poj_Zbior_ALL,J138-K138+Tab_ZADANIE_2[[#This Row],[Uzupełnienie wody z OPAD 20:00 - 19:59]])</f>
        <v>8400</v>
      </c>
      <c r="G139" s="7" t="b">
        <f>AND(Tab_ZADANIE_2[[#This Row],[Temperatura 20:00 - 19:59]]&gt;15,Tab_ZADANIE_2[[#This Row],[OPAD 20:00-19:59]]&lt;0.6)</f>
        <v>1</v>
      </c>
      <c r="H139" s="7">
        <f>IF((Tab_ZADANIE_2[[#This Row],[Czy PODLEWANIE 20:00 - 21:00]]=TRUE),IF(Tab_ZADANIE_2[[#This Row],[Temperatura 20:00 - 19:59]]&lt;=30,12000,24000),)</f>
        <v>12000</v>
      </c>
      <c r="I139" s="7">
        <f>IF(Tab_ZADANIE_2[[#This Row],[Stan ZBIORNIKA 20:00]]&lt;Tab_ZADANIE_2[[#This Row],[Porcja PODLEWANIA 20:00 - 21:00]], Tab_ZADANIE_2[[#This Row],[Porcja PODLEWANIA 20:00 - 21:00]]-Tab_ZADANIE_2[[#This Row],[Stan ZBIORNIKA 20:00]],)</f>
        <v>3600</v>
      </c>
      <c r="J139" s="7">
        <f>Tab_ZADANIE_2[[#This Row],[Stan ZBIORNIKA 20:00]]-Tab_ZADANIE_2[[#This Row],[Porcja PODLEWANIA 20:00 - 21:00]]+Tab_ZADANIE_2[[#This Row],[Uzupełnienie wody z SIECI 20:00-20:01]]</f>
        <v>0</v>
      </c>
      <c r="K139" s="7">
        <f>IF(Tab_ZADANIE_2[[#This Row],[OPAD 20:00-19:59]]&lt;=0,(0.0003*Tab_ZADANIE_2[[#This Row],[Temperatura 20:00 - 19:59]]^1.5*Tab_ZADANIE_2[[#This Row],[Stan ZBIORNIKA 21:00]]),)</f>
        <v>0</v>
      </c>
      <c r="L139" s="16">
        <f>ROUNDUP(Tab_ZADANIE_2[[#This Row],[Uzupełnienie wody z SIECI 20:00-20:01]]/1000,0)*Woda_z_SIECI</f>
        <v>46.96</v>
      </c>
    </row>
    <row r="140" spans="2:12" x14ac:dyDescent="0.25">
      <c r="B140" s="2">
        <f>Tab_Dane_POGODA[[#This Row],[DATA]]</f>
        <v>42233</v>
      </c>
      <c r="C140" s="4">
        <f>VLOOKUP(Tab_ZADANIE_2[[#This Row],[DATA]],Tab_Dane_POGODA[],2,FALSE)</f>
        <v>24</v>
      </c>
      <c r="D140" s="8">
        <f>VLOOKUP(Tab_ZADANIE_2[[#This Row],[DATA]],Tab_Dane_POGODA[],3,FALSE)</f>
        <v>0.2</v>
      </c>
      <c r="E140" s="7">
        <f>IF(Tab_ZADANIE_2[[#This Row],[OPAD 20:00-19:59]]&gt;0,700*Tab_ZADANIE_2[[#This Row],[OPAD 20:00-19:59]],)</f>
        <v>140</v>
      </c>
      <c r="F140" s="7">
        <f>IF(J139-K139+Tab_ZADANIE_2[[#This Row],[Uzupełnienie wody z OPAD 20:00 - 19:59]]&gt;=Poj_Zbior_ALL,Poj_Zbior_ALL,J139-K139+Tab_ZADANIE_2[[#This Row],[Uzupełnienie wody z OPAD 20:00 - 19:59]])</f>
        <v>140</v>
      </c>
      <c r="G140" s="7" t="b">
        <f>AND(Tab_ZADANIE_2[[#This Row],[Temperatura 20:00 - 19:59]]&gt;15,Tab_ZADANIE_2[[#This Row],[OPAD 20:00-19:59]]&lt;0.6)</f>
        <v>1</v>
      </c>
      <c r="H140" s="7">
        <f>IF((Tab_ZADANIE_2[[#This Row],[Czy PODLEWANIE 20:00 - 21:00]]=TRUE),IF(Tab_ZADANIE_2[[#This Row],[Temperatura 20:00 - 19:59]]&lt;=30,12000,24000),)</f>
        <v>12000</v>
      </c>
      <c r="I140" s="7">
        <f>IF(Tab_ZADANIE_2[[#This Row],[Stan ZBIORNIKA 20:00]]&lt;Tab_ZADANIE_2[[#This Row],[Porcja PODLEWANIA 20:00 - 21:00]], Tab_ZADANIE_2[[#This Row],[Porcja PODLEWANIA 20:00 - 21:00]]-Tab_ZADANIE_2[[#This Row],[Stan ZBIORNIKA 20:00]],)</f>
        <v>11860</v>
      </c>
      <c r="J140" s="7">
        <f>Tab_ZADANIE_2[[#This Row],[Stan ZBIORNIKA 20:00]]-Tab_ZADANIE_2[[#This Row],[Porcja PODLEWANIA 20:00 - 21:00]]+Tab_ZADANIE_2[[#This Row],[Uzupełnienie wody z SIECI 20:00-20:01]]</f>
        <v>0</v>
      </c>
      <c r="K140" s="7">
        <f>IF(Tab_ZADANIE_2[[#This Row],[OPAD 20:00-19:59]]&lt;=0,(0.0003*Tab_ZADANIE_2[[#This Row],[Temperatura 20:00 - 19:59]]^1.5*Tab_ZADANIE_2[[#This Row],[Stan ZBIORNIKA 21:00]]),)</f>
        <v>0</v>
      </c>
      <c r="L140" s="16">
        <f>ROUNDUP(Tab_ZADANIE_2[[#This Row],[Uzupełnienie wody z SIECI 20:00-20:01]]/1000,0)*Woda_z_SIECI</f>
        <v>140.88</v>
      </c>
    </row>
    <row r="141" spans="2:12" x14ac:dyDescent="0.25">
      <c r="B141" s="2">
        <f>Tab_Dane_POGODA[[#This Row],[DATA]]</f>
        <v>42234</v>
      </c>
      <c r="C141" s="4">
        <f>VLOOKUP(Tab_ZADANIE_2[[#This Row],[DATA]],Tab_Dane_POGODA[],2,FALSE)</f>
        <v>22</v>
      </c>
      <c r="D141" s="8">
        <f>VLOOKUP(Tab_ZADANIE_2[[#This Row],[DATA]],Tab_Dane_POGODA[],3,FALSE)</f>
        <v>0</v>
      </c>
      <c r="E141" s="7">
        <f>IF(Tab_ZADANIE_2[[#This Row],[OPAD 20:00-19:59]]&gt;0,700*Tab_ZADANIE_2[[#This Row],[OPAD 20:00-19:59]],)</f>
        <v>0</v>
      </c>
      <c r="F141" s="7">
        <f>IF(J140-K140+Tab_ZADANIE_2[[#This Row],[Uzupełnienie wody z OPAD 20:00 - 19:59]]&gt;=Poj_Zbior_ALL,Poj_Zbior_ALL,J140-K140+Tab_ZADANIE_2[[#This Row],[Uzupełnienie wody z OPAD 20:00 - 19:59]])</f>
        <v>0</v>
      </c>
      <c r="G141" s="7" t="b">
        <f>AND(Tab_ZADANIE_2[[#This Row],[Temperatura 20:00 - 19:59]]&gt;15,Tab_ZADANIE_2[[#This Row],[OPAD 20:00-19:59]]&lt;0.6)</f>
        <v>1</v>
      </c>
      <c r="H141" s="7">
        <f>IF((Tab_ZADANIE_2[[#This Row],[Czy PODLEWANIE 20:00 - 21:00]]=TRUE),IF(Tab_ZADANIE_2[[#This Row],[Temperatura 20:00 - 19:59]]&lt;=30,12000,24000),)</f>
        <v>12000</v>
      </c>
      <c r="I141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41" s="7">
        <f>Tab_ZADANIE_2[[#This Row],[Stan ZBIORNIKA 20:00]]-Tab_ZADANIE_2[[#This Row],[Porcja PODLEWANIA 20:00 - 21:00]]+Tab_ZADANIE_2[[#This Row],[Uzupełnienie wody z SIECI 20:00-20:01]]</f>
        <v>0</v>
      </c>
      <c r="K141" s="7">
        <f>IF(Tab_ZADANIE_2[[#This Row],[OPAD 20:00-19:59]]&lt;=0,(0.0003*Tab_ZADANIE_2[[#This Row],[Temperatura 20:00 - 19:59]]^1.5*Tab_ZADANIE_2[[#This Row],[Stan ZBIORNIKA 21:00]]),)</f>
        <v>0</v>
      </c>
      <c r="L141" s="16">
        <f>ROUNDUP(Tab_ZADANIE_2[[#This Row],[Uzupełnienie wody z SIECI 20:00-20:01]]/1000,0)*Woda_z_SIECI</f>
        <v>140.88</v>
      </c>
    </row>
    <row r="142" spans="2:12" x14ac:dyDescent="0.25">
      <c r="B142" s="2">
        <f>Tab_Dane_POGODA[[#This Row],[DATA]]</f>
        <v>42235</v>
      </c>
      <c r="C142" s="4">
        <f>VLOOKUP(Tab_ZADANIE_2[[#This Row],[DATA]],Tab_Dane_POGODA[],2,FALSE)</f>
        <v>19</v>
      </c>
      <c r="D142" s="8">
        <f>VLOOKUP(Tab_ZADANIE_2[[#This Row],[DATA]],Tab_Dane_POGODA[],3,FALSE)</f>
        <v>0</v>
      </c>
      <c r="E142" s="7">
        <f>IF(Tab_ZADANIE_2[[#This Row],[OPAD 20:00-19:59]]&gt;0,700*Tab_ZADANIE_2[[#This Row],[OPAD 20:00-19:59]],)</f>
        <v>0</v>
      </c>
      <c r="F142" s="7">
        <f>IF(J141-K141+Tab_ZADANIE_2[[#This Row],[Uzupełnienie wody z OPAD 20:00 - 19:59]]&gt;=Poj_Zbior_ALL,Poj_Zbior_ALL,J141-K141+Tab_ZADANIE_2[[#This Row],[Uzupełnienie wody z OPAD 20:00 - 19:59]])</f>
        <v>0</v>
      </c>
      <c r="G142" s="7" t="b">
        <f>AND(Tab_ZADANIE_2[[#This Row],[Temperatura 20:00 - 19:59]]&gt;15,Tab_ZADANIE_2[[#This Row],[OPAD 20:00-19:59]]&lt;0.6)</f>
        <v>1</v>
      </c>
      <c r="H142" s="7">
        <f>IF((Tab_ZADANIE_2[[#This Row],[Czy PODLEWANIE 20:00 - 21:00]]=TRUE),IF(Tab_ZADANIE_2[[#This Row],[Temperatura 20:00 - 19:59]]&lt;=30,12000,24000),)</f>
        <v>12000</v>
      </c>
      <c r="I142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42" s="7">
        <f>Tab_ZADANIE_2[[#This Row],[Stan ZBIORNIKA 20:00]]-Tab_ZADANIE_2[[#This Row],[Porcja PODLEWANIA 20:00 - 21:00]]+Tab_ZADANIE_2[[#This Row],[Uzupełnienie wody z SIECI 20:00-20:01]]</f>
        <v>0</v>
      </c>
      <c r="K142" s="7">
        <f>IF(Tab_ZADANIE_2[[#This Row],[OPAD 20:00-19:59]]&lt;=0,(0.0003*Tab_ZADANIE_2[[#This Row],[Temperatura 20:00 - 19:59]]^1.5*Tab_ZADANIE_2[[#This Row],[Stan ZBIORNIKA 21:00]]),)</f>
        <v>0</v>
      </c>
      <c r="L142" s="16">
        <f>ROUNDUP(Tab_ZADANIE_2[[#This Row],[Uzupełnienie wody z SIECI 20:00-20:01]]/1000,0)*Woda_z_SIECI</f>
        <v>140.88</v>
      </c>
    </row>
    <row r="143" spans="2:12" x14ac:dyDescent="0.25">
      <c r="B143" s="2">
        <f>Tab_Dane_POGODA[[#This Row],[DATA]]</f>
        <v>42236</v>
      </c>
      <c r="C143" s="4">
        <f>VLOOKUP(Tab_ZADANIE_2[[#This Row],[DATA]],Tab_Dane_POGODA[],2,FALSE)</f>
        <v>18</v>
      </c>
      <c r="D143" s="8">
        <f>VLOOKUP(Tab_ZADANIE_2[[#This Row],[DATA]],Tab_Dane_POGODA[],3,FALSE)</f>
        <v>0</v>
      </c>
      <c r="E143" s="7">
        <f>IF(Tab_ZADANIE_2[[#This Row],[OPAD 20:00-19:59]]&gt;0,700*Tab_ZADANIE_2[[#This Row],[OPAD 20:00-19:59]],)</f>
        <v>0</v>
      </c>
      <c r="F143" s="7">
        <f>IF(J142-K142+Tab_ZADANIE_2[[#This Row],[Uzupełnienie wody z OPAD 20:00 - 19:59]]&gt;=Poj_Zbior_ALL,Poj_Zbior_ALL,J142-K142+Tab_ZADANIE_2[[#This Row],[Uzupełnienie wody z OPAD 20:00 - 19:59]])</f>
        <v>0</v>
      </c>
      <c r="G143" s="7" t="b">
        <f>AND(Tab_ZADANIE_2[[#This Row],[Temperatura 20:00 - 19:59]]&gt;15,Tab_ZADANIE_2[[#This Row],[OPAD 20:00-19:59]]&lt;0.6)</f>
        <v>1</v>
      </c>
      <c r="H143" s="7">
        <f>IF((Tab_ZADANIE_2[[#This Row],[Czy PODLEWANIE 20:00 - 21:00]]=TRUE),IF(Tab_ZADANIE_2[[#This Row],[Temperatura 20:00 - 19:59]]&lt;=30,12000,24000),)</f>
        <v>12000</v>
      </c>
      <c r="I143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43" s="7">
        <f>Tab_ZADANIE_2[[#This Row],[Stan ZBIORNIKA 20:00]]-Tab_ZADANIE_2[[#This Row],[Porcja PODLEWANIA 20:00 - 21:00]]+Tab_ZADANIE_2[[#This Row],[Uzupełnienie wody z SIECI 20:00-20:01]]</f>
        <v>0</v>
      </c>
      <c r="K143" s="7">
        <f>IF(Tab_ZADANIE_2[[#This Row],[OPAD 20:00-19:59]]&lt;=0,(0.0003*Tab_ZADANIE_2[[#This Row],[Temperatura 20:00 - 19:59]]^1.5*Tab_ZADANIE_2[[#This Row],[Stan ZBIORNIKA 21:00]]),)</f>
        <v>0</v>
      </c>
      <c r="L143" s="16">
        <f>ROUNDUP(Tab_ZADANIE_2[[#This Row],[Uzupełnienie wody z SIECI 20:00-20:01]]/1000,0)*Woda_z_SIECI</f>
        <v>140.88</v>
      </c>
    </row>
    <row r="144" spans="2:12" x14ac:dyDescent="0.25">
      <c r="B144" s="2">
        <f>Tab_Dane_POGODA[[#This Row],[DATA]]</f>
        <v>42237</v>
      </c>
      <c r="C144" s="4">
        <f>VLOOKUP(Tab_ZADANIE_2[[#This Row],[DATA]],Tab_Dane_POGODA[],2,FALSE)</f>
        <v>18</v>
      </c>
      <c r="D144" s="8">
        <f>VLOOKUP(Tab_ZADANIE_2[[#This Row],[DATA]],Tab_Dane_POGODA[],3,FALSE)</f>
        <v>0</v>
      </c>
      <c r="E144" s="7">
        <f>IF(Tab_ZADANIE_2[[#This Row],[OPAD 20:00-19:59]]&gt;0,700*Tab_ZADANIE_2[[#This Row],[OPAD 20:00-19:59]],)</f>
        <v>0</v>
      </c>
      <c r="F144" s="7">
        <f>IF(J143-K143+Tab_ZADANIE_2[[#This Row],[Uzupełnienie wody z OPAD 20:00 - 19:59]]&gt;=Poj_Zbior_ALL,Poj_Zbior_ALL,J143-K143+Tab_ZADANIE_2[[#This Row],[Uzupełnienie wody z OPAD 20:00 - 19:59]])</f>
        <v>0</v>
      </c>
      <c r="G144" s="7" t="b">
        <f>AND(Tab_ZADANIE_2[[#This Row],[Temperatura 20:00 - 19:59]]&gt;15,Tab_ZADANIE_2[[#This Row],[OPAD 20:00-19:59]]&lt;0.6)</f>
        <v>1</v>
      </c>
      <c r="H144" s="7">
        <f>IF((Tab_ZADANIE_2[[#This Row],[Czy PODLEWANIE 20:00 - 21:00]]=TRUE),IF(Tab_ZADANIE_2[[#This Row],[Temperatura 20:00 - 19:59]]&lt;=30,12000,24000),)</f>
        <v>12000</v>
      </c>
      <c r="I144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44" s="7">
        <f>Tab_ZADANIE_2[[#This Row],[Stan ZBIORNIKA 20:00]]-Tab_ZADANIE_2[[#This Row],[Porcja PODLEWANIA 20:00 - 21:00]]+Tab_ZADANIE_2[[#This Row],[Uzupełnienie wody z SIECI 20:00-20:01]]</f>
        <v>0</v>
      </c>
      <c r="K144" s="7">
        <f>IF(Tab_ZADANIE_2[[#This Row],[OPAD 20:00-19:59]]&lt;=0,(0.0003*Tab_ZADANIE_2[[#This Row],[Temperatura 20:00 - 19:59]]^1.5*Tab_ZADANIE_2[[#This Row],[Stan ZBIORNIKA 21:00]]),)</f>
        <v>0</v>
      </c>
      <c r="L144" s="16">
        <f>ROUNDUP(Tab_ZADANIE_2[[#This Row],[Uzupełnienie wody z SIECI 20:00-20:01]]/1000,0)*Woda_z_SIECI</f>
        <v>140.88</v>
      </c>
    </row>
    <row r="145" spans="2:12" x14ac:dyDescent="0.25">
      <c r="B145" s="2">
        <f>Tab_Dane_POGODA[[#This Row],[DATA]]</f>
        <v>42238</v>
      </c>
      <c r="C145" s="4">
        <f>VLOOKUP(Tab_ZADANIE_2[[#This Row],[DATA]],Tab_Dane_POGODA[],2,FALSE)</f>
        <v>18</v>
      </c>
      <c r="D145" s="8">
        <f>VLOOKUP(Tab_ZADANIE_2[[#This Row],[DATA]],Tab_Dane_POGODA[],3,FALSE)</f>
        <v>0</v>
      </c>
      <c r="E145" s="7">
        <f>IF(Tab_ZADANIE_2[[#This Row],[OPAD 20:00-19:59]]&gt;0,700*Tab_ZADANIE_2[[#This Row],[OPAD 20:00-19:59]],)</f>
        <v>0</v>
      </c>
      <c r="F145" s="7">
        <f>IF(J144-K144+Tab_ZADANIE_2[[#This Row],[Uzupełnienie wody z OPAD 20:00 - 19:59]]&gt;=Poj_Zbior_ALL,Poj_Zbior_ALL,J144-K144+Tab_ZADANIE_2[[#This Row],[Uzupełnienie wody z OPAD 20:00 - 19:59]])</f>
        <v>0</v>
      </c>
      <c r="G145" s="7" t="b">
        <f>AND(Tab_ZADANIE_2[[#This Row],[Temperatura 20:00 - 19:59]]&gt;15,Tab_ZADANIE_2[[#This Row],[OPAD 20:00-19:59]]&lt;0.6)</f>
        <v>1</v>
      </c>
      <c r="H145" s="7">
        <f>IF((Tab_ZADANIE_2[[#This Row],[Czy PODLEWANIE 20:00 - 21:00]]=TRUE),IF(Tab_ZADANIE_2[[#This Row],[Temperatura 20:00 - 19:59]]&lt;=30,12000,24000),)</f>
        <v>12000</v>
      </c>
      <c r="I145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45" s="7">
        <f>Tab_ZADANIE_2[[#This Row],[Stan ZBIORNIKA 20:00]]-Tab_ZADANIE_2[[#This Row],[Porcja PODLEWANIA 20:00 - 21:00]]+Tab_ZADANIE_2[[#This Row],[Uzupełnienie wody z SIECI 20:00-20:01]]</f>
        <v>0</v>
      </c>
      <c r="K145" s="7">
        <f>IF(Tab_ZADANIE_2[[#This Row],[OPAD 20:00-19:59]]&lt;=0,(0.0003*Tab_ZADANIE_2[[#This Row],[Temperatura 20:00 - 19:59]]^1.5*Tab_ZADANIE_2[[#This Row],[Stan ZBIORNIKA 21:00]]),)</f>
        <v>0</v>
      </c>
      <c r="L145" s="16">
        <f>ROUNDUP(Tab_ZADANIE_2[[#This Row],[Uzupełnienie wody z SIECI 20:00-20:01]]/1000,0)*Woda_z_SIECI</f>
        <v>140.88</v>
      </c>
    </row>
    <row r="146" spans="2:12" x14ac:dyDescent="0.25">
      <c r="B146" s="2">
        <f>Tab_Dane_POGODA[[#This Row],[DATA]]</f>
        <v>42239</v>
      </c>
      <c r="C146" s="4">
        <f>VLOOKUP(Tab_ZADANIE_2[[#This Row],[DATA]],Tab_Dane_POGODA[],2,FALSE)</f>
        <v>19</v>
      </c>
      <c r="D146" s="8">
        <f>VLOOKUP(Tab_ZADANIE_2[[#This Row],[DATA]],Tab_Dane_POGODA[],3,FALSE)</f>
        <v>0</v>
      </c>
      <c r="E146" s="7">
        <f>IF(Tab_ZADANIE_2[[#This Row],[OPAD 20:00-19:59]]&gt;0,700*Tab_ZADANIE_2[[#This Row],[OPAD 20:00-19:59]],)</f>
        <v>0</v>
      </c>
      <c r="F146" s="7">
        <f>IF(J145-K145+Tab_ZADANIE_2[[#This Row],[Uzupełnienie wody z OPAD 20:00 - 19:59]]&gt;=Poj_Zbior_ALL,Poj_Zbior_ALL,J145-K145+Tab_ZADANIE_2[[#This Row],[Uzupełnienie wody z OPAD 20:00 - 19:59]])</f>
        <v>0</v>
      </c>
      <c r="G146" s="7" t="b">
        <f>AND(Tab_ZADANIE_2[[#This Row],[Temperatura 20:00 - 19:59]]&gt;15,Tab_ZADANIE_2[[#This Row],[OPAD 20:00-19:59]]&lt;0.6)</f>
        <v>1</v>
      </c>
      <c r="H146" s="7">
        <f>IF((Tab_ZADANIE_2[[#This Row],[Czy PODLEWANIE 20:00 - 21:00]]=TRUE),IF(Tab_ZADANIE_2[[#This Row],[Temperatura 20:00 - 19:59]]&lt;=30,12000,24000),)</f>
        <v>12000</v>
      </c>
      <c r="I146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46" s="7">
        <f>Tab_ZADANIE_2[[#This Row],[Stan ZBIORNIKA 20:00]]-Tab_ZADANIE_2[[#This Row],[Porcja PODLEWANIA 20:00 - 21:00]]+Tab_ZADANIE_2[[#This Row],[Uzupełnienie wody z SIECI 20:00-20:01]]</f>
        <v>0</v>
      </c>
      <c r="K146" s="7">
        <f>IF(Tab_ZADANIE_2[[#This Row],[OPAD 20:00-19:59]]&lt;=0,(0.0003*Tab_ZADANIE_2[[#This Row],[Temperatura 20:00 - 19:59]]^1.5*Tab_ZADANIE_2[[#This Row],[Stan ZBIORNIKA 21:00]]),)</f>
        <v>0</v>
      </c>
      <c r="L146" s="16">
        <f>ROUNDUP(Tab_ZADANIE_2[[#This Row],[Uzupełnienie wody z SIECI 20:00-20:01]]/1000,0)*Woda_z_SIECI</f>
        <v>140.88</v>
      </c>
    </row>
    <row r="147" spans="2:12" x14ac:dyDescent="0.25">
      <c r="B147" s="2">
        <f>Tab_Dane_POGODA[[#This Row],[DATA]]</f>
        <v>42240</v>
      </c>
      <c r="C147" s="4">
        <f>VLOOKUP(Tab_ZADANIE_2[[#This Row],[DATA]],Tab_Dane_POGODA[],2,FALSE)</f>
        <v>21</v>
      </c>
      <c r="D147" s="8">
        <f>VLOOKUP(Tab_ZADANIE_2[[#This Row],[DATA]],Tab_Dane_POGODA[],3,FALSE)</f>
        <v>5.5</v>
      </c>
      <c r="E147" s="7">
        <f>IF(Tab_ZADANIE_2[[#This Row],[OPAD 20:00-19:59]]&gt;0,700*Tab_ZADANIE_2[[#This Row],[OPAD 20:00-19:59]],)</f>
        <v>3850</v>
      </c>
      <c r="F147" s="7">
        <f>IF(J146-K146+Tab_ZADANIE_2[[#This Row],[Uzupełnienie wody z OPAD 20:00 - 19:59]]&gt;=Poj_Zbior_ALL,Poj_Zbior_ALL,J146-K146+Tab_ZADANIE_2[[#This Row],[Uzupełnienie wody z OPAD 20:00 - 19:59]])</f>
        <v>3850</v>
      </c>
      <c r="G147" s="7" t="b">
        <f>AND(Tab_ZADANIE_2[[#This Row],[Temperatura 20:00 - 19:59]]&gt;15,Tab_ZADANIE_2[[#This Row],[OPAD 20:00-19:59]]&lt;0.6)</f>
        <v>0</v>
      </c>
      <c r="H147" s="7">
        <f>IF((Tab_ZADANIE_2[[#This Row],[Czy PODLEWANIE 20:00 - 21:00]]=TRUE),IF(Tab_ZADANIE_2[[#This Row],[Temperatura 20:00 - 19:59]]&lt;=30,12000,24000),)</f>
        <v>0</v>
      </c>
      <c r="I147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47" s="7">
        <f>Tab_ZADANIE_2[[#This Row],[Stan ZBIORNIKA 20:00]]-Tab_ZADANIE_2[[#This Row],[Porcja PODLEWANIA 20:00 - 21:00]]+Tab_ZADANIE_2[[#This Row],[Uzupełnienie wody z SIECI 20:00-20:01]]</f>
        <v>3850</v>
      </c>
      <c r="K147" s="7">
        <f>IF(Tab_ZADANIE_2[[#This Row],[OPAD 20:00-19:59]]&lt;=0,(0.0003*Tab_ZADANIE_2[[#This Row],[Temperatura 20:00 - 19:59]]^1.5*Tab_ZADANIE_2[[#This Row],[Stan ZBIORNIKA 21:00]]),)</f>
        <v>0</v>
      </c>
      <c r="L147" s="16">
        <f>ROUNDUP(Tab_ZADANIE_2[[#This Row],[Uzupełnienie wody z SIECI 20:00-20:01]]/1000,0)*Woda_z_SIECI</f>
        <v>0</v>
      </c>
    </row>
    <row r="148" spans="2:12" x14ac:dyDescent="0.25">
      <c r="B148" s="2">
        <f>Tab_Dane_POGODA[[#This Row],[DATA]]</f>
        <v>42241</v>
      </c>
      <c r="C148" s="4">
        <f>VLOOKUP(Tab_ZADANIE_2[[#This Row],[DATA]],Tab_Dane_POGODA[],2,FALSE)</f>
        <v>18</v>
      </c>
      <c r="D148" s="8">
        <f>VLOOKUP(Tab_ZADANIE_2[[#This Row],[DATA]],Tab_Dane_POGODA[],3,FALSE)</f>
        <v>18</v>
      </c>
      <c r="E148" s="7">
        <f>IF(Tab_ZADANIE_2[[#This Row],[OPAD 20:00-19:59]]&gt;0,700*Tab_ZADANIE_2[[#This Row],[OPAD 20:00-19:59]],)</f>
        <v>12600</v>
      </c>
      <c r="F148" s="7">
        <f>IF(J147-K147+Tab_ZADANIE_2[[#This Row],[Uzupełnienie wody z OPAD 20:00 - 19:59]]&gt;=Poj_Zbior_ALL,Poj_Zbior_ALL,J147-K147+Tab_ZADANIE_2[[#This Row],[Uzupełnienie wody z OPAD 20:00 - 19:59]])</f>
        <v>16450</v>
      </c>
      <c r="G148" s="7" t="b">
        <f>AND(Tab_ZADANIE_2[[#This Row],[Temperatura 20:00 - 19:59]]&gt;15,Tab_ZADANIE_2[[#This Row],[OPAD 20:00-19:59]]&lt;0.6)</f>
        <v>0</v>
      </c>
      <c r="H148" s="7">
        <f>IF((Tab_ZADANIE_2[[#This Row],[Czy PODLEWANIE 20:00 - 21:00]]=TRUE),IF(Tab_ZADANIE_2[[#This Row],[Temperatura 20:00 - 19:59]]&lt;=30,12000,24000),)</f>
        <v>0</v>
      </c>
      <c r="I148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48" s="7">
        <f>Tab_ZADANIE_2[[#This Row],[Stan ZBIORNIKA 20:00]]-Tab_ZADANIE_2[[#This Row],[Porcja PODLEWANIA 20:00 - 21:00]]+Tab_ZADANIE_2[[#This Row],[Uzupełnienie wody z SIECI 20:00-20:01]]</f>
        <v>16450</v>
      </c>
      <c r="K148" s="7">
        <f>IF(Tab_ZADANIE_2[[#This Row],[OPAD 20:00-19:59]]&lt;=0,(0.0003*Tab_ZADANIE_2[[#This Row],[Temperatura 20:00 - 19:59]]^1.5*Tab_ZADANIE_2[[#This Row],[Stan ZBIORNIKA 21:00]]),)</f>
        <v>0</v>
      </c>
      <c r="L148" s="16">
        <f>ROUNDUP(Tab_ZADANIE_2[[#This Row],[Uzupełnienie wody z SIECI 20:00-20:01]]/1000,0)*Woda_z_SIECI</f>
        <v>0</v>
      </c>
    </row>
    <row r="149" spans="2:12" x14ac:dyDescent="0.25">
      <c r="B149" s="2">
        <f>Tab_Dane_POGODA[[#This Row],[DATA]]</f>
        <v>42242</v>
      </c>
      <c r="C149" s="4">
        <f>VLOOKUP(Tab_ZADANIE_2[[#This Row],[DATA]],Tab_Dane_POGODA[],2,FALSE)</f>
        <v>19</v>
      </c>
      <c r="D149" s="8">
        <f>VLOOKUP(Tab_ZADANIE_2[[#This Row],[DATA]],Tab_Dane_POGODA[],3,FALSE)</f>
        <v>12</v>
      </c>
      <c r="E149" s="7">
        <f>IF(Tab_ZADANIE_2[[#This Row],[OPAD 20:00-19:59]]&gt;0,700*Tab_ZADANIE_2[[#This Row],[OPAD 20:00-19:59]],)</f>
        <v>8400</v>
      </c>
      <c r="F149" s="7">
        <f>IF(J148-K148+Tab_ZADANIE_2[[#This Row],[Uzupełnienie wody z OPAD 20:00 - 19:59]]&gt;=Poj_Zbior_ALL,Poj_Zbior_ALL,J148-K148+Tab_ZADANIE_2[[#This Row],[Uzupełnienie wody z OPAD 20:00 - 19:59]])</f>
        <v>24850</v>
      </c>
      <c r="G149" s="7" t="b">
        <f>AND(Tab_ZADANIE_2[[#This Row],[Temperatura 20:00 - 19:59]]&gt;15,Tab_ZADANIE_2[[#This Row],[OPAD 20:00-19:59]]&lt;0.6)</f>
        <v>0</v>
      </c>
      <c r="H149" s="7">
        <f>IF((Tab_ZADANIE_2[[#This Row],[Czy PODLEWANIE 20:00 - 21:00]]=TRUE),IF(Tab_ZADANIE_2[[#This Row],[Temperatura 20:00 - 19:59]]&lt;=30,12000,24000),)</f>
        <v>0</v>
      </c>
      <c r="I149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49" s="7">
        <f>Tab_ZADANIE_2[[#This Row],[Stan ZBIORNIKA 20:00]]-Tab_ZADANIE_2[[#This Row],[Porcja PODLEWANIA 20:00 - 21:00]]+Tab_ZADANIE_2[[#This Row],[Uzupełnienie wody z SIECI 20:00-20:01]]</f>
        <v>24850</v>
      </c>
      <c r="K149" s="7">
        <f>IF(Tab_ZADANIE_2[[#This Row],[OPAD 20:00-19:59]]&lt;=0,(0.0003*Tab_ZADANIE_2[[#This Row],[Temperatura 20:00 - 19:59]]^1.5*Tab_ZADANIE_2[[#This Row],[Stan ZBIORNIKA 21:00]]),)</f>
        <v>0</v>
      </c>
      <c r="L149" s="16">
        <f>ROUNDUP(Tab_ZADANIE_2[[#This Row],[Uzupełnienie wody z SIECI 20:00-20:01]]/1000,0)*Woda_z_SIECI</f>
        <v>0</v>
      </c>
    </row>
    <row r="150" spans="2:12" x14ac:dyDescent="0.25">
      <c r="B150" s="2">
        <f>Tab_Dane_POGODA[[#This Row],[DATA]]</f>
        <v>42243</v>
      </c>
      <c r="C150" s="4">
        <f>VLOOKUP(Tab_ZADANIE_2[[#This Row],[DATA]],Tab_Dane_POGODA[],2,FALSE)</f>
        <v>23</v>
      </c>
      <c r="D150" s="8">
        <f>VLOOKUP(Tab_ZADANIE_2[[#This Row],[DATA]],Tab_Dane_POGODA[],3,FALSE)</f>
        <v>0</v>
      </c>
      <c r="E150" s="7">
        <f>IF(Tab_ZADANIE_2[[#This Row],[OPAD 20:00-19:59]]&gt;0,700*Tab_ZADANIE_2[[#This Row],[OPAD 20:00-19:59]],)</f>
        <v>0</v>
      </c>
      <c r="F150" s="7">
        <f>IF(J149-K149+Tab_ZADANIE_2[[#This Row],[Uzupełnienie wody z OPAD 20:00 - 19:59]]&gt;=Poj_Zbior_ALL,Poj_Zbior_ALL,J149-K149+Tab_ZADANIE_2[[#This Row],[Uzupełnienie wody z OPAD 20:00 - 19:59]])</f>
        <v>24850</v>
      </c>
      <c r="G150" s="7" t="b">
        <f>AND(Tab_ZADANIE_2[[#This Row],[Temperatura 20:00 - 19:59]]&gt;15,Tab_ZADANIE_2[[#This Row],[OPAD 20:00-19:59]]&lt;0.6)</f>
        <v>1</v>
      </c>
      <c r="H150" s="7">
        <f>IF((Tab_ZADANIE_2[[#This Row],[Czy PODLEWANIE 20:00 - 21:00]]=TRUE),IF(Tab_ZADANIE_2[[#This Row],[Temperatura 20:00 - 19:59]]&lt;=30,12000,24000),)</f>
        <v>12000</v>
      </c>
      <c r="I150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50" s="7">
        <f>Tab_ZADANIE_2[[#This Row],[Stan ZBIORNIKA 20:00]]-Tab_ZADANIE_2[[#This Row],[Porcja PODLEWANIA 20:00 - 21:00]]+Tab_ZADANIE_2[[#This Row],[Uzupełnienie wody z SIECI 20:00-20:01]]</f>
        <v>12850</v>
      </c>
      <c r="K150" s="7">
        <f>IF(Tab_ZADANIE_2[[#This Row],[OPAD 20:00-19:59]]&lt;=0,(0.0003*Tab_ZADANIE_2[[#This Row],[Temperatura 20:00 - 19:59]]^1.5*Tab_ZADANIE_2[[#This Row],[Stan ZBIORNIKA 21:00]]),)</f>
        <v>425.22240201452223</v>
      </c>
      <c r="L150" s="16">
        <f>ROUNDUP(Tab_ZADANIE_2[[#This Row],[Uzupełnienie wody z SIECI 20:00-20:01]]/1000,0)*Woda_z_SIECI</f>
        <v>0</v>
      </c>
    </row>
    <row r="151" spans="2:12" x14ac:dyDescent="0.25">
      <c r="B151" s="2">
        <f>Tab_Dane_POGODA[[#This Row],[DATA]]</f>
        <v>42244</v>
      </c>
      <c r="C151" s="4">
        <f>VLOOKUP(Tab_ZADANIE_2[[#This Row],[DATA]],Tab_Dane_POGODA[],2,FALSE)</f>
        <v>17</v>
      </c>
      <c r="D151" s="8">
        <f>VLOOKUP(Tab_ZADANIE_2[[#This Row],[DATA]],Tab_Dane_POGODA[],3,FALSE)</f>
        <v>0.1</v>
      </c>
      <c r="E151" s="7">
        <f>IF(Tab_ZADANIE_2[[#This Row],[OPAD 20:00-19:59]]&gt;0,700*Tab_ZADANIE_2[[#This Row],[OPAD 20:00-19:59]],)</f>
        <v>70</v>
      </c>
      <c r="F151" s="7">
        <f>IF(J150-K150+Tab_ZADANIE_2[[#This Row],[Uzupełnienie wody z OPAD 20:00 - 19:59]]&gt;=Poj_Zbior_ALL,Poj_Zbior_ALL,J150-K150+Tab_ZADANIE_2[[#This Row],[Uzupełnienie wody z OPAD 20:00 - 19:59]])</f>
        <v>12494.777597985478</v>
      </c>
      <c r="G151" s="7" t="b">
        <f>AND(Tab_ZADANIE_2[[#This Row],[Temperatura 20:00 - 19:59]]&gt;15,Tab_ZADANIE_2[[#This Row],[OPAD 20:00-19:59]]&lt;0.6)</f>
        <v>1</v>
      </c>
      <c r="H151" s="7">
        <f>IF((Tab_ZADANIE_2[[#This Row],[Czy PODLEWANIE 20:00 - 21:00]]=TRUE),IF(Tab_ZADANIE_2[[#This Row],[Temperatura 20:00 - 19:59]]&lt;=30,12000,24000),)</f>
        <v>12000</v>
      </c>
      <c r="I151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51" s="7">
        <f>Tab_ZADANIE_2[[#This Row],[Stan ZBIORNIKA 20:00]]-Tab_ZADANIE_2[[#This Row],[Porcja PODLEWANIA 20:00 - 21:00]]+Tab_ZADANIE_2[[#This Row],[Uzupełnienie wody z SIECI 20:00-20:01]]</f>
        <v>494.77759798547777</v>
      </c>
      <c r="K151" s="7">
        <f>IF(Tab_ZADANIE_2[[#This Row],[OPAD 20:00-19:59]]&lt;=0,(0.0003*Tab_ZADANIE_2[[#This Row],[Temperatura 20:00 - 19:59]]^1.5*Tab_ZADANIE_2[[#This Row],[Stan ZBIORNIKA 21:00]]),)</f>
        <v>0</v>
      </c>
      <c r="L151" s="16">
        <f>ROUNDUP(Tab_ZADANIE_2[[#This Row],[Uzupełnienie wody z SIECI 20:00-20:01]]/1000,0)*Woda_z_SIECI</f>
        <v>0</v>
      </c>
    </row>
    <row r="152" spans="2:12" x14ac:dyDescent="0.25">
      <c r="B152" s="2">
        <f>Tab_Dane_POGODA[[#This Row],[DATA]]</f>
        <v>42245</v>
      </c>
      <c r="C152" s="4">
        <f>VLOOKUP(Tab_ZADANIE_2[[#This Row],[DATA]],Tab_Dane_POGODA[],2,FALSE)</f>
        <v>16</v>
      </c>
      <c r="D152" s="8">
        <f>VLOOKUP(Tab_ZADANIE_2[[#This Row],[DATA]],Tab_Dane_POGODA[],3,FALSE)</f>
        <v>14</v>
      </c>
      <c r="E152" s="7">
        <f>IF(Tab_ZADANIE_2[[#This Row],[OPAD 20:00-19:59]]&gt;0,700*Tab_ZADANIE_2[[#This Row],[OPAD 20:00-19:59]],)</f>
        <v>9800</v>
      </c>
      <c r="F152" s="7">
        <f>IF(J151-K151+Tab_ZADANIE_2[[#This Row],[Uzupełnienie wody z OPAD 20:00 - 19:59]]&gt;=Poj_Zbior_ALL,Poj_Zbior_ALL,J151-K151+Tab_ZADANIE_2[[#This Row],[Uzupełnienie wody z OPAD 20:00 - 19:59]])</f>
        <v>10294.777597985478</v>
      </c>
      <c r="G152" s="7" t="b">
        <f>AND(Tab_ZADANIE_2[[#This Row],[Temperatura 20:00 - 19:59]]&gt;15,Tab_ZADANIE_2[[#This Row],[OPAD 20:00-19:59]]&lt;0.6)</f>
        <v>0</v>
      </c>
      <c r="H152" s="7">
        <f>IF((Tab_ZADANIE_2[[#This Row],[Czy PODLEWANIE 20:00 - 21:00]]=TRUE),IF(Tab_ZADANIE_2[[#This Row],[Temperatura 20:00 - 19:59]]&lt;=30,12000,24000),)</f>
        <v>0</v>
      </c>
      <c r="I152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52" s="7">
        <f>Tab_ZADANIE_2[[#This Row],[Stan ZBIORNIKA 20:00]]-Tab_ZADANIE_2[[#This Row],[Porcja PODLEWANIA 20:00 - 21:00]]+Tab_ZADANIE_2[[#This Row],[Uzupełnienie wody z SIECI 20:00-20:01]]</f>
        <v>10294.777597985478</v>
      </c>
      <c r="K152" s="7">
        <f>IF(Tab_ZADANIE_2[[#This Row],[OPAD 20:00-19:59]]&lt;=0,(0.0003*Tab_ZADANIE_2[[#This Row],[Temperatura 20:00 - 19:59]]^1.5*Tab_ZADANIE_2[[#This Row],[Stan ZBIORNIKA 21:00]]),)</f>
        <v>0</v>
      </c>
      <c r="L152" s="16">
        <f>ROUNDUP(Tab_ZADANIE_2[[#This Row],[Uzupełnienie wody z SIECI 20:00-20:01]]/1000,0)*Woda_z_SIECI</f>
        <v>0</v>
      </c>
    </row>
    <row r="153" spans="2:12" x14ac:dyDescent="0.25">
      <c r="B153" s="2">
        <f>Tab_Dane_POGODA[[#This Row],[DATA]]</f>
        <v>42246</v>
      </c>
      <c r="C153" s="4">
        <f>VLOOKUP(Tab_ZADANIE_2[[#This Row],[DATA]],Tab_Dane_POGODA[],2,FALSE)</f>
        <v>22</v>
      </c>
      <c r="D153" s="8">
        <f>VLOOKUP(Tab_ZADANIE_2[[#This Row],[DATA]],Tab_Dane_POGODA[],3,FALSE)</f>
        <v>0</v>
      </c>
      <c r="E153" s="7">
        <f>IF(Tab_ZADANIE_2[[#This Row],[OPAD 20:00-19:59]]&gt;0,700*Tab_ZADANIE_2[[#This Row],[OPAD 20:00-19:59]],)</f>
        <v>0</v>
      </c>
      <c r="F153" s="7">
        <f>IF(J152-K152+Tab_ZADANIE_2[[#This Row],[Uzupełnienie wody z OPAD 20:00 - 19:59]]&gt;=Poj_Zbior_ALL,Poj_Zbior_ALL,J152-K152+Tab_ZADANIE_2[[#This Row],[Uzupełnienie wody z OPAD 20:00 - 19:59]])</f>
        <v>10294.777597985478</v>
      </c>
      <c r="G153" s="7" t="b">
        <f>AND(Tab_ZADANIE_2[[#This Row],[Temperatura 20:00 - 19:59]]&gt;15,Tab_ZADANIE_2[[#This Row],[OPAD 20:00-19:59]]&lt;0.6)</f>
        <v>1</v>
      </c>
      <c r="H153" s="7">
        <f>IF((Tab_ZADANIE_2[[#This Row],[Czy PODLEWANIE 20:00 - 21:00]]=TRUE),IF(Tab_ZADANIE_2[[#This Row],[Temperatura 20:00 - 19:59]]&lt;=30,12000,24000),)</f>
        <v>12000</v>
      </c>
      <c r="I153" s="7">
        <f>IF(Tab_ZADANIE_2[[#This Row],[Stan ZBIORNIKA 20:00]]&lt;Tab_ZADANIE_2[[#This Row],[Porcja PODLEWANIA 20:00 - 21:00]], Tab_ZADANIE_2[[#This Row],[Porcja PODLEWANIA 20:00 - 21:00]]-Tab_ZADANIE_2[[#This Row],[Stan ZBIORNIKA 20:00]],)</f>
        <v>1705.2224020145222</v>
      </c>
      <c r="J153" s="7">
        <f>Tab_ZADANIE_2[[#This Row],[Stan ZBIORNIKA 20:00]]-Tab_ZADANIE_2[[#This Row],[Porcja PODLEWANIA 20:00 - 21:00]]+Tab_ZADANIE_2[[#This Row],[Uzupełnienie wody z SIECI 20:00-20:01]]</f>
        <v>0</v>
      </c>
      <c r="K153" s="7">
        <f>IF(Tab_ZADANIE_2[[#This Row],[OPAD 20:00-19:59]]&lt;=0,(0.0003*Tab_ZADANIE_2[[#This Row],[Temperatura 20:00 - 19:59]]^1.5*Tab_ZADANIE_2[[#This Row],[Stan ZBIORNIKA 21:00]]),)</f>
        <v>0</v>
      </c>
      <c r="L153" s="16">
        <f>ROUNDUP(Tab_ZADANIE_2[[#This Row],[Uzupełnienie wody z SIECI 20:00-20:01]]/1000,0)*Woda_z_SIECI</f>
        <v>23.48</v>
      </c>
    </row>
    <row r="154" spans="2:12" x14ac:dyDescent="0.25">
      <c r="B154" s="2">
        <f>Tab_Dane_POGODA[[#This Row],[DATA]]</f>
        <v>42247</v>
      </c>
      <c r="C154" s="4">
        <f>VLOOKUP(Tab_ZADANIE_2[[#This Row],[DATA]],Tab_Dane_POGODA[],2,FALSE)</f>
        <v>26</v>
      </c>
      <c r="D154" s="8">
        <f>VLOOKUP(Tab_ZADANIE_2[[#This Row],[DATA]],Tab_Dane_POGODA[],3,FALSE)</f>
        <v>0</v>
      </c>
      <c r="E154" s="7">
        <f>IF(Tab_ZADANIE_2[[#This Row],[OPAD 20:00-19:59]]&gt;0,700*Tab_ZADANIE_2[[#This Row],[OPAD 20:00-19:59]],)</f>
        <v>0</v>
      </c>
      <c r="F154" s="7">
        <f>IF(J153-K153+Tab_ZADANIE_2[[#This Row],[Uzupełnienie wody z OPAD 20:00 - 19:59]]&gt;=Poj_Zbior_ALL,Poj_Zbior_ALL,J153-K153+Tab_ZADANIE_2[[#This Row],[Uzupełnienie wody z OPAD 20:00 - 19:59]])</f>
        <v>0</v>
      </c>
      <c r="G154" s="7" t="b">
        <f>AND(Tab_ZADANIE_2[[#This Row],[Temperatura 20:00 - 19:59]]&gt;15,Tab_ZADANIE_2[[#This Row],[OPAD 20:00-19:59]]&lt;0.6)</f>
        <v>1</v>
      </c>
      <c r="H154" s="7">
        <f>IF((Tab_ZADANIE_2[[#This Row],[Czy PODLEWANIE 20:00 - 21:00]]=TRUE),IF(Tab_ZADANIE_2[[#This Row],[Temperatura 20:00 - 19:59]]&lt;=30,12000,24000),)</f>
        <v>12000</v>
      </c>
      <c r="I154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54" s="7">
        <f>Tab_ZADANIE_2[[#This Row],[Stan ZBIORNIKA 20:00]]-Tab_ZADANIE_2[[#This Row],[Porcja PODLEWANIA 20:00 - 21:00]]+Tab_ZADANIE_2[[#This Row],[Uzupełnienie wody z SIECI 20:00-20:01]]</f>
        <v>0</v>
      </c>
      <c r="K154" s="7">
        <f>IF(Tab_ZADANIE_2[[#This Row],[OPAD 20:00-19:59]]&lt;=0,(0.0003*Tab_ZADANIE_2[[#This Row],[Temperatura 20:00 - 19:59]]^1.5*Tab_ZADANIE_2[[#This Row],[Stan ZBIORNIKA 21:00]]),)</f>
        <v>0</v>
      </c>
      <c r="L154" s="16">
        <f>ROUNDUP(Tab_ZADANIE_2[[#This Row],[Uzupełnienie wody z SIECI 20:00-20:01]]/1000,0)*Woda_z_SIECI</f>
        <v>140.88</v>
      </c>
    </row>
    <row r="155" spans="2:12" x14ac:dyDescent="0.25">
      <c r="B155" s="2">
        <f>Tab_Dane_POGODA[[#This Row],[DATA]]</f>
        <v>42248</v>
      </c>
      <c r="C155" s="4">
        <f>VLOOKUP(Tab_ZADANIE_2[[#This Row],[DATA]],Tab_Dane_POGODA[],2,FALSE)</f>
        <v>27</v>
      </c>
      <c r="D155" s="8">
        <f>VLOOKUP(Tab_ZADANIE_2[[#This Row],[DATA]],Tab_Dane_POGODA[],3,FALSE)</f>
        <v>2</v>
      </c>
      <c r="E155" s="7">
        <f>IF(Tab_ZADANIE_2[[#This Row],[OPAD 20:00-19:59]]&gt;0,700*Tab_ZADANIE_2[[#This Row],[OPAD 20:00-19:59]],)</f>
        <v>1400</v>
      </c>
      <c r="F155" s="7">
        <f>IF(J154-K154+Tab_ZADANIE_2[[#This Row],[Uzupełnienie wody z OPAD 20:00 - 19:59]]&gt;=Poj_Zbior_ALL,Poj_Zbior_ALL,J154-K154+Tab_ZADANIE_2[[#This Row],[Uzupełnienie wody z OPAD 20:00 - 19:59]])</f>
        <v>1400</v>
      </c>
      <c r="G155" s="7" t="b">
        <f>AND(Tab_ZADANIE_2[[#This Row],[Temperatura 20:00 - 19:59]]&gt;15,Tab_ZADANIE_2[[#This Row],[OPAD 20:00-19:59]]&lt;0.6)</f>
        <v>0</v>
      </c>
      <c r="H155" s="7">
        <f>IF((Tab_ZADANIE_2[[#This Row],[Czy PODLEWANIE 20:00 - 21:00]]=TRUE),IF(Tab_ZADANIE_2[[#This Row],[Temperatura 20:00 - 19:59]]&lt;=30,12000,24000),)</f>
        <v>0</v>
      </c>
      <c r="I155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55" s="7">
        <f>Tab_ZADANIE_2[[#This Row],[Stan ZBIORNIKA 20:00]]-Tab_ZADANIE_2[[#This Row],[Porcja PODLEWANIA 20:00 - 21:00]]+Tab_ZADANIE_2[[#This Row],[Uzupełnienie wody z SIECI 20:00-20:01]]</f>
        <v>1400</v>
      </c>
      <c r="K155" s="7">
        <f>IF(Tab_ZADANIE_2[[#This Row],[OPAD 20:00-19:59]]&lt;=0,(0.0003*Tab_ZADANIE_2[[#This Row],[Temperatura 20:00 - 19:59]]^1.5*Tab_ZADANIE_2[[#This Row],[Stan ZBIORNIKA 21:00]]),)</f>
        <v>0</v>
      </c>
      <c r="L155" s="16">
        <f>ROUNDUP(Tab_ZADANIE_2[[#This Row],[Uzupełnienie wody z SIECI 20:00-20:01]]/1000,0)*Woda_z_SIECI</f>
        <v>0</v>
      </c>
    </row>
    <row r="156" spans="2:12" x14ac:dyDescent="0.25">
      <c r="B156" s="2">
        <f>Tab_Dane_POGODA[[#This Row],[DATA]]</f>
        <v>42249</v>
      </c>
      <c r="C156" s="4">
        <f>VLOOKUP(Tab_ZADANIE_2[[#This Row],[DATA]],Tab_Dane_POGODA[],2,FALSE)</f>
        <v>18</v>
      </c>
      <c r="D156" s="8">
        <f>VLOOKUP(Tab_ZADANIE_2[[#This Row],[DATA]],Tab_Dane_POGODA[],3,FALSE)</f>
        <v>0</v>
      </c>
      <c r="E156" s="7">
        <f>IF(Tab_ZADANIE_2[[#This Row],[OPAD 20:00-19:59]]&gt;0,700*Tab_ZADANIE_2[[#This Row],[OPAD 20:00-19:59]],)</f>
        <v>0</v>
      </c>
      <c r="F156" s="7">
        <f>IF(J155-K155+Tab_ZADANIE_2[[#This Row],[Uzupełnienie wody z OPAD 20:00 - 19:59]]&gt;=Poj_Zbior_ALL,Poj_Zbior_ALL,J155-K155+Tab_ZADANIE_2[[#This Row],[Uzupełnienie wody z OPAD 20:00 - 19:59]])</f>
        <v>1400</v>
      </c>
      <c r="G156" s="7" t="b">
        <f>AND(Tab_ZADANIE_2[[#This Row],[Temperatura 20:00 - 19:59]]&gt;15,Tab_ZADANIE_2[[#This Row],[OPAD 20:00-19:59]]&lt;0.6)</f>
        <v>1</v>
      </c>
      <c r="H156" s="7">
        <f>IF((Tab_ZADANIE_2[[#This Row],[Czy PODLEWANIE 20:00 - 21:00]]=TRUE),IF(Tab_ZADANIE_2[[#This Row],[Temperatura 20:00 - 19:59]]&lt;=30,12000,24000),)</f>
        <v>12000</v>
      </c>
      <c r="I156" s="7">
        <f>IF(Tab_ZADANIE_2[[#This Row],[Stan ZBIORNIKA 20:00]]&lt;Tab_ZADANIE_2[[#This Row],[Porcja PODLEWANIA 20:00 - 21:00]], Tab_ZADANIE_2[[#This Row],[Porcja PODLEWANIA 20:00 - 21:00]]-Tab_ZADANIE_2[[#This Row],[Stan ZBIORNIKA 20:00]],)</f>
        <v>10600</v>
      </c>
      <c r="J156" s="7">
        <f>Tab_ZADANIE_2[[#This Row],[Stan ZBIORNIKA 20:00]]-Tab_ZADANIE_2[[#This Row],[Porcja PODLEWANIA 20:00 - 21:00]]+Tab_ZADANIE_2[[#This Row],[Uzupełnienie wody z SIECI 20:00-20:01]]</f>
        <v>0</v>
      </c>
      <c r="K156" s="7">
        <f>IF(Tab_ZADANIE_2[[#This Row],[OPAD 20:00-19:59]]&lt;=0,(0.0003*Tab_ZADANIE_2[[#This Row],[Temperatura 20:00 - 19:59]]^1.5*Tab_ZADANIE_2[[#This Row],[Stan ZBIORNIKA 21:00]]),)</f>
        <v>0</v>
      </c>
      <c r="L156" s="16">
        <f>ROUNDUP(Tab_ZADANIE_2[[#This Row],[Uzupełnienie wody z SIECI 20:00-20:01]]/1000,0)*Woda_z_SIECI</f>
        <v>129.14000000000001</v>
      </c>
    </row>
    <row r="157" spans="2:12" x14ac:dyDescent="0.25">
      <c r="B157" s="2">
        <f>Tab_Dane_POGODA[[#This Row],[DATA]]</f>
        <v>42250</v>
      </c>
      <c r="C157" s="4">
        <f>VLOOKUP(Tab_ZADANIE_2[[#This Row],[DATA]],Tab_Dane_POGODA[],2,FALSE)</f>
        <v>17</v>
      </c>
      <c r="D157" s="8">
        <f>VLOOKUP(Tab_ZADANIE_2[[#This Row],[DATA]],Tab_Dane_POGODA[],3,FALSE)</f>
        <v>0</v>
      </c>
      <c r="E157" s="7">
        <f>IF(Tab_ZADANIE_2[[#This Row],[OPAD 20:00-19:59]]&gt;0,700*Tab_ZADANIE_2[[#This Row],[OPAD 20:00-19:59]],)</f>
        <v>0</v>
      </c>
      <c r="F157" s="7">
        <f>IF(J156-K156+Tab_ZADANIE_2[[#This Row],[Uzupełnienie wody z OPAD 20:00 - 19:59]]&gt;=Poj_Zbior_ALL,Poj_Zbior_ALL,J156-K156+Tab_ZADANIE_2[[#This Row],[Uzupełnienie wody z OPAD 20:00 - 19:59]])</f>
        <v>0</v>
      </c>
      <c r="G157" s="7" t="b">
        <f>AND(Tab_ZADANIE_2[[#This Row],[Temperatura 20:00 - 19:59]]&gt;15,Tab_ZADANIE_2[[#This Row],[OPAD 20:00-19:59]]&lt;0.6)</f>
        <v>1</v>
      </c>
      <c r="H157" s="7">
        <f>IF((Tab_ZADANIE_2[[#This Row],[Czy PODLEWANIE 20:00 - 21:00]]=TRUE),IF(Tab_ZADANIE_2[[#This Row],[Temperatura 20:00 - 19:59]]&lt;=30,12000,24000),)</f>
        <v>12000</v>
      </c>
      <c r="I157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57" s="7">
        <f>Tab_ZADANIE_2[[#This Row],[Stan ZBIORNIKA 20:00]]-Tab_ZADANIE_2[[#This Row],[Porcja PODLEWANIA 20:00 - 21:00]]+Tab_ZADANIE_2[[#This Row],[Uzupełnienie wody z SIECI 20:00-20:01]]</f>
        <v>0</v>
      </c>
      <c r="K157" s="7">
        <f>IF(Tab_ZADANIE_2[[#This Row],[OPAD 20:00-19:59]]&lt;=0,(0.0003*Tab_ZADANIE_2[[#This Row],[Temperatura 20:00 - 19:59]]^1.5*Tab_ZADANIE_2[[#This Row],[Stan ZBIORNIKA 21:00]]),)</f>
        <v>0</v>
      </c>
      <c r="L157" s="16">
        <f>ROUNDUP(Tab_ZADANIE_2[[#This Row],[Uzupełnienie wody z SIECI 20:00-20:01]]/1000,0)*Woda_z_SIECI</f>
        <v>140.88</v>
      </c>
    </row>
    <row r="158" spans="2:12" x14ac:dyDescent="0.25">
      <c r="B158" s="2">
        <f>Tab_Dane_POGODA[[#This Row],[DATA]]</f>
        <v>42251</v>
      </c>
      <c r="C158" s="4">
        <f>VLOOKUP(Tab_ZADANIE_2[[#This Row],[DATA]],Tab_Dane_POGODA[],2,FALSE)</f>
        <v>16</v>
      </c>
      <c r="D158" s="8">
        <f>VLOOKUP(Tab_ZADANIE_2[[#This Row],[DATA]],Tab_Dane_POGODA[],3,FALSE)</f>
        <v>0.1</v>
      </c>
      <c r="E158" s="7">
        <f>IF(Tab_ZADANIE_2[[#This Row],[OPAD 20:00-19:59]]&gt;0,700*Tab_ZADANIE_2[[#This Row],[OPAD 20:00-19:59]],)</f>
        <v>70</v>
      </c>
      <c r="F158" s="7">
        <f>IF(J157-K157+Tab_ZADANIE_2[[#This Row],[Uzupełnienie wody z OPAD 20:00 - 19:59]]&gt;=Poj_Zbior_ALL,Poj_Zbior_ALL,J157-K157+Tab_ZADANIE_2[[#This Row],[Uzupełnienie wody z OPAD 20:00 - 19:59]])</f>
        <v>70</v>
      </c>
      <c r="G158" s="7" t="b">
        <f>AND(Tab_ZADANIE_2[[#This Row],[Temperatura 20:00 - 19:59]]&gt;15,Tab_ZADANIE_2[[#This Row],[OPAD 20:00-19:59]]&lt;0.6)</f>
        <v>1</v>
      </c>
      <c r="H158" s="7">
        <f>IF((Tab_ZADANIE_2[[#This Row],[Czy PODLEWANIE 20:00 - 21:00]]=TRUE),IF(Tab_ZADANIE_2[[#This Row],[Temperatura 20:00 - 19:59]]&lt;=30,12000,24000),)</f>
        <v>12000</v>
      </c>
      <c r="I158" s="7">
        <f>IF(Tab_ZADANIE_2[[#This Row],[Stan ZBIORNIKA 20:00]]&lt;Tab_ZADANIE_2[[#This Row],[Porcja PODLEWANIA 20:00 - 21:00]], Tab_ZADANIE_2[[#This Row],[Porcja PODLEWANIA 20:00 - 21:00]]-Tab_ZADANIE_2[[#This Row],[Stan ZBIORNIKA 20:00]],)</f>
        <v>11930</v>
      </c>
      <c r="J158" s="7">
        <f>Tab_ZADANIE_2[[#This Row],[Stan ZBIORNIKA 20:00]]-Tab_ZADANIE_2[[#This Row],[Porcja PODLEWANIA 20:00 - 21:00]]+Tab_ZADANIE_2[[#This Row],[Uzupełnienie wody z SIECI 20:00-20:01]]</f>
        <v>0</v>
      </c>
      <c r="K158" s="7">
        <f>IF(Tab_ZADANIE_2[[#This Row],[OPAD 20:00-19:59]]&lt;=0,(0.0003*Tab_ZADANIE_2[[#This Row],[Temperatura 20:00 - 19:59]]^1.5*Tab_ZADANIE_2[[#This Row],[Stan ZBIORNIKA 21:00]]),)</f>
        <v>0</v>
      </c>
      <c r="L158" s="16">
        <f>ROUNDUP(Tab_ZADANIE_2[[#This Row],[Uzupełnienie wody z SIECI 20:00-20:01]]/1000,0)*Woda_z_SIECI</f>
        <v>140.88</v>
      </c>
    </row>
    <row r="159" spans="2:12" x14ac:dyDescent="0.25">
      <c r="B159" s="2">
        <f>Tab_Dane_POGODA[[#This Row],[DATA]]</f>
        <v>42252</v>
      </c>
      <c r="C159" s="4">
        <f>VLOOKUP(Tab_ZADANIE_2[[#This Row],[DATA]],Tab_Dane_POGODA[],2,FALSE)</f>
        <v>15</v>
      </c>
      <c r="D159" s="8">
        <f>VLOOKUP(Tab_ZADANIE_2[[#This Row],[DATA]],Tab_Dane_POGODA[],3,FALSE)</f>
        <v>0</v>
      </c>
      <c r="E159" s="7">
        <f>IF(Tab_ZADANIE_2[[#This Row],[OPAD 20:00-19:59]]&gt;0,700*Tab_ZADANIE_2[[#This Row],[OPAD 20:00-19:59]],)</f>
        <v>0</v>
      </c>
      <c r="F159" s="7">
        <f>IF(J158-K158+Tab_ZADANIE_2[[#This Row],[Uzupełnienie wody z OPAD 20:00 - 19:59]]&gt;=Poj_Zbior_ALL,Poj_Zbior_ALL,J158-K158+Tab_ZADANIE_2[[#This Row],[Uzupełnienie wody z OPAD 20:00 - 19:59]])</f>
        <v>0</v>
      </c>
      <c r="G159" s="7" t="b">
        <f>AND(Tab_ZADANIE_2[[#This Row],[Temperatura 20:00 - 19:59]]&gt;15,Tab_ZADANIE_2[[#This Row],[OPAD 20:00-19:59]]&lt;0.6)</f>
        <v>0</v>
      </c>
      <c r="H159" s="7">
        <f>IF((Tab_ZADANIE_2[[#This Row],[Czy PODLEWANIE 20:00 - 21:00]]=TRUE),IF(Tab_ZADANIE_2[[#This Row],[Temperatura 20:00 - 19:59]]&lt;=30,12000,24000),)</f>
        <v>0</v>
      </c>
      <c r="I159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59" s="7">
        <f>Tab_ZADANIE_2[[#This Row],[Stan ZBIORNIKA 20:00]]-Tab_ZADANIE_2[[#This Row],[Porcja PODLEWANIA 20:00 - 21:00]]+Tab_ZADANIE_2[[#This Row],[Uzupełnienie wody z SIECI 20:00-20:01]]</f>
        <v>0</v>
      </c>
      <c r="K159" s="7">
        <f>IF(Tab_ZADANIE_2[[#This Row],[OPAD 20:00-19:59]]&lt;=0,(0.0003*Tab_ZADANIE_2[[#This Row],[Temperatura 20:00 - 19:59]]^1.5*Tab_ZADANIE_2[[#This Row],[Stan ZBIORNIKA 21:00]]),)</f>
        <v>0</v>
      </c>
      <c r="L159" s="16">
        <f>ROUNDUP(Tab_ZADANIE_2[[#This Row],[Uzupełnienie wody z SIECI 20:00-20:01]]/1000,0)*Woda_z_SIECI</f>
        <v>0</v>
      </c>
    </row>
    <row r="160" spans="2:12" x14ac:dyDescent="0.25">
      <c r="B160" s="2">
        <f>Tab_Dane_POGODA[[#This Row],[DATA]]</f>
        <v>42253</v>
      </c>
      <c r="C160" s="4">
        <f>VLOOKUP(Tab_ZADANIE_2[[#This Row],[DATA]],Tab_Dane_POGODA[],2,FALSE)</f>
        <v>12</v>
      </c>
      <c r="D160" s="8">
        <f>VLOOKUP(Tab_ZADANIE_2[[#This Row],[DATA]],Tab_Dane_POGODA[],3,FALSE)</f>
        <v>4</v>
      </c>
      <c r="E160" s="7">
        <f>IF(Tab_ZADANIE_2[[#This Row],[OPAD 20:00-19:59]]&gt;0,700*Tab_ZADANIE_2[[#This Row],[OPAD 20:00-19:59]],)</f>
        <v>2800</v>
      </c>
      <c r="F160" s="7">
        <f>IF(J159-K159+Tab_ZADANIE_2[[#This Row],[Uzupełnienie wody z OPAD 20:00 - 19:59]]&gt;=Poj_Zbior_ALL,Poj_Zbior_ALL,J159-K159+Tab_ZADANIE_2[[#This Row],[Uzupełnienie wody z OPAD 20:00 - 19:59]])</f>
        <v>2800</v>
      </c>
      <c r="G160" s="7" t="b">
        <f>AND(Tab_ZADANIE_2[[#This Row],[Temperatura 20:00 - 19:59]]&gt;15,Tab_ZADANIE_2[[#This Row],[OPAD 20:00-19:59]]&lt;0.6)</f>
        <v>0</v>
      </c>
      <c r="H160" s="7">
        <f>IF((Tab_ZADANIE_2[[#This Row],[Czy PODLEWANIE 20:00 - 21:00]]=TRUE),IF(Tab_ZADANIE_2[[#This Row],[Temperatura 20:00 - 19:59]]&lt;=30,12000,24000),)</f>
        <v>0</v>
      </c>
      <c r="I160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60" s="7">
        <f>Tab_ZADANIE_2[[#This Row],[Stan ZBIORNIKA 20:00]]-Tab_ZADANIE_2[[#This Row],[Porcja PODLEWANIA 20:00 - 21:00]]+Tab_ZADANIE_2[[#This Row],[Uzupełnienie wody z SIECI 20:00-20:01]]</f>
        <v>2800</v>
      </c>
      <c r="K160" s="7">
        <f>IF(Tab_ZADANIE_2[[#This Row],[OPAD 20:00-19:59]]&lt;=0,(0.0003*Tab_ZADANIE_2[[#This Row],[Temperatura 20:00 - 19:59]]^1.5*Tab_ZADANIE_2[[#This Row],[Stan ZBIORNIKA 21:00]]),)</f>
        <v>0</v>
      </c>
      <c r="L160" s="16">
        <f>ROUNDUP(Tab_ZADANIE_2[[#This Row],[Uzupełnienie wody z SIECI 20:00-20:01]]/1000,0)*Woda_z_SIECI</f>
        <v>0</v>
      </c>
    </row>
    <row r="161" spans="2:12" x14ac:dyDescent="0.25">
      <c r="B161" s="2">
        <f>Tab_Dane_POGODA[[#This Row],[DATA]]</f>
        <v>42254</v>
      </c>
      <c r="C161" s="4">
        <f>VLOOKUP(Tab_ZADANIE_2[[#This Row],[DATA]],Tab_Dane_POGODA[],2,FALSE)</f>
        <v>13</v>
      </c>
      <c r="D161" s="8">
        <f>VLOOKUP(Tab_ZADANIE_2[[#This Row],[DATA]],Tab_Dane_POGODA[],3,FALSE)</f>
        <v>0</v>
      </c>
      <c r="E161" s="7">
        <f>IF(Tab_ZADANIE_2[[#This Row],[OPAD 20:00-19:59]]&gt;0,700*Tab_ZADANIE_2[[#This Row],[OPAD 20:00-19:59]],)</f>
        <v>0</v>
      </c>
      <c r="F161" s="7">
        <f>IF(J160-K160+Tab_ZADANIE_2[[#This Row],[Uzupełnienie wody z OPAD 20:00 - 19:59]]&gt;=Poj_Zbior_ALL,Poj_Zbior_ALL,J160-K160+Tab_ZADANIE_2[[#This Row],[Uzupełnienie wody z OPAD 20:00 - 19:59]])</f>
        <v>2800</v>
      </c>
      <c r="G161" s="7" t="b">
        <f>AND(Tab_ZADANIE_2[[#This Row],[Temperatura 20:00 - 19:59]]&gt;15,Tab_ZADANIE_2[[#This Row],[OPAD 20:00-19:59]]&lt;0.6)</f>
        <v>0</v>
      </c>
      <c r="H161" s="7">
        <f>IF((Tab_ZADANIE_2[[#This Row],[Czy PODLEWANIE 20:00 - 21:00]]=TRUE),IF(Tab_ZADANIE_2[[#This Row],[Temperatura 20:00 - 19:59]]&lt;=30,12000,24000),)</f>
        <v>0</v>
      </c>
      <c r="I161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61" s="7">
        <f>Tab_ZADANIE_2[[#This Row],[Stan ZBIORNIKA 20:00]]-Tab_ZADANIE_2[[#This Row],[Porcja PODLEWANIA 20:00 - 21:00]]+Tab_ZADANIE_2[[#This Row],[Uzupełnienie wody z SIECI 20:00-20:01]]</f>
        <v>2800</v>
      </c>
      <c r="K161" s="7">
        <f>IF(Tab_ZADANIE_2[[#This Row],[OPAD 20:00-19:59]]&lt;=0,(0.0003*Tab_ZADANIE_2[[#This Row],[Temperatura 20:00 - 19:59]]^1.5*Tab_ZADANIE_2[[#This Row],[Stan ZBIORNIKA 21:00]]),)</f>
        <v>39.372619928066769</v>
      </c>
      <c r="L161" s="16">
        <f>ROUNDUP(Tab_ZADANIE_2[[#This Row],[Uzupełnienie wody z SIECI 20:00-20:01]]/1000,0)*Woda_z_SIECI</f>
        <v>0</v>
      </c>
    </row>
    <row r="162" spans="2:12" x14ac:dyDescent="0.25">
      <c r="B162" s="2">
        <f>Tab_Dane_POGODA[[#This Row],[DATA]]</f>
        <v>42255</v>
      </c>
      <c r="C162" s="4">
        <f>VLOOKUP(Tab_ZADANIE_2[[#This Row],[DATA]],Tab_Dane_POGODA[],2,FALSE)</f>
        <v>11</v>
      </c>
      <c r="D162" s="8">
        <f>VLOOKUP(Tab_ZADANIE_2[[#This Row],[DATA]],Tab_Dane_POGODA[],3,FALSE)</f>
        <v>4</v>
      </c>
      <c r="E162" s="7">
        <f>IF(Tab_ZADANIE_2[[#This Row],[OPAD 20:00-19:59]]&gt;0,700*Tab_ZADANIE_2[[#This Row],[OPAD 20:00-19:59]],)</f>
        <v>2800</v>
      </c>
      <c r="F162" s="7">
        <f>IF(J161-K161+Tab_ZADANIE_2[[#This Row],[Uzupełnienie wody z OPAD 20:00 - 19:59]]&gt;=Poj_Zbior_ALL,Poj_Zbior_ALL,J161-K161+Tab_ZADANIE_2[[#This Row],[Uzupełnienie wody z OPAD 20:00 - 19:59]])</f>
        <v>5560.6273800719337</v>
      </c>
      <c r="G162" s="7" t="b">
        <f>AND(Tab_ZADANIE_2[[#This Row],[Temperatura 20:00 - 19:59]]&gt;15,Tab_ZADANIE_2[[#This Row],[OPAD 20:00-19:59]]&lt;0.6)</f>
        <v>0</v>
      </c>
      <c r="H162" s="7">
        <f>IF((Tab_ZADANIE_2[[#This Row],[Czy PODLEWANIE 20:00 - 21:00]]=TRUE),IF(Tab_ZADANIE_2[[#This Row],[Temperatura 20:00 - 19:59]]&lt;=30,12000,24000),)</f>
        <v>0</v>
      </c>
      <c r="I162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62" s="7">
        <f>Tab_ZADANIE_2[[#This Row],[Stan ZBIORNIKA 20:00]]-Tab_ZADANIE_2[[#This Row],[Porcja PODLEWANIA 20:00 - 21:00]]+Tab_ZADANIE_2[[#This Row],[Uzupełnienie wody z SIECI 20:00-20:01]]</f>
        <v>5560.6273800719337</v>
      </c>
      <c r="K162" s="7">
        <f>IF(Tab_ZADANIE_2[[#This Row],[OPAD 20:00-19:59]]&lt;=0,(0.0003*Tab_ZADANIE_2[[#This Row],[Temperatura 20:00 - 19:59]]^1.5*Tab_ZADANIE_2[[#This Row],[Stan ZBIORNIKA 21:00]]),)</f>
        <v>0</v>
      </c>
      <c r="L162" s="16">
        <f>ROUNDUP(Tab_ZADANIE_2[[#This Row],[Uzupełnienie wody z SIECI 20:00-20:01]]/1000,0)*Woda_z_SIECI</f>
        <v>0</v>
      </c>
    </row>
    <row r="163" spans="2:12" x14ac:dyDescent="0.25">
      <c r="B163" s="2">
        <f>Tab_Dane_POGODA[[#This Row],[DATA]]</f>
        <v>42256</v>
      </c>
      <c r="C163" s="4">
        <f>VLOOKUP(Tab_ZADANIE_2[[#This Row],[DATA]],Tab_Dane_POGODA[],2,FALSE)</f>
        <v>11</v>
      </c>
      <c r="D163" s="8">
        <f>VLOOKUP(Tab_ZADANIE_2[[#This Row],[DATA]],Tab_Dane_POGODA[],3,FALSE)</f>
        <v>0</v>
      </c>
      <c r="E163" s="7">
        <f>IF(Tab_ZADANIE_2[[#This Row],[OPAD 20:00-19:59]]&gt;0,700*Tab_ZADANIE_2[[#This Row],[OPAD 20:00-19:59]],)</f>
        <v>0</v>
      </c>
      <c r="F163" s="7">
        <f>IF(J162-K162+Tab_ZADANIE_2[[#This Row],[Uzupełnienie wody z OPAD 20:00 - 19:59]]&gt;=Poj_Zbior_ALL,Poj_Zbior_ALL,J162-K162+Tab_ZADANIE_2[[#This Row],[Uzupełnienie wody z OPAD 20:00 - 19:59]])</f>
        <v>5560.6273800719337</v>
      </c>
      <c r="G163" s="7" t="b">
        <f>AND(Tab_ZADANIE_2[[#This Row],[Temperatura 20:00 - 19:59]]&gt;15,Tab_ZADANIE_2[[#This Row],[OPAD 20:00-19:59]]&lt;0.6)</f>
        <v>0</v>
      </c>
      <c r="H163" s="7">
        <f>IF((Tab_ZADANIE_2[[#This Row],[Czy PODLEWANIE 20:00 - 21:00]]=TRUE),IF(Tab_ZADANIE_2[[#This Row],[Temperatura 20:00 - 19:59]]&lt;=30,12000,24000),)</f>
        <v>0</v>
      </c>
      <c r="I163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63" s="7">
        <f>Tab_ZADANIE_2[[#This Row],[Stan ZBIORNIKA 20:00]]-Tab_ZADANIE_2[[#This Row],[Porcja PODLEWANIA 20:00 - 21:00]]+Tab_ZADANIE_2[[#This Row],[Uzupełnienie wody z SIECI 20:00-20:01]]</f>
        <v>5560.6273800719337</v>
      </c>
      <c r="K163" s="7">
        <f>IF(Tab_ZADANIE_2[[#This Row],[OPAD 20:00-19:59]]&lt;=0,(0.0003*Tab_ZADANIE_2[[#This Row],[Temperatura 20:00 - 19:59]]^1.5*Tab_ZADANIE_2[[#This Row],[Stan ZBIORNIKA 21:00]]),)</f>
        <v>60.860298241629394</v>
      </c>
      <c r="L163" s="16">
        <f>ROUNDUP(Tab_ZADANIE_2[[#This Row],[Uzupełnienie wody z SIECI 20:00-20:01]]/1000,0)*Woda_z_SIECI</f>
        <v>0</v>
      </c>
    </row>
    <row r="164" spans="2:12" x14ac:dyDescent="0.25">
      <c r="B164" s="2">
        <f>Tab_Dane_POGODA[[#This Row],[DATA]]</f>
        <v>42257</v>
      </c>
      <c r="C164" s="4">
        <f>VLOOKUP(Tab_ZADANIE_2[[#This Row],[DATA]],Tab_Dane_POGODA[],2,FALSE)</f>
        <v>12</v>
      </c>
      <c r="D164" s="8">
        <f>VLOOKUP(Tab_ZADANIE_2[[#This Row],[DATA]],Tab_Dane_POGODA[],3,FALSE)</f>
        <v>0</v>
      </c>
      <c r="E164" s="7">
        <f>IF(Tab_ZADANIE_2[[#This Row],[OPAD 20:00-19:59]]&gt;0,700*Tab_ZADANIE_2[[#This Row],[OPAD 20:00-19:59]],)</f>
        <v>0</v>
      </c>
      <c r="F164" s="7">
        <f>IF(J163-K163+Tab_ZADANIE_2[[#This Row],[Uzupełnienie wody z OPAD 20:00 - 19:59]]&gt;=Poj_Zbior_ALL,Poj_Zbior_ALL,J163-K163+Tab_ZADANIE_2[[#This Row],[Uzupełnienie wody z OPAD 20:00 - 19:59]])</f>
        <v>5499.7670818303041</v>
      </c>
      <c r="G164" s="7" t="b">
        <f>AND(Tab_ZADANIE_2[[#This Row],[Temperatura 20:00 - 19:59]]&gt;15,Tab_ZADANIE_2[[#This Row],[OPAD 20:00-19:59]]&lt;0.6)</f>
        <v>0</v>
      </c>
      <c r="H164" s="7">
        <f>IF((Tab_ZADANIE_2[[#This Row],[Czy PODLEWANIE 20:00 - 21:00]]=TRUE),IF(Tab_ZADANIE_2[[#This Row],[Temperatura 20:00 - 19:59]]&lt;=30,12000,24000),)</f>
        <v>0</v>
      </c>
      <c r="I164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64" s="7">
        <f>Tab_ZADANIE_2[[#This Row],[Stan ZBIORNIKA 20:00]]-Tab_ZADANIE_2[[#This Row],[Porcja PODLEWANIA 20:00 - 21:00]]+Tab_ZADANIE_2[[#This Row],[Uzupełnienie wody z SIECI 20:00-20:01]]</f>
        <v>5499.7670818303041</v>
      </c>
      <c r="K164" s="7">
        <f>IF(Tab_ZADANIE_2[[#This Row],[OPAD 20:00-19:59]]&lt;=0,(0.0003*Tab_ZADANIE_2[[#This Row],[Temperatura 20:00 - 19:59]]^1.5*Tab_ZADANIE_2[[#This Row],[Stan ZBIORNIKA 21:00]]),)</f>
        <v>68.586307311779336</v>
      </c>
      <c r="L164" s="16">
        <f>ROUNDUP(Tab_ZADANIE_2[[#This Row],[Uzupełnienie wody z SIECI 20:00-20:01]]/1000,0)*Woda_z_SIECI</f>
        <v>0</v>
      </c>
    </row>
    <row r="165" spans="2:12" x14ac:dyDescent="0.25">
      <c r="B165" s="2">
        <f>Tab_Dane_POGODA[[#This Row],[DATA]]</f>
        <v>42258</v>
      </c>
      <c r="C165" s="4">
        <f>VLOOKUP(Tab_ZADANIE_2[[#This Row],[DATA]],Tab_Dane_POGODA[],2,FALSE)</f>
        <v>16</v>
      </c>
      <c r="D165" s="8">
        <f>VLOOKUP(Tab_ZADANIE_2[[#This Row],[DATA]],Tab_Dane_POGODA[],3,FALSE)</f>
        <v>0.1</v>
      </c>
      <c r="E165" s="7">
        <f>IF(Tab_ZADANIE_2[[#This Row],[OPAD 20:00-19:59]]&gt;0,700*Tab_ZADANIE_2[[#This Row],[OPAD 20:00-19:59]],)</f>
        <v>70</v>
      </c>
      <c r="F165" s="7">
        <f>IF(J164-K164+Tab_ZADANIE_2[[#This Row],[Uzupełnienie wody z OPAD 20:00 - 19:59]]&gt;=Poj_Zbior_ALL,Poj_Zbior_ALL,J164-K164+Tab_ZADANIE_2[[#This Row],[Uzupełnienie wody z OPAD 20:00 - 19:59]])</f>
        <v>5501.1807745185251</v>
      </c>
      <c r="G165" s="7" t="b">
        <f>AND(Tab_ZADANIE_2[[#This Row],[Temperatura 20:00 - 19:59]]&gt;15,Tab_ZADANIE_2[[#This Row],[OPAD 20:00-19:59]]&lt;0.6)</f>
        <v>1</v>
      </c>
      <c r="H165" s="7">
        <f>IF((Tab_ZADANIE_2[[#This Row],[Czy PODLEWANIE 20:00 - 21:00]]=TRUE),IF(Tab_ZADANIE_2[[#This Row],[Temperatura 20:00 - 19:59]]&lt;=30,12000,24000),)</f>
        <v>12000</v>
      </c>
      <c r="I165" s="7">
        <f>IF(Tab_ZADANIE_2[[#This Row],[Stan ZBIORNIKA 20:00]]&lt;Tab_ZADANIE_2[[#This Row],[Porcja PODLEWANIA 20:00 - 21:00]], Tab_ZADANIE_2[[#This Row],[Porcja PODLEWANIA 20:00 - 21:00]]-Tab_ZADANIE_2[[#This Row],[Stan ZBIORNIKA 20:00]],)</f>
        <v>6498.8192254814749</v>
      </c>
      <c r="J165" s="7">
        <f>Tab_ZADANIE_2[[#This Row],[Stan ZBIORNIKA 20:00]]-Tab_ZADANIE_2[[#This Row],[Porcja PODLEWANIA 20:00 - 21:00]]+Tab_ZADANIE_2[[#This Row],[Uzupełnienie wody z SIECI 20:00-20:01]]</f>
        <v>0</v>
      </c>
      <c r="K165" s="7">
        <f>IF(Tab_ZADANIE_2[[#This Row],[OPAD 20:00-19:59]]&lt;=0,(0.0003*Tab_ZADANIE_2[[#This Row],[Temperatura 20:00 - 19:59]]^1.5*Tab_ZADANIE_2[[#This Row],[Stan ZBIORNIKA 21:00]]),)</f>
        <v>0</v>
      </c>
      <c r="L165" s="16">
        <f>ROUNDUP(Tab_ZADANIE_2[[#This Row],[Uzupełnienie wody z SIECI 20:00-20:01]]/1000,0)*Woda_z_SIECI</f>
        <v>82.18</v>
      </c>
    </row>
    <row r="166" spans="2:12" x14ac:dyDescent="0.25">
      <c r="B166" s="2">
        <f>Tab_Dane_POGODA[[#This Row],[DATA]]</f>
        <v>42259</v>
      </c>
      <c r="C166" s="4">
        <f>VLOOKUP(Tab_ZADANIE_2[[#This Row],[DATA]],Tab_Dane_POGODA[],2,FALSE)</f>
        <v>18</v>
      </c>
      <c r="D166" s="8">
        <f>VLOOKUP(Tab_ZADANIE_2[[#This Row],[DATA]],Tab_Dane_POGODA[],3,FALSE)</f>
        <v>0</v>
      </c>
      <c r="E166" s="7">
        <f>IF(Tab_ZADANIE_2[[#This Row],[OPAD 20:00-19:59]]&gt;0,700*Tab_ZADANIE_2[[#This Row],[OPAD 20:00-19:59]],)</f>
        <v>0</v>
      </c>
      <c r="F166" s="7">
        <f>IF(J165-K165+Tab_ZADANIE_2[[#This Row],[Uzupełnienie wody z OPAD 20:00 - 19:59]]&gt;=Poj_Zbior_ALL,Poj_Zbior_ALL,J165-K165+Tab_ZADANIE_2[[#This Row],[Uzupełnienie wody z OPAD 20:00 - 19:59]])</f>
        <v>0</v>
      </c>
      <c r="G166" s="7" t="b">
        <f>AND(Tab_ZADANIE_2[[#This Row],[Temperatura 20:00 - 19:59]]&gt;15,Tab_ZADANIE_2[[#This Row],[OPAD 20:00-19:59]]&lt;0.6)</f>
        <v>1</v>
      </c>
      <c r="H166" s="7">
        <f>IF((Tab_ZADANIE_2[[#This Row],[Czy PODLEWANIE 20:00 - 21:00]]=TRUE),IF(Tab_ZADANIE_2[[#This Row],[Temperatura 20:00 - 19:59]]&lt;=30,12000,24000),)</f>
        <v>12000</v>
      </c>
      <c r="I166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66" s="7">
        <f>Tab_ZADANIE_2[[#This Row],[Stan ZBIORNIKA 20:00]]-Tab_ZADANIE_2[[#This Row],[Porcja PODLEWANIA 20:00 - 21:00]]+Tab_ZADANIE_2[[#This Row],[Uzupełnienie wody z SIECI 20:00-20:01]]</f>
        <v>0</v>
      </c>
      <c r="K166" s="7">
        <f>IF(Tab_ZADANIE_2[[#This Row],[OPAD 20:00-19:59]]&lt;=0,(0.0003*Tab_ZADANIE_2[[#This Row],[Temperatura 20:00 - 19:59]]^1.5*Tab_ZADANIE_2[[#This Row],[Stan ZBIORNIKA 21:00]]),)</f>
        <v>0</v>
      </c>
      <c r="L166" s="16">
        <f>ROUNDUP(Tab_ZADANIE_2[[#This Row],[Uzupełnienie wody z SIECI 20:00-20:01]]/1000,0)*Woda_z_SIECI</f>
        <v>140.88</v>
      </c>
    </row>
    <row r="167" spans="2:12" x14ac:dyDescent="0.25">
      <c r="B167" s="2">
        <f>Tab_Dane_POGODA[[#This Row],[DATA]]</f>
        <v>42260</v>
      </c>
      <c r="C167" s="4">
        <f>VLOOKUP(Tab_ZADANIE_2[[#This Row],[DATA]],Tab_Dane_POGODA[],2,FALSE)</f>
        <v>18</v>
      </c>
      <c r="D167" s="8">
        <f>VLOOKUP(Tab_ZADANIE_2[[#This Row],[DATA]],Tab_Dane_POGODA[],3,FALSE)</f>
        <v>0</v>
      </c>
      <c r="E167" s="7">
        <f>IF(Tab_ZADANIE_2[[#This Row],[OPAD 20:00-19:59]]&gt;0,700*Tab_ZADANIE_2[[#This Row],[OPAD 20:00-19:59]],)</f>
        <v>0</v>
      </c>
      <c r="F167" s="7">
        <f>IF(J166-K166+Tab_ZADANIE_2[[#This Row],[Uzupełnienie wody z OPAD 20:00 - 19:59]]&gt;=Poj_Zbior_ALL,Poj_Zbior_ALL,J166-K166+Tab_ZADANIE_2[[#This Row],[Uzupełnienie wody z OPAD 20:00 - 19:59]])</f>
        <v>0</v>
      </c>
      <c r="G167" s="7" t="b">
        <f>AND(Tab_ZADANIE_2[[#This Row],[Temperatura 20:00 - 19:59]]&gt;15,Tab_ZADANIE_2[[#This Row],[OPAD 20:00-19:59]]&lt;0.6)</f>
        <v>1</v>
      </c>
      <c r="H167" s="7">
        <f>IF((Tab_ZADANIE_2[[#This Row],[Czy PODLEWANIE 20:00 - 21:00]]=TRUE),IF(Tab_ZADANIE_2[[#This Row],[Temperatura 20:00 - 19:59]]&lt;=30,12000,24000),)</f>
        <v>12000</v>
      </c>
      <c r="I167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67" s="7">
        <f>Tab_ZADANIE_2[[#This Row],[Stan ZBIORNIKA 20:00]]-Tab_ZADANIE_2[[#This Row],[Porcja PODLEWANIA 20:00 - 21:00]]+Tab_ZADANIE_2[[#This Row],[Uzupełnienie wody z SIECI 20:00-20:01]]</f>
        <v>0</v>
      </c>
      <c r="K167" s="7">
        <f>IF(Tab_ZADANIE_2[[#This Row],[OPAD 20:00-19:59]]&lt;=0,(0.0003*Tab_ZADANIE_2[[#This Row],[Temperatura 20:00 - 19:59]]^1.5*Tab_ZADANIE_2[[#This Row],[Stan ZBIORNIKA 21:00]]),)</f>
        <v>0</v>
      </c>
      <c r="L167" s="16">
        <f>ROUNDUP(Tab_ZADANIE_2[[#This Row],[Uzupełnienie wody z SIECI 20:00-20:01]]/1000,0)*Woda_z_SIECI</f>
        <v>140.88</v>
      </c>
    </row>
    <row r="168" spans="2:12" x14ac:dyDescent="0.25">
      <c r="B168" s="2">
        <f>Tab_Dane_POGODA[[#This Row],[DATA]]</f>
        <v>42261</v>
      </c>
      <c r="C168" s="4">
        <f>VLOOKUP(Tab_ZADANIE_2[[#This Row],[DATA]],Tab_Dane_POGODA[],2,FALSE)</f>
        <v>19</v>
      </c>
      <c r="D168" s="8">
        <f>VLOOKUP(Tab_ZADANIE_2[[#This Row],[DATA]],Tab_Dane_POGODA[],3,FALSE)</f>
        <v>3</v>
      </c>
      <c r="E168" s="7">
        <f>IF(Tab_ZADANIE_2[[#This Row],[OPAD 20:00-19:59]]&gt;0,700*Tab_ZADANIE_2[[#This Row],[OPAD 20:00-19:59]],)</f>
        <v>2100</v>
      </c>
      <c r="F168" s="7">
        <f>IF(J167-K167+Tab_ZADANIE_2[[#This Row],[Uzupełnienie wody z OPAD 20:00 - 19:59]]&gt;=Poj_Zbior_ALL,Poj_Zbior_ALL,J167-K167+Tab_ZADANIE_2[[#This Row],[Uzupełnienie wody z OPAD 20:00 - 19:59]])</f>
        <v>2100</v>
      </c>
      <c r="G168" s="7" t="b">
        <f>AND(Tab_ZADANIE_2[[#This Row],[Temperatura 20:00 - 19:59]]&gt;15,Tab_ZADANIE_2[[#This Row],[OPAD 20:00-19:59]]&lt;0.6)</f>
        <v>0</v>
      </c>
      <c r="H168" s="7">
        <f>IF((Tab_ZADANIE_2[[#This Row],[Czy PODLEWANIE 20:00 - 21:00]]=TRUE),IF(Tab_ZADANIE_2[[#This Row],[Temperatura 20:00 - 19:59]]&lt;=30,12000,24000),)</f>
        <v>0</v>
      </c>
      <c r="I168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68" s="7">
        <f>Tab_ZADANIE_2[[#This Row],[Stan ZBIORNIKA 20:00]]-Tab_ZADANIE_2[[#This Row],[Porcja PODLEWANIA 20:00 - 21:00]]+Tab_ZADANIE_2[[#This Row],[Uzupełnienie wody z SIECI 20:00-20:01]]</f>
        <v>2100</v>
      </c>
      <c r="K168" s="7">
        <f>IF(Tab_ZADANIE_2[[#This Row],[OPAD 20:00-19:59]]&lt;=0,(0.0003*Tab_ZADANIE_2[[#This Row],[Temperatura 20:00 - 19:59]]^1.5*Tab_ZADANIE_2[[#This Row],[Stan ZBIORNIKA 21:00]]),)</f>
        <v>0</v>
      </c>
      <c r="L168" s="16">
        <f>ROUNDUP(Tab_ZADANIE_2[[#This Row],[Uzupełnienie wody z SIECI 20:00-20:01]]/1000,0)*Woda_z_SIECI</f>
        <v>0</v>
      </c>
    </row>
    <row r="169" spans="2:12" x14ac:dyDescent="0.25">
      <c r="B169" s="2">
        <f>Tab_Dane_POGODA[[#This Row],[DATA]]</f>
        <v>42262</v>
      </c>
      <c r="C169" s="4">
        <f>VLOOKUP(Tab_ZADANIE_2[[#This Row],[DATA]],Tab_Dane_POGODA[],2,FALSE)</f>
        <v>16</v>
      </c>
      <c r="D169" s="8">
        <f>VLOOKUP(Tab_ZADANIE_2[[#This Row],[DATA]],Tab_Dane_POGODA[],3,FALSE)</f>
        <v>0.1</v>
      </c>
      <c r="E169" s="7">
        <f>IF(Tab_ZADANIE_2[[#This Row],[OPAD 20:00-19:59]]&gt;0,700*Tab_ZADANIE_2[[#This Row],[OPAD 20:00-19:59]],)</f>
        <v>70</v>
      </c>
      <c r="F169" s="7">
        <f>IF(J168-K168+Tab_ZADANIE_2[[#This Row],[Uzupełnienie wody z OPAD 20:00 - 19:59]]&gt;=Poj_Zbior_ALL,Poj_Zbior_ALL,J168-K168+Tab_ZADANIE_2[[#This Row],[Uzupełnienie wody z OPAD 20:00 - 19:59]])</f>
        <v>2170</v>
      </c>
      <c r="G169" s="7" t="b">
        <f>AND(Tab_ZADANIE_2[[#This Row],[Temperatura 20:00 - 19:59]]&gt;15,Tab_ZADANIE_2[[#This Row],[OPAD 20:00-19:59]]&lt;0.6)</f>
        <v>1</v>
      </c>
      <c r="H169" s="7">
        <f>IF((Tab_ZADANIE_2[[#This Row],[Czy PODLEWANIE 20:00 - 21:00]]=TRUE),IF(Tab_ZADANIE_2[[#This Row],[Temperatura 20:00 - 19:59]]&lt;=30,12000,24000),)</f>
        <v>12000</v>
      </c>
      <c r="I169" s="7">
        <f>IF(Tab_ZADANIE_2[[#This Row],[Stan ZBIORNIKA 20:00]]&lt;Tab_ZADANIE_2[[#This Row],[Porcja PODLEWANIA 20:00 - 21:00]], Tab_ZADANIE_2[[#This Row],[Porcja PODLEWANIA 20:00 - 21:00]]-Tab_ZADANIE_2[[#This Row],[Stan ZBIORNIKA 20:00]],)</f>
        <v>9830</v>
      </c>
      <c r="J169" s="7">
        <f>Tab_ZADANIE_2[[#This Row],[Stan ZBIORNIKA 20:00]]-Tab_ZADANIE_2[[#This Row],[Porcja PODLEWANIA 20:00 - 21:00]]+Tab_ZADANIE_2[[#This Row],[Uzupełnienie wody z SIECI 20:00-20:01]]</f>
        <v>0</v>
      </c>
      <c r="K169" s="7">
        <f>IF(Tab_ZADANIE_2[[#This Row],[OPAD 20:00-19:59]]&lt;=0,(0.0003*Tab_ZADANIE_2[[#This Row],[Temperatura 20:00 - 19:59]]^1.5*Tab_ZADANIE_2[[#This Row],[Stan ZBIORNIKA 21:00]]),)</f>
        <v>0</v>
      </c>
      <c r="L169" s="16">
        <f>ROUNDUP(Tab_ZADANIE_2[[#This Row],[Uzupełnienie wody z SIECI 20:00-20:01]]/1000,0)*Woda_z_SIECI</f>
        <v>117.4</v>
      </c>
    </row>
    <row r="170" spans="2:12" x14ac:dyDescent="0.25">
      <c r="B170" s="2">
        <f>Tab_Dane_POGODA[[#This Row],[DATA]]</f>
        <v>42263</v>
      </c>
      <c r="C170" s="4">
        <f>VLOOKUP(Tab_ZADANIE_2[[#This Row],[DATA]],Tab_Dane_POGODA[],2,FALSE)</f>
        <v>18</v>
      </c>
      <c r="D170" s="8">
        <f>VLOOKUP(Tab_ZADANIE_2[[#This Row],[DATA]],Tab_Dane_POGODA[],3,FALSE)</f>
        <v>0</v>
      </c>
      <c r="E170" s="7">
        <f>IF(Tab_ZADANIE_2[[#This Row],[OPAD 20:00-19:59]]&gt;0,700*Tab_ZADANIE_2[[#This Row],[OPAD 20:00-19:59]],)</f>
        <v>0</v>
      </c>
      <c r="F170" s="7">
        <f>IF(J169-K169+Tab_ZADANIE_2[[#This Row],[Uzupełnienie wody z OPAD 20:00 - 19:59]]&gt;=Poj_Zbior_ALL,Poj_Zbior_ALL,J169-K169+Tab_ZADANIE_2[[#This Row],[Uzupełnienie wody z OPAD 20:00 - 19:59]])</f>
        <v>0</v>
      </c>
      <c r="G170" s="7" t="b">
        <f>AND(Tab_ZADANIE_2[[#This Row],[Temperatura 20:00 - 19:59]]&gt;15,Tab_ZADANIE_2[[#This Row],[OPAD 20:00-19:59]]&lt;0.6)</f>
        <v>1</v>
      </c>
      <c r="H170" s="7">
        <f>IF((Tab_ZADANIE_2[[#This Row],[Czy PODLEWANIE 20:00 - 21:00]]=TRUE),IF(Tab_ZADANIE_2[[#This Row],[Temperatura 20:00 - 19:59]]&lt;=30,12000,24000),)</f>
        <v>12000</v>
      </c>
      <c r="I170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70" s="7">
        <f>Tab_ZADANIE_2[[#This Row],[Stan ZBIORNIKA 20:00]]-Tab_ZADANIE_2[[#This Row],[Porcja PODLEWANIA 20:00 - 21:00]]+Tab_ZADANIE_2[[#This Row],[Uzupełnienie wody z SIECI 20:00-20:01]]</f>
        <v>0</v>
      </c>
      <c r="K170" s="7">
        <f>IF(Tab_ZADANIE_2[[#This Row],[OPAD 20:00-19:59]]&lt;=0,(0.0003*Tab_ZADANIE_2[[#This Row],[Temperatura 20:00 - 19:59]]^1.5*Tab_ZADANIE_2[[#This Row],[Stan ZBIORNIKA 21:00]]),)</f>
        <v>0</v>
      </c>
      <c r="L170" s="16">
        <f>ROUNDUP(Tab_ZADANIE_2[[#This Row],[Uzupełnienie wody z SIECI 20:00-20:01]]/1000,0)*Woda_z_SIECI</f>
        <v>140.88</v>
      </c>
    </row>
    <row r="171" spans="2:12" x14ac:dyDescent="0.25">
      <c r="B171" s="2">
        <f>Tab_Dane_POGODA[[#This Row],[DATA]]</f>
        <v>42264</v>
      </c>
      <c r="C171" s="4">
        <f>VLOOKUP(Tab_ZADANIE_2[[#This Row],[DATA]],Tab_Dane_POGODA[],2,FALSE)</f>
        <v>22</v>
      </c>
      <c r="D171" s="8">
        <f>VLOOKUP(Tab_ZADANIE_2[[#This Row],[DATA]],Tab_Dane_POGODA[],3,FALSE)</f>
        <v>0.5</v>
      </c>
      <c r="E171" s="7">
        <f>IF(Tab_ZADANIE_2[[#This Row],[OPAD 20:00-19:59]]&gt;0,700*Tab_ZADANIE_2[[#This Row],[OPAD 20:00-19:59]],)</f>
        <v>350</v>
      </c>
      <c r="F171" s="7">
        <f>IF(J170-K170+Tab_ZADANIE_2[[#This Row],[Uzupełnienie wody z OPAD 20:00 - 19:59]]&gt;=Poj_Zbior_ALL,Poj_Zbior_ALL,J170-K170+Tab_ZADANIE_2[[#This Row],[Uzupełnienie wody z OPAD 20:00 - 19:59]])</f>
        <v>350</v>
      </c>
      <c r="G171" s="7" t="b">
        <f>AND(Tab_ZADANIE_2[[#This Row],[Temperatura 20:00 - 19:59]]&gt;15,Tab_ZADANIE_2[[#This Row],[OPAD 20:00-19:59]]&lt;0.6)</f>
        <v>1</v>
      </c>
      <c r="H171" s="7">
        <f>IF((Tab_ZADANIE_2[[#This Row],[Czy PODLEWANIE 20:00 - 21:00]]=TRUE),IF(Tab_ZADANIE_2[[#This Row],[Temperatura 20:00 - 19:59]]&lt;=30,12000,24000),)</f>
        <v>12000</v>
      </c>
      <c r="I171" s="7">
        <f>IF(Tab_ZADANIE_2[[#This Row],[Stan ZBIORNIKA 20:00]]&lt;Tab_ZADANIE_2[[#This Row],[Porcja PODLEWANIA 20:00 - 21:00]], Tab_ZADANIE_2[[#This Row],[Porcja PODLEWANIA 20:00 - 21:00]]-Tab_ZADANIE_2[[#This Row],[Stan ZBIORNIKA 20:00]],)</f>
        <v>11650</v>
      </c>
      <c r="J171" s="7">
        <f>Tab_ZADANIE_2[[#This Row],[Stan ZBIORNIKA 20:00]]-Tab_ZADANIE_2[[#This Row],[Porcja PODLEWANIA 20:00 - 21:00]]+Tab_ZADANIE_2[[#This Row],[Uzupełnienie wody z SIECI 20:00-20:01]]</f>
        <v>0</v>
      </c>
      <c r="K171" s="7">
        <f>IF(Tab_ZADANIE_2[[#This Row],[OPAD 20:00-19:59]]&lt;=0,(0.0003*Tab_ZADANIE_2[[#This Row],[Temperatura 20:00 - 19:59]]^1.5*Tab_ZADANIE_2[[#This Row],[Stan ZBIORNIKA 21:00]]),)</f>
        <v>0</v>
      </c>
      <c r="L171" s="16">
        <f>ROUNDUP(Tab_ZADANIE_2[[#This Row],[Uzupełnienie wody z SIECI 20:00-20:01]]/1000,0)*Woda_z_SIECI</f>
        <v>140.88</v>
      </c>
    </row>
    <row r="172" spans="2:12" x14ac:dyDescent="0.25">
      <c r="B172" s="2">
        <f>Tab_Dane_POGODA[[#This Row],[DATA]]</f>
        <v>42265</v>
      </c>
      <c r="C172" s="4">
        <f>VLOOKUP(Tab_ZADANIE_2[[#This Row],[DATA]],Tab_Dane_POGODA[],2,FALSE)</f>
        <v>16</v>
      </c>
      <c r="D172" s="8">
        <f>VLOOKUP(Tab_ZADANIE_2[[#This Row],[DATA]],Tab_Dane_POGODA[],3,FALSE)</f>
        <v>0</v>
      </c>
      <c r="E172" s="7">
        <f>IF(Tab_ZADANIE_2[[#This Row],[OPAD 20:00-19:59]]&gt;0,700*Tab_ZADANIE_2[[#This Row],[OPAD 20:00-19:59]],)</f>
        <v>0</v>
      </c>
      <c r="F172" s="7">
        <f>IF(J171-K171+Tab_ZADANIE_2[[#This Row],[Uzupełnienie wody z OPAD 20:00 - 19:59]]&gt;=Poj_Zbior_ALL,Poj_Zbior_ALL,J171-K171+Tab_ZADANIE_2[[#This Row],[Uzupełnienie wody z OPAD 20:00 - 19:59]])</f>
        <v>0</v>
      </c>
      <c r="G172" s="7" t="b">
        <f>AND(Tab_ZADANIE_2[[#This Row],[Temperatura 20:00 - 19:59]]&gt;15,Tab_ZADANIE_2[[#This Row],[OPAD 20:00-19:59]]&lt;0.6)</f>
        <v>1</v>
      </c>
      <c r="H172" s="7">
        <f>IF((Tab_ZADANIE_2[[#This Row],[Czy PODLEWANIE 20:00 - 21:00]]=TRUE),IF(Tab_ZADANIE_2[[#This Row],[Temperatura 20:00 - 19:59]]&lt;=30,12000,24000),)</f>
        <v>12000</v>
      </c>
      <c r="I172" s="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72" s="7">
        <f>Tab_ZADANIE_2[[#This Row],[Stan ZBIORNIKA 20:00]]-Tab_ZADANIE_2[[#This Row],[Porcja PODLEWANIA 20:00 - 21:00]]+Tab_ZADANIE_2[[#This Row],[Uzupełnienie wody z SIECI 20:00-20:01]]</f>
        <v>0</v>
      </c>
      <c r="K172" s="7">
        <f>IF(Tab_ZADANIE_2[[#This Row],[OPAD 20:00-19:59]]&lt;=0,(0.0003*Tab_ZADANIE_2[[#This Row],[Temperatura 20:00 - 19:59]]^1.5*Tab_ZADANIE_2[[#This Row],[Stan ZBIORNIKA 21:00]]),)</f>
        <v>0</v>
      </c>
      <c r="L172" s="16">
        <f>ROUNDUP(Tab_ZADANIE_2[[#This Row],[Uzupełnienie wody z SIECI 20:00-20:01]]/1000,0)*Woda_z_SIECI</f>
        <v>140.88</v>
      </c>
    </row>
    <row r="173" spans="2:12" x14ac:dyDescent="0.25">
      <c r="B173" s="2">
        <f>Tab_Dane_POGODA[[#This Row],[DATA]]</f>
        <v>42266</v>
      </c>
      <c r="C173" s="4">
        <f>VLOOKUP(Tab_ZADANIE_2[[#This Row],[DATA]],Tab_Dane_POGODA[],2,FALSE)</f>
        <v>15</v>
      </c>
      <c r="D173" s="8">
        <f>VLOOKUP(Tab_ZADANIE_2[[#This Row],[DATA]],Tab_Dane_POGODA[],3,FALSE)</f>
        <v>0</v>
      </c>
      <c r="E173" s="7">
        <f>IF(Tab_ZADANIE_2[[#This Row],[OPAD 20:00-19:59]]&gt;0,700*Tab_ZADANIE_2[[#This Row],[OPAD 20:00-19:59]],)</f>
        <v>0</v>
      </c>
      <c r="F173" s="7">
        <f>IF(J172-K172+Tab_ZADANIE_2[[#This Row],[Uzupełnienie wody z OPAD 20:00 - 19:59]]&gt;=Poj_Zbior_ALL,Poj_Zbior_ALL,J172-K172+Tab_ZADANIE_2[[#This Row],[Uzupełnienie wody z OPAD 20:00 - 19:59]])</f>
        <v>0</v>
      </c>
      <c r="G173" s="7" t="b">
        <f>AND(Tab_ZADANIE_2[[#This Row],[Temperatura 20:00 - 19:59]]&gt;15,Tab_ZADANIE_2[[#This Row],[OPAD 20:00-19:59]]&lt;0.6)</f>
        <v>0</v>
      </c>
      <c r="H173" s="7">
        <f>IF((Tab_ZADANIE_2[[#This Row],[Czy PODLEWANIE 20:00 - 21:00]]=TRUE),IF(Tab_ZADANIE_2[[#This Row],[Temperatura 20:00 - 19:59]]&lt;=30,12000,24000),)</f>
        <v>0</v>
      </c>
      <c r="I173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3" s="7">
        <f>Tab_ZADANIE_2[[#This Row],[Stan ZBIORNIKA 20:00]]-Tab_ZADANIE_2[[#This Row],[Porcja PODLEWANIA 20:00 - 21:00]]+Tab_ZADANIE_2[[#This Row],[Uzupełnienie wody z SIECI 20:00-20:01]]</f>
        <v>0</v>
      </c>
      <c r="K173" s="7">
        <f>IF(Tab_ZADANIE_2[[#This Row],[OPAD 20:00-19:59]]&lt;=0,(0.0003*Tab_ZADANIE_2[[#This Row],[Temperatura 20:00 - 19:59]]^1.5*Tab_ZADANIE_2[[#This Row],[Stan ZBIORNIKA 21:00]]),)</f>
        <v>0</v>
      </c>
      <c r="L173" s="16">
        <f>ROUNDUP(Tab_ZADANIE_2[[#This Row],[Uzupełnienie wody z SIECI 20:00-20:01]]/1000,0)*Woda_z_SIECI</f>
        <v>0</v>
      </c>
    </row>
    <row r="174" spans="2:12" x14ac:dyDescent="0.25">
      <c r="B174" s="2">
        <f>Tab_Dane_POGODA[[#This Row],[DATA]]</f>
        <v>42267</v>
      </c>
      <c r="C174" s="4">
        <f>VLOOKUP(Tab_ZADANIE_2[[#This Row],[DATA]],Tab_Dane_POGODA[],2,FALSE)</f>
        <v>14</v>
      </c>
      <c r="D174" s="8">
        <f>VLOOKUP(Tab_ZADANIE_2[[#This Row],[DATA]],Tab_Dane_POGODA[],3,FALSE)</f>
        <v>2</v>
      </c>
      <c r="E174" s="7">
        <f>IF(Tab_ZADANIE_2[[#This Row],[OPAD 20:00-19:59]]&gt;0,700*Tab_ZADANIE_2[[#This Row],[OPAD 20:00-19:59]],)</f>
        <v>1400</v>
      </c>
      <c r="F174" s="7">
        <f>IF(J173-K173+Tab_ZADANIE_2[[#This Row],[Uzupełnienie wody z OPAD 20:00 - 19:59]]&gt;=Poj_Zbior_ALL,Poj_Zbior_ALL,J173-K173+Tab_ZADANIE_2[[#This Row],[Uzupełnienie wody z OPAD 20:00 - 19:59]])</f>
        <v>1400</v>
      </c>
      <c r="G174" s="7" t="b">
        <f>AND(Tab_ZADANIE_2[[#This Row],[Temperatura 20:00 - 19:59]]&gt;15,Tab_ZADANIE_2[[#This Row],[OPAD 20:00-19:59]]&lt;0.6)</f>
        <v>0</v>
      </c>
      <c r="H174" s="7">
        <f>IF((Tab_ZADANIE_2[[#This Row],[Czy PODLEWANIE 20:00 - 21:00]]=TRUE),IF(Tab_ZADANIE_2[[#This Row],[Temperatura 20:00 - 19:59]]&lt;=30,12000,24000),)</f>
        <v>0</v>
      </c>
      <c r="I174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4" s="7">
        <f>Tab_ZADANIE_2[[#This Row],[Stan ZBIORNIKA 20:00]]-Tab_ZADANIE_2[[#This Row],[Porcja PODLEWANIA 20:00 - 21:00]]+Tab_ZADANIE_2[[#This Row],[Uzupełnienie wody z SIECI 20:00-20:01]]</f>
        <v>1400</v>
      </c>
      <c r="K174" s="7">
        <f>IF(Tab_ZADANIE_2[[#This Row],[OPAD 20:00-19:59]]&lt;=0,(0.0003*Tab_ZADANIE_2[[#This Row],[Temperatura 20:00 - 19:59]]^1.5*Tab_ZADANIE_2[[#This Row],[Stan ZBIORNIKA 21:00]]),)</f>
        <v>0</v>
      </c>
      <c r="L174" s="16">
        <f>ROUNDUP(Tab_ZADANIE_2[[#This Row],[Uzupełnienie wody z SIECI 20:00-20:01]]/1000,0)*Woda_z_SIECI</f>
        <v>0</v>
      </c>
    </row>
    <row r="175" spans="2:12" x14ac:dyDescent="0.25">
      <c r="B175" s="2">
        <f>Tab_Dane_POGODA[[#This Row],[DATA]]</f>
        <v>42268</v>
      </c>
      <c r="C175" s="4">
        <f>VLOOKUP(Tab_ZADANIE_2[[#This Row],[DATA]],Tab_Dane_POGODA[],2,FALSE)</f>
        <v>12</v>
      </c>
      <c r="D175" s="8">
        <f>VLOOKUP(Tab_ZADANIE_2[[#This Row],[DATA]],Tab_Dane_POGODA[],3,FALSE)</f>
        <v>0</v>
      </c>
      <c r="E175" s="7">
        <f>IF(Tab_ZADANIE_2[[#This Row],[OPAD 20:00-19:59]]&gt;0,700*Tab_ZADANIE_2[[#This Row],[OPAD 20:00-19:59]],)</f>
        <v>0</v>
      </c>
      <c r="F175" s="7">
        <f>IF(J174-K174+Tab_ZADANIE_2[[#This Row],[Uzupełnienie wody z OPAD 20:00 - 19:59]]&gt;=Poj_Zbior_ALL,Poj_Zbior_ALL,J174-K174+Tab_ZADANIE_2[[#This Row],[Uzupełnienie wody z OPAD 20:00 - 19:59]])</f>
        <v>1400</v>
      </c>
      <c r="G175" s="7" t="b">
        <f>AND(Tab_ZADANIE_2[[#This Row],[Temperatura 20:00 - 19:59]]&gt;15,Tab_ZADANIE_2[[#This Row],[OPAD 20:00-19:59]]&lt;0.6)</f>
        <v>0</v>
      </c>
      <c r="H175" s="7">
        <f>IF((Tab_ZADANIE_2[[#This Row],[Czy PODLEWANIE 20:00 - 21:00]]=TRUE),IF(Tab_ZADANIE_2[[#This Row],[Temperatura 20:00 - 19:59]]&lt;=30,12000,24000),)</f>
        <v>0</v>
      </c>
      <c r="I175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5" s="7">
        <f>Tab_ZADANIE_2[[#This Row],[Stan ZBIORNIKA 20:00]]-Tab_ZADANIE_2[[#This Row],[Porcja PODLEWANIA 20:00 - 21:00]]+Tab_ZADANIE_2[[#This Row],[Uzupełnienie wody z SIECI 20:00-20:01]]</f>
        <v>1400</v>
      </c>
      <c r="K175" s="7">
        <f>IF(Tab_ZADANIE_2[[#This Row],[OPAD 20:00-19:59]]&lt;=0,(0.0003*Tab_ZADANIE_2[[#This Row],[Temperatura 20:00 - 19:59]]^1.5*Tab_ZADANIE_2[[#This Row],[Stan ZBIORNIKA 21:00]]),)</f>
        <v>17.459072140294289</v>
      </c>
      <c r="L175" s="16">
        <f>ROUNDUP(Tab_ZADANIE_2[[#This Row],[Uzupełnienie wody z SIECI 20:00-20:01]]/1000,0)*Woda_z_SIECI</f>
        <v>0</v>
      </c>
    </row>
    <row r="176" spans="2:12" x14ac:dyDescent="0.25">
      <c r="B176" s="2">
        <f>Tab_Dane_POGODA[[#This Row],[DATA]]</f>
        <v>42269</v>
      </c>
      <c r="C176" s="4">
        <f>VLOOKUP(Tab_ZADANIE_2[[#This Row],[DATA]],Tab_Dane_POGODA[],2,FALSE)</f>
        <v>13</v>
      </c>
      <c r="D176" s="8">
        <f>VLOOKUP(Tab_ZADANIE_2[[#This Row],[DATA]],Tab_Dane_POGODA[],3,FALSE)</f>
        <v>0</v>
      </c>
      <c r="E176" s="7">
        <f>IF(Tab_ZADANIE_2[[#This Row],[OPAD 20:00-19:59]]&gt;0,700*Tab_ZADANIE_2[[#This Row],[OPAD 20:00-19:59]],)</f>
        <v>0</v>
      </c>
      <c r="F176" s="7">
        <f>IF(J175-K175+Tab_ZADANIE_2[[#This Row],[Uzupełnienie wody z OPAD 20:00 - 19:59]]&gt;=Poj_Zbior_ALL,Poj_Zbior_ALL,J175-K175+Tab_ZADANIE_2[[#This Row],[Uzupełnienie wody z OPAD 20:00 - 19:59]])</f>
        <v>1382.5409278597058</v>
      </c>
      <c r="G176" s="7" t="b">
        <f>AND(Tab_ZADANIE_2[[#This Row],[Temperatura 20:00 - 19:59]]&gt;15,Tab_ZADANIE_2[[#This Row],[OPAD 20:00-19:59]]&lt;0.6)</f>
        <v>0</v>
      </c>
      <c r="H176" s="7">
        <f>IF((Tab_ZADANIE_2[[#This Row],[Czy PODLEWANIE 20:00 - 21:00]]=TRUE),IF(Tab_ZADANIE_2[[#This Row],[Temperatura 20:00 - 19:59]]&lt;=30,12000,24000),)</f>
        <v>0</v>
      </c>
      <c r="I176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6" s="7">
        <f>Tab_ZADANIE_2[[#This Row],[Stan ZBIORNIKA 20:00]]-Tab_ZADANIE_2[[#This Row],[Porcja PODLEWANIA 20:00 - 21:00]]+Tab_ZADANIE_2[[#This Row],[Uzupełnienie wody z SIECI 20:00-20:01]]</f>
        <v>1382.5409278597058</v>
      </c>
      <c r="K176" s="7">
        <f>IF(Tab_ZADANIE_2[[#This Row],[OPAD 20:00-19:59]]&lt;=0,(0.0003*Tab_ZADANIE_2[[#This Row],[Temperatura 20:00 - 19:59]]^1.5*Tab_ZADANIE_2[[#This Row],[Stan ZBIORNIKA 21:00]]),)</f>
        <v>19.440806602720347</v>
      </c>
      <c r="L176" s="16">
        <f>ROUNDUP(Tab_ZADANIE_2[[#This Row],[Uzupełnienie wody z SIECI 20:00-20:01]]/1000,0)*Woda_z_SIECI</f>
        <v>0</v>
      </c>
    </row>
    <row r="177" spans="2:12" x14ac:dyDescent="0.25">
      <c r="B177" s="2">
        <f>Tab_Dane_POGODA[[#This Row],[DATA]]</f>
        <v>42270</v>
      </c>
      <c r="C177" s="4">
        <f>VLOOKUP(Tab_ZADANIE_2[[#This Row],[DATA]],Tab_Dane_POGODA[],2,FALSE)</f>
        <v>15</v>
      </c>
      <c r="D177" s="8">
        <f>VLOOKUP(Tab_ZADANIE_2[[#This Row],[DATA]],Tab_Dane_POGODA[],3,FALSE)</f>
        <v>0</v>
      </c>
      <c r="E177" s="7">
        <f>IF(Tab_ZADANIE_2[[#This Row],[OPAD 20:00-19:59]]&gt;0,700*Tab_ZADANIE_2[[#This Row],[OPAD 20:00-19:59]],)</f>
        <v>0</v>
      </c>
      <c r="F177" s="7">
        <f>IF(J176-K176+Tab_ZADANIE_2[[#This Row],[Uzupełnienie wody z OPAD 20:00 - 19:59]]&gt;=Poj_Zbior_ALL,Poj_Zbior_ALL,J176-K176+Tab_ZADANIE_2[[#This Row],[Uzupełnienie wody z OPAD 20:00 - 19:59]])</f>
        <v>1363.1001212569854</v>
      </c>
      <c r="G177" s="7" t="b">
        <f>AND(Tab_ZADANIE_2[[#This Row],[Temperatura 20:00 - 19:59]]&gt;15,Tab_ZADANIE_2[[#This Row],[OPAD 20:00-19:59]]&lt;0.6)</f>
        <v>0</v>
      </c>
      <c r="H177" s="7">
        <f>IF((Tab_ZADANIE_2[[#This Row],[Czy PODLEWANIE 20:00 - 21:00]]=TRUE),IF(Tab_ZADANIE_2[[#This Row],[Temperatura 20:00 - 19:59]]&lt;=30,12000,24000),)</f>
        <v>0</v>
      </c>
      <c r="I177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7" s="7">
        <f>Tab_ZADANIE_2[[#This Row],[Stan ZBIORNIKA 20:00]]-Tab_ZADANIE_2[[#This Row],[Porcja PODLEWANIA 20:00 - 21:00]]+Tab_ZADANIE_2[[#This Row],[Uzupełnienie wody z SIECI 20:00-20:01]]</f>
        <v>1363.1001212569854</v>
      </c>
      <c r="K177" s="7">
        <f>IF(Tab_ZADANIE_2[[#This Row],[OPAD 20:00-19:59]]&lt;=0,(0.0003*Tab_ZADANIE_2[[#This Row],[Temperatura 20:00 - 19:59]]^1.5*Tab_ZADANIE_2[[#This Row],[Stan ZBIORNIKA 21:00]]),)</f>
        <v>23.756688309787261</v>
      </c>
      <c r="L177" s="16">
        <f>ROUNDUP(Tab_ZADANIE_2[[#This Row],[Uzupełnienie wody z SIECI 20:00-20:01]]/1000,0)*Woda_z_SIECI</f>
        <v>0</v>
      </c>
    </row>
    <row r="178" spans="2:12" x14ac:dyDescent="0.25">
      <c r="B178" s="2">
        <f>Tab_Dane_POGODA[[#This Row],[DATA]]</f>
        <v>42271</v>
      </c>
      <c r="C178" s="4">
        <f>VLOOKUP(Tab_ZADANIE_2[[#This Row],[DATA]],Tab_Dane_POGODA[],2,FALSE)</f>
        <v>15</v>
      </c>
      <c r="D178" s="8">
        <f>VLOOKUP(Tab_ZADANIE_2[[#This Row],[DATA]],Tab_Dane_POGODA[],3,FALSE)</f>
        <v>0</v>
      </c>
      <c r="E178" s="7">
        <f>IF(Tab_ZADANIE_2[[#This Row],[OPAD 20:00-19:59]]&gt;0,700*Tab_ZADANIE_2[[#This Row],[OPAD 20:00-19:59]],)</f>
        <v>0</v>
      </c>
      <c r="F178" s="7">
        <f>IF(J177-K177+Tab_ZADANIE_2[[#This Row],[Uzupełnienie wody z OPAD 20:00 - 19:59]]&gt;=Poj_Zbior_ALL,Poj_Zbior_ALL,J177-K177+Tab_ZADANIE_2[[#This Row],[Uzupełnienie wody z OPAD 20:00 - 19:59]])</f>
        <v>1339.3434329471982</v>
      </c>
      <c r="G178" s="7" t="b">
        <f>AND(Tab_ZADANIE_2[[#This Row],[Temperatura 20:00 - 19:59]]&gt;15,Tab_ZADANIE_2[[#This Row],[OPAD 20:00-19:59]]&lt;0.6)</f>
        <v>0</v>
      </c>
      <c r="H178" s="7">
        <f>IF((Tab_ZADANIE_2[[#This Row],[Czy PODLEWANIE 20:00 - 21:00]]=TRUE),IF(Tab_ZADANIE_2[[#This Row],[Temperatura 20:00 - 19:59]]&lt;=30,12000,24000),)</f>
        <v>0</v>
      </c>
      <c r="I178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8" s="7">
        <f>Tab_ZADANIE_2[[#This Row],[Stan ZBIORNIKA 20:00]]-Tab_ZADANIE_2[[#This Row],[Porcja PODLEWANIA 20:00 - 21:00]]+Tab_ZADANIE_2[[#This Row],[Uzupełnienie wody z SIECI 20:00-20:01]]</f>
        <v>1339.3434329471982</v>
      </c>
      <c r="K178" s="7">
        <f>IF(Tab_ZADANIE_2[[#This Row],[OPAD 20:00-19:59]]&lt;=0,(0.0003*Tab_ZADANIE_2[[#This Row],[Temperatura 20:00 - 19:59]]^1.5*Tab_ZADANIE_2[[#This Row],[Stan ZBIORNIKA 21:00]]),)</f>
        <v>23.342646647955451</v>
      </c>
      <c r="L178" s="16">
        <f>ROUNDUP(Tab_ZADANIE_2[[#This Row],[Uzupełnienie wody z SIECI 20:00-20:01]]/1000,0)*Woda_z_SIECI</f>
        <v>0</v>
      </c>
    </row>
    <row r="179" spans="2:12" x14ac:dyDescent="0.25">
      <c r="B179" s="2">
        <f>Tab_Dane_POGODA[[#This Row],[DATA]]</f>
        <v>42272</v>
      </c>
      <c r="C179" s="4">
        <f>VLOOKUP(Tab_ZADANIE_2[[#This Row],[DATA]],Tab_Dane_POGODA[],2,FALSE)</f>
        <v>14</v>
      </c>
      <c r="D179" s="8">
        <f>VLOOKUP(Tab_ZADANIE_2[[#This Row],[DATA]],Tab_Dane_POGODA[],3,FALSE)</f>
        <v>0</v>
      </c>
      <c r="E179" s="7">
        <f>IF(Tab_ZADANIE_2[[#This Row],[OPAD 20:00-19:59]]&gt;0,700*Tab_ZADANIE_2[[#This Row],[OPAD 20:00-19:59]],)</f>
        <v>0</v>
      </c>
      <c r="F179" s="7">
        <f>IF(J178-K178+Tab_ZADANIE_2[[#This Row],[Uzupełnienie wody z OPAD 20:00 - 19:59]]&gt;=Poj_Zbior_ALL,Poj_Zbior_ALL,J178-K178+Tab_ZADANIE_2[[#This Row],[Uzupełnienie wody z OPAD 20:00 - 19:59]])</f>
        <v>1316.0007862992427</v>
      </c>
      <c r="G179" s="7" t="b">
        <f>AND(Tab_ZADANIE_2[[#This Row],[Temperatura 20:00 - 19:59]]&gt;15,Tab_ZADANIE_2[[#This Row],[OPAD 20:00-19:59]]&lt;0.6)</f>
        <v>0</v>
      </c>
      <c r="H179" s="7">
        <f>IF((Tab_ZADANIE_2[[#This Row],[Czy PODLEWANIE 20:00 - 21:00]]=TRUE),IF(Tab_ZADANIE_2[[#This Row],[Temperatura 20:00 - 19:59]]&lt;=30,12000,24000),)</f>
        <v>0</v>
      </c>
      <c r="I179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9" s="7">
        <f>Tab_ZADANIE_2[[#This Row],[Stan ZBIORNIKA 20:00]]-Tab_ZADANIE_2[[#This Row],[Porcja PODLEWANIA 20:00 - 21:00]]+Tab_ZADANIE_2[[#This Row],[Uzupełnienie wody z SIECI 20:00-20:01]]</f>
        <v>1316.0007862992427</v>
      </c>
      <c r="K179" s="7">
        <f>IF(Tab_ZADANIE_2[[#This Row],[OPAD 20:00-19:59]]&lt;=0,(0.0003*Tab_ZADANIE_2[[#This Row],[Temperatura 20:00 - 19:59]]^1.5*Tab_ZADANIE_2[[#This Row],[Stan ZBIORNIKA 21:00]]),)</f>
        <v>20.680901064838871</v>
      </c>
      <c r="L179" s="16">
        <f>ROUNDUP(Tab_ZADANIE_2[[#This Row],[Uzupełnienie wody z SIECI 20:00-20:01]]/1000,0)*Woda_z_SIECI</f>
        <v>0</v>
      </c>
    </row>
    <row r="180" spans="2:12" x14ac:dyDescent="0.25">
      <c r="B180" s="2">
        <f>Tab_Dane_POGODA[[#This Row],[DATA]]</f>
        <v>42273</v>
      </c>
      <c r="C180" s="4">
        <f>VLOOKUP(Tab_ZADANIE_2[[#This Row],[DATA]],Tab_Dane_POGODA[],2,FALSE)</f>
        <v>12</v>
      </c>
      <c r="D180" s="8">
        <f>VLOOKUP(Tab_ZADANIE_2[[#This Row],[DATA]],Tab_Dane_POGODA[],3,FALSE)</f>
        <v>0</v>
      </c>
      <c r="E180" s="7">
        <f>IF(Tab_ZADANIE_2[[#This Row],[OPAD 20:00-19:59]]&gt;0,700*Tab_ZADANIE_2[[#This Row],[OPAD 20:00-19:59]],)</f>
        <v>0</v>
      </c>
      <c r="F180" s="7">
        <f>IF(J179-K179+Tab_ZADANIE_2[[#This Row],[Uzupełnienie wody z OPAD 20:00 - 19:59]]&gt;=Poj_Zbior_ALL,Poj_Zbior_ALL,J179-K179+Tab_ZADANIE_2[[#This Row],[Uzupełnienie wody z OPAD 20:00 - 19:59]])</f>
        <v>1295.3198852344037</v>
      </c>
      <c r="G180" s="7" t="b">
        <f>AND(Tab_ZADANIE_2[[#This Row],[Temperatura 20:00 - 19:59]]&gt;15,Tab_ZADANIE_2[[#This Row],[OPAD 20:00-19:59]]&lt;0.6)</f>
        <v>0</v>
      </c>
      <c r="H180" s="7">
        <f>IF((Tab_ZADANIE_2[[#This Row],[Czy PODLEWANIE 20:00 - 21:00]]=TRUE),IF(Tab_ZADANIE_2[[#This Row],[Temperatura 20:00 - 19:59]]&lt;=30,12000,24000),)</f>
        <v>0</v>
      </c>
      <c r="I180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80" s="7">
        <f>Tab_ZADANIE_2[[#This Row],[Stan ZBIORNIKA 20:00]]-Tab_ZADANIE_2[[#This Row],[Porcja PODLEWANIA 20:00 - 21:00]]+Tab_ZADANIE_2[[#This Row],[Uzupełnienie wody z SIECI 20:00-20:01]]</f>
        <v>1295.3198852344037</v>
      </c>
      <c r="K180" s="7">
        <f>IF(Tab_ZADANIE_2[[#This Row],[OPAD 20:00-19:59]]&lt;=0,(0.0003*Tab_ZADANIE_2[[#This Row],[Temperatura 20:00 - 19:59]]^1.5*Tab_ZADANIE_2[[#This Row],[Stan ZBIORNIKA 21:00]]),)</f>
        <v>16.15363094361798</v>
      </c>
      <c r="L180" s="16">
        <f>ROUNDUP(Tab_ZADANIE_2[[#This Row],[Uzupełnienie wody z SIECI 20:00-20:01]]/1000,0)*Woda_z_SIECI</f>
        <v>0</v>
      </c>
    </row>
    <row r="181" spans="2:12" x14ac:dyDescent="0.25">
      <c r="B181" s="2">
        <f>Tab_Dane_POGODA[[#This Row],[DATA]]</f>
        <v>42274</v>
      </c>
      <c r="C181" s="4">
        <f>VLOOKUP(Tab_ZADANIE_2[[#This Row],[DATA]],Tab_Dane_POGODA[],2,FALSE)</f>
        <v>11</v>
      </c>
      <c r="D181" s="8">
        <f>VLOOKUP(Tab_ZADANIE_2[[#This Row],[DATA]],Tab_Dane_POGODA[],3,FALSE)</f>
        <v>0</v>
      </c>
      <c r="E181" s="7">
        <f>IF(Tab_ZADANIE_2[[#This Row],[OPAD 20:00-19:59]]&gt;0,700*Tab_ZADANIE_2[[#This Row],[OPAD 20:00-19:59]],)</f>
        <v>0</v>
      </c>
      <c r="F181" s="7">
        <f>IF(J180-K180+Tab_ZADANIE_2[[#This Row],[Uzupełnienie wody z OPAD 20:00 - 19:59]]&gt;=Poj_Zbior_ALL,Poj_Zbior_ALL,J180-K180+Tab_ZADANIE_2[[#This Row],[Uzupełnienie wody z OPAD 20:00 - 19:59]])</f>
        <v>1279.1662542907857</v>
      </c>
      <c r="G181" s="7" t="b">
        <f>AND(Tab_ZADANIE_2[[#This Row],[Temperatura 20:00 - 19:59]]&gt;15,Tab_ZADANIE_2[[#This Row],[OPAD 20:00-19:59]]&lt;0.6)</f>
        <v>0</v>
      </c>
      <c r="H181" s="7">
        <f>IF((Tab_ZADANIE_2[[#This Row],[Czy PODLEWANIE 20:00 - 21:00]]=TRUE),IF(Tab_ZADANIE_2[[#This Row],[Temperatura 20:00 - 19:59]]&lt;=30,12000,24000),)</f>
        <v>0</v>
      </c>
      <c r="I181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81" s="7">
        <f>Tab_ZADANIE_2[[#This Row],[Stan ZBIORNIKA 20:00]]-Tab_ZADANIE_2[[#This Row],[Porcja PODLEWANIA 20:00 - 21:00]]+Tab_ZADANIE_2[[#This Row],[Uzupełnienie wody z SIECI 20:00-20:01]]</f>
        <v>1279.1662542907857</v>
      </c>
      <c r="K181" s="7">
        <f>IF(Tab_ZADANIE_2[[#This Row],[OPAD 20:00-19:59]]&lt;=0,(0.0003*Tab_ZADANIE_2[[#This Row],[Temperatura 20:00 - 19:59]]^1.5*Tab_ZADANIE_2[[#This Row],[Stan ZBIORNIKA 21:00]]),)</f>
        <v>14.000297882890703</v>
      </c>
      <c r="L181" s="16">
        <f>ROUNDUP(Tab_ZADANIE_2[[#This Row],[Uzupełnienie wody z SIECI 20:00-20:01]]/1000,0)*Woda_z_SIECI</f>
        <v>0</v>
      </c>
    </row>
    <row r="182" spans="2:12" x14ac:dyDescent="0.25">
      <c r="B182" s="2">
        <f>Tab_Dane_POGODA[[#This Row],[DATA]]</f>
        <v>42275</v>
      </c>
      <c r="C182" s="4">
        <f>VLOOKUP(Tab_ZADANIE_2[[#This Row],[DATA]],Tab_Dane_POGODA[],2,FALSE)</f>
        <v>10</v>
      </c>
      <c r="D182" s="8">
        <f>VLOOKUP(Tab_ZADANIE_2[[#This Row],[DATA]],Tab_Dane_POGODA[],3,FALSE)</f>
        <v>0</v>
      </c>
      <c r="E182" s="7">
        <f>IF(Tab_ZADANIE_2[[#This Row],[OPAD 20:00-19:59]]&gt;0,700*Tab_ZADANIE_2[[#This Row],[OPAD 20:00-19:59]],)</f>
        <v>0</v>
      </c>
      <c r="F182" s="7">
        <f>IF(J181-K181+Tab_ZADANIE_2[[#This Row],[Uzupełnienie wody z OPAD 20:00 - 19:59]]&gt;=Poj_Zbior_ALL,Poj_Zbior_ALL,J181-K181+Tab_ZADANIE_2[[#This Row],[Uzupełnienie wody z OPAD 20:00 - 19:59]])</f>
        <v>1265.165956407895</v>
      </c>
      <c r="G182" s="7" t="b">
        <f>AND(Tab_ZADANIE_2[[#This Row],[Temperatura 20:00 - 19:59]]&gt;15,Tab_ZADANIE_2[[#This Row],[OPAD 20:00-19:59]]&lt;0.6)</f>
        <v>0</v>
      </c>
      <c r="H182" s="7">
        <f>IF((Tab_ZADANIE_2[[#This Row],[Czy PODLEWANIE 20:00 - 21:00]]=TRUE),IF(Tab_ZADANIE_2[[#This Row],[Temperatura 20:00 - 19:59]]&lt;=30,12000,24000),)</f>
        <v>0</v>
      </c>
      <c r="I182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82" s="7">
        <f>Tab_ZADANIE_2[[#This Row],[Stan ZBIORNIKA 20:00]]-Tab_ZADANIE_2[[#This Row],[Porcja PODLEWANIA 20:00 - 21:00]]+Tab_ZADANIE_2[[#This Row],[Uzupełnienie wody z SIECI 20:00-20:01]]</f>
        <v>1265.165956407895</v>
      </c>
      <c r="K182" s="7">
        <f>IF(Tab_ZADANIE_2[[#This Row],[OPAD 20:00-19:59]]&lt;=0,(0.0003*Tab_ZADANIE_2[[#This Row],[Temperatura 20:00 - 19:59]]^1.5*Tab_ZADANIE_2[[#This Row],[Stan ZBIORNIKA 21:00]]),)</f>
        <v>12.002418121062746</v>
      </c>
      <c r="L182" s="16">
        <f>ROUNDUP(Tab_ZADANIE_2[[#This Row],[Uzupełnienie wody z SIECI 20:00-20:01]]/1000,0)*Woda_z_SIECI</f>
        <v>0</v>
      </c>
    </row>
    <row r="183" spans="2:12" x14ac:dyDescent="0.25">
      <c r="B183" s="2">
        <f>Tab_Dane_POGODA[[#This Row],[DATA]]</f>
        <v>42276</v>
      </c>
      <c r="C183" s="4">
        <f>VLOOKUP(Tab_ZADANIE_2[[#This Row],[DATA]],Tab_Dane_POGODA[],2,FALSE)</f>
        <v>10</v>
      </c>
      <c r="D183" s="8">
        <f>VLOOKUP(Tab_ZADANIE_2[[#This Row],[DATA]],Tab_Dane_POGODA[],3,FALSE)</f>
        <v>0</v>
      </c>
      <c r="E183" s="7">
        <f>IF(Tab_ZADANIE_2[[#This Row],[OPAD 20:00-19:59]]&gt;0,700*Tab_ZADANIE_2[[#This Row],[OPAD 20:00-19:59]],)</f>
        <v>0</v>
      </c>
      <c r="F183" s="7">
        <f>IF(J182-K182+Tab_ZADANIE_2[[#This Row],[Uzupełnienie wody z OPAD 20:00 - 19:59]]&gt;=Poj_Zbior_ALL,Poj_Zbior_ALL,J182-K182+Tab_ZADANIE_2[[#This Row],[Uzupełnienie wody z OPAD 20:00 - 19:59]])</f>
        <v>1253.1635382868324</v>
      </c>
      <c r="G183" s="7" t="b">
        <f>AND(Tab_ZADANIE_2[[#This Row],[Temperatura 20:00 - 19:59]]&gt;15,Tab_ZADANIE_2[[#This Row],[OPAD 20:00-19:59]]&lt;0.6)</f>
        <v>0</v>
      </c>
      <c r="H183" s="7">
        <f>IF((Tab_ZADANIE_2[[#This Row],[Czy PODLEWANIE 20:00 - 21:00]]=TRUE),IF(Tab_ZADANIE_2[[#This Row],[Temperatura 20:00 - 19:59]]&lt;=30,12000,24000),)</f>
        <v>0</v>
      </c>
      <c r="I183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83" s="7">
        <f>Tab_ZADANIE_2[[#This Row],[Stan ZBIORNIKA 20:00]]-Tab_ZADANIE_2[[#This Row],[Porcja PODLEWANIA 20:00 - 21:00]]+Tab_ZADANIE_2[[#This Row],[Uzupełnienie wody z SIECI 20:00-20:01]]</f>
        <v>1253.1635382868324</v>
      </c>
      <c r="K183" s="7">
        <f>IF(Tab_ZADANIE_2[[#This Row],[OPAD 20:00-19:59]]&lt;=0,(0.0003*Tab_ZADANIE_2[[#This Row],[Temperatura 20:00 - 19:59]]^1.5*Tab_ZADANIE_2[[#This Row],[Stan ZBIORNIKA 21:00]]),)</f>
        <v>11.888553184986037</v>
      </c>
      <c r="L183" s="16">
        <f>ROUNDUP(Tab_ZADANIE_2[[#This Row],[Uzupełnienie wody z SIECI 20:00-20:01]]/1000,0)*Woda_z_SIECI</f>
        <v>0</v>
      </c>
    </row>
    <row r="184" spans="2:12" x14ac:dyDescent="0.25">
      <c r="B184" s="2">
        <f>Tab_Dane_POGODA[[#This Row],[DATA]]</f>
        <v>42277</v>
      </c>
      <c r="C184" s="4">
        <f>VLOOKUP(Tab_ZADANIE_2[[#This Row],[DATA]],Tab_Dane_POGODA[],2,FALSE)</f>
        <v>10</v>
      </c>
      <c r="D184" s="8">
        <f>VLOOKUP(Tab_ZADANIE_2[[#This Row],[DATA]],Tab_Dane_POGODA[],3,FALSE)</f>
        <v>0</v>
      </c>
      <c r="E184" s="7">
        <f>IF(Tab_ZADANIE_2[[#This Row],[OPAD 20:00-19:59]]&gt;0,700*Tab_ZADANIE_2[[#This Row],[OPAD 20:00-19:59]],)</f>
        <v>0</v>
      </c>
      <c r="F184" s="7">
        <f>IF(J183-K183+Tab_ZADANIE_2[[#This Row],[Uzupełnienie wody z OPAD 20:00 - 19:59]]&gt;=Poj_Zbior_ALL,Poj_Zbior_ALL,J183-K183+Tab_ZADANIE_2[[#This Row],[Uzupełnienie wody z OPAD 20:00 - 19:59]])</f>
        <v>1241.2749851018464</v>
      </c>
      <c r="G184" s="7" t="b">
        <f>AND(Tab_ZADANIE_2[[#This Row],[Temperatura 20:00 - 19:59]]&gt;15,Tab_ZADANIE_2[[#This Row],[OPAD 20:00-19:59]]&lt;0.6)</f>
        <v>0</v>
      </c>
      <c r="H184" s="7">
        <f>IF((Tab_ZADANIE_2[[#This Row],[Czy PODLEWANIE 20:00 - 21:00]]=TRUE),IF(Tab_ZADANIE_2[[#This Row],[Temperatura 20:00 - 19:59]]&lt;=30,12000,24000),)</f>
        <v>0</v>
      </c>
      <c r="I184" s="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84" s="7">
        <f>Tab_ZADANIE_2[[#This Row],[Stan ZBIORNIKA 20:00]]-Tab_ZADANIE_2[[#This Row],[Porcja PODLEWANIA 20:00 - 21:00]]+Tab_ZADANIE_2[[#This Row],[Uzupełnienie wody z SIECI 20:00-20:01]]</f>
        <v>1241.2749851018464</v>
      </c>
      <c r="K184" s="7">
        <f>IF(Tab_ZADANIE_2[[#This Row],[OPAD 20:00-19:59]]&lt;=0,(0.0003*Tab_ZADANIE_2[[#This Row],[Temperatura 20:00 - 19:59]]^1.5*Tab_ZADANIE_2[[#This Row],[Stan ZBIORNIKA 21:00]]),)</f>
        <v>11.775768466540221</v>
      </c>
      <c r="L184" s="16">
        <f>ROUNDUP(Tab_ZADANIE_2[[#This Row],[Uzupełnienie wody z SIECI 20:00-20:01]]/1000,0)*Woda_z_SIECI</f>
        <v>0</v>
      </c>
    </row>
    <row r="185" spans="2:12" x14ac:dyDescent="0.25">
      <c r="B185" s="2"/>
      <c r="C185" s="2"/>
      <c r="D185" s="2"/>
      <c r="E185" s="2"/>
      <c r="F185" s="2"/>
    </row>
    <row r="186" spans="2:12" x14ac:dyDescent="0.25">
      <c r="B186" s="2"/>
      <c r="C186" s="2"/>
      <c r="D186" s="2"/>
      <c r="E186" s="2"/>
      <c r="F186" s="2"/>
    </row>
    <row r="187" spans="2:12" x14ac:dyDescent="0.25">
      <c r="B187" s="2"/>
      <c r="C187" s="2"/>
      <c r="D187" s="2"/>
      <c r="E187" s="2"/>
      <c r="F187" s="2"/>
    </row>
    <row r="188" spans="2:12" x14ac:dyDescent="0.25">
      <c r="B188" s="2"/>
      <c r="C188" s="2"/>
      <c r="D188" s="2"/>
      <c r="E188" s="2"/>
      <c r="F188" s="2"/>
    </row>
    <row r="189" spans="2:12" x14ac:dyDescent="0.25">
      <c r="B189" s="2"/>
      <c r="C189" s="2"/>
      <c r="D189" s="2"/>
      <c r="E189" s="2"/>
      <c r="F189" s="2"/>
    </row>
    <row r="190" spans="2:12" x14ac:dyDescent="0.25">
      <c r="B190" s="2"/>
      <c r="C190" s="2"/>
      <c r="D190" s="2"/>
      <c r="E190" s="2"/>
      <c r="F190" s="2"/>
    </row>
    <row r="191" spans="2:12" x14ac:dyDescent="0.25">
      <c r="B191" s="2"/>
      <c r="C191" s="2"/>
      <c r="D191" s="2"/>
      <c r="E191" s="2"/>
      <c r="F191" s="2"/>
    </row>
    <row r="192" spans="2:12" x14ac:dyDescent="0.25">
      <c r="B192" s="2"/>
      <c r="C192" s="2"/>
      <c r="D192" s="2"/>
      <c r="E192" s="2"/>
      <c r="F192" s="2"/>
    </row>
    <row r="193" spans="2:9" x14ac:dyDescent="0.25">
      <c r="B193" s="2"/>
      <c r="C193" s="2"/>
      <c r="D193" s="2"/>
      <c r="E193" s="2"/>
      <c r="F193" s="2"/>
    </row>
    <row r="194" spans="2:9" x14ac:dyDescent="0.25">
      <c r="B194" s="2"/>
      <c r="C194" s="2"/>
      <c r="D194" s="2"/>
      <c r="E194" s="2"/>
      <c r="F194" s="2"/>
    </row>
    <row r="195" spans="2:9" x14ac:dyDescent="0.25">
      <c r="B195" s="2"/>
      <c r="C195" s="2"/>
      <c r="D195" s="2"/>
      <c r="E195" s="2"/>
      <c r="F195" s="2"/>
    </row>
    <row r="196" spans="2:9" x14ac:dyDescent="0.25">
      <c r="B196" s="2"/>
      <c r="C196" s="2"/>
      <c r="D196" s="2"/>
      <c r="E196" s="2"/>
      <c r="F196" s="2"/>
    </row>
    <row r="197" spans="2:9" x14ac:dyDescent="0.25">
      <c r="B197" s="2"/>
      <c r="C197" s="2"/>
      <c r="D197" s="2"/>
      <c r="E197" s="2"/>
      <c r="F197" s="2"/>
      <c r="I197" s="16"/>
    </row>
    <row r="198" spans="2:9" x14ac:dyDescent="0.25">
      <c r="B198" s="2"/>
      <c r="C198" s="2"/>
      <c r="D198" s="2"/>
      <c r="E198" s="2"/>
      <c r="F198" s="2"/>
    </row>
    <row r="199" spans="2:9" x14ac:dyDescent="0.25">
      <c r="B199" s="2"/>
      <c r="C199" s="2"/>
      <c r="D199" s="2"/>
      <c r="E199" s="2"/>
      <c r="F199" s="2"/>
    </row>
    <row r="200" spans="2:9" x14ac:dyDescent="0.25">
      <c r="B200" s="2"/>
      <c r="C200" s="2"/>
      <c r="D200" s="2"/>
      <c r="E200" s="2"/>
      <c r="F200" s="2"/>
    </row>
    <row r="201" spans="2:9" x14ac:dyDescent="0.25">
      <c r="B201" s="2"/>
      <c r="C201" s="2"/>
      <c r="D201" s="2"/>
      <c r="E201" s="2"/>
      <c r="F201" s="2"/>
    </row>
    <row r="202" spans="2:9" x14ac:dyDescent="0.25">
      <c r="B202" s="2"/>
      <c r="C202" s="2"/>
      <c r="D202" s="2"/>
      <c r="E202" s="2"/>
      <c r="F202" s="2"/>
    </row>
    <row r="203" spans="2:9" x14ac:dyDescent="0.25">
      <c r="B203" s="2"/>
      <c r="C203" s="2"/>
      <c r="D203" s="2"/>
      <c r="E203" s="2"/>
      <c r="F203" s="2"/>
    </row>
    <row r="204" spans="2:9" x14ac:dyDescent="0.25">
      <c r="B204" s="2"/>
      <c r="C204" s="2"/>
      <c r="D204" s="2"/>
      <c r="E204" s="2"/>
      <c r="F204" s="2"/>
    </row>
    <row r="205" spans="2:9" x14ac:dyDescent="0.25">
      <c r="B205" s="2"/>
      <c r="C205" s="2"/>
      <c r="D205" s="2"/>
      <c r="E205" s="2"/>
      <c r="F205" s="2"/>
    </row>
    <row r="206" spans="2:9" x14ac:dyDescent="0.25">
      <c r="B206" s="2"/>
      <c r="C206" s="2"/>
      <c r="D206" s="2"/>
      <c r="E206" s="2"/>
      <c r="F206" s="2"/>
    </row>
    <row r="207" spans="2:9" x14ac:dyDescent="0.25">
      <c r="B207" s="2"/>
      <c r="C207" s="2"/>
      <c r="D207" s="2"/>
      <c r="E207" s="2"/>
      <c r="F207" s="2"/>
    </row>
    <row r="208" spans="2:9" x14ac:dyDescent="0.25">
      <c r="B208" s="2"/>
      <c r="C208" s="2"/>
      <c r="D208" s="2"/>
      <c r="E208" s="2"/>
      <c r="F208" s="2"/>
    </row>
    <row r="209" spans="2:6" x14ac:dyDescent="0.25">
      <c r="B209" s="2"/>
      <c r="C209" s="2"/>
      <c r="D209" s="2"/>
      <c r="E209" s="2"/>
      <c r="F209" s="2"/>
    </row>
    <row r="210" spans="2:6" x14ac:dyDescent="0.25">
      <c r="B210" s="2"/>
      <c r="C210" s="2"/>
      <c r="D210" s="2"/>
      <c r="E210" s="2"/>
      <c r="F210" s="2"/>
    </row>
    <row r="211" spans="2:6" x14ac:dyDescent="0.25">
      <c r="B211" s="2"/>
      <c r="C211" s="2"/>
      <c r="D211" s="2"/>
      <c r="E211" s="2"/>
      <c r="F211" s="2"/>
    </row>
    <row r="212" spans="2:6" x14ac:dyDescent="0.25">
      <c r="B212" s="2"/>
      <c r="C212" s="2"/>
      <c r="D212" s="2"/>
      <c r="E212" s="2"/>
      <c r="F212" s="2"/>
    </row>
    <row r="213" spans="2:6" x14ac:dyDescent="0.25">
      <c r="B213" s="2"/>
      <c r="C213" s="2"/>
      <c r="D213" s="2"/>
      <c r="E213" s="2"/>
      <c r="F213" s="2"/>
    </row>
    <row r="214" spans="2:6" x14ac:dyDescent="0.25">
      <c r="B214" s="2"/>
      <c r="C214" s="2"/>
      <c r="D214" s="2"/>
      <c r="E214" s="2"/>
      <c r="F214" s="2"/>
    </row>
    <row r="215" spans="2:6" x14ac:dyDescent="0.25">
      <c r="B215" s="2"/>
      <c r="C215" s="2"/>
      <c r="D215" s="2"/>
      <c r="E215" s="2"/>
      <c r="F215" s="2"/>
    </row>
    <row r="216" spans="2:6" x14ac:dyDescent="0.25">
      <c r="B216" s="2"/>
      <c r="C216" s="2"/>
      <c r="D216" s="2"/>
      <c r="E216" s="2"/>
      <c r="F216" s="2"/>
    </row>
  </sheetData>
  <phoneticPr fontId="1" type="noConversion"/>
  <conditionalFormatting sqref="C2:C184">
    <cfRule type="cellIs" dxfId="4" priority="5" operator="greaterThan">
      <formula>15</formula>
    </cfRule>
  </conditionalFormatting>
  <conditionalFormatting sqref="D2:D184">
    <cfRule type="cellIs" dxfId="3" priority="4" operator="lessThan">
      <formula>0.6</formula>
    </cfRule>
  </conditionalFormatting>
  <conditionalFormatting sqref="F2:F184 J2:J184">
    <cfRule type="cellIs" dxfId="2" priority="2" operator="equal">
      <formula>25000</formula>
    </cfRule>
  </conditionalFormatting>
  <conditionalFormatting sqref="G2:G184">
    <cfRule type="cellIs" dxfId="1" priority="3" operator="equal">
      <formula>TRUE</formula>
    </cfRule>
  </conditionalFormatting>
  <conditionalFormatting sqref="I2:I184">
    <cfRule type="cellIs" dxfId="0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22AC-8B32-4789-BA6C-DA29FC5C1B51}">
  <dimension ref="A1"/>
  <sheetViews>
    <sheetView zoomScale="150" zoomScaleNormal="150" workbookViewId="0">
      <selection activeCell="R21" sqref="R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7ECC-BC77-4B55-B2DE-A17F711347A0}">
  <sheetPr>
    <tabColor rgb="FFFFFF00"/>
  </sheetPr>
  <dimension ref="A3:B10"/>
  <sheetViews>
    <sheetView workbookViewId="0">
      <selection activeCell="H19" sqref="H19"/>
    </sheetView>
  </sheetViews>
  <sheetFormatPr defaultRowHeight="15" x14ac:dyDescent="0.25"/>
  <cols>
    <col min="1" max="1" width="16.5703125" bestFit="1" customWidth="1"/>
    <col min="2" max="2" width="23.7109375" bestFit="1" customWidth="1"/>
  </cols>
  <sheetData>
    <row r="3" spans="1:2" x14ac:dyDescent="0.25">
      <c r="A3" s="14" t="s">
        <v>24</v>
      </c>
      <c r="B3" t="s">
        <v>32</v>
      </c>
    </row>
    <row r="4" spans="1:2" x14ac:dyDescent="0.25">
      <c r="A4" s="15" t="s">
        <v>26</v>
      </c>
      <c r="B4" s="16">
        <v>0</v>
      </c>
    </row>
    <row r="5" spans="1:2" x14ac:dyDescent="0.25">
      <c r="A5" s="15" t="s">
        <v>27</v>
      </c>
      <c r="B5" s="16">
        <v>0</v>
      </c>
    </row>
    <row r="6" spans="1:2" x14ac:dyDescent="0.25">
      <c r="A6" s="15" t="s">
        <v>28</v>
      </c>
      <c r="B6" s="16">
        <v>1021.3800000000001</v>
      </c>
    </row>
    <row r="7" spans="1:2" x14ac:dyDescent="0.25">
      <c r="A7" s="15" t="s">
        <v>29</v>
      </c>
      <c r="B7" s="16">
        <v>2535.8400000000011</v>
      </c>
    </row>
    <row r="8" spans="1:2" x14ac:dyDescent="0.25">
      <c r="A8" s="15" t="s">
        <v>30</v>
      </c>
      <c r="B8" s="16">
        <v>3310.6800000000012</v>
      </c>
    </row>
    <row r="9" spans="1:2" x14ac:dyDescent="0.25">
      <c r="A9" s="15" t="s">
        <v>31</v>
      </c>
      <c r="B9" s="16">
        <v>1314.88</v>
      </c>
    </row>
    <row r="10" spans="1:2" x14ac:dyDescent="0.25">
      <c r="A10" s="15" t="s">
        <v>25</v>
      </c>
      <c r="B10" s="16">
        <v>8182.7800000000025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f a 5 3 8 5 3 - 4 a c 6 - 4 d 4 5 - 9 c c e - 3 e 5 9 f d 8 4 d 1 e 6 "   x m l n s = " h t t p : / / s c h e m a s . m i c r o s o f t . c o m / D a t a M a s h u p " > A A A A A H g E A A B Q S w M E F A A C A A g A u 6 g / W t o u 8 g G l A A A A 9 g A A A B I A H A B D b 2 5 m a W c v U G F j a 2 F n Z S 5 4 b W w g o h g A K K A U A A A A A A A A A A A A A A A A A A A A A A A A A A A A h Y 9 N D o I w G E S v Q r q n L Z D 4 Q z 7 K w i 0 k J C b G b V M q N E I h t F j u 5 s I j e Q U x i r p z O W / e Y u Z + v U E 6 t Y 1 3 k Y N R n U 5 Q g C n y p B Z d q X S V o N G e / A 1 K G R R c n H k l v V n W J p 5 M m a D a 2 j 4 m x D m H X Y S 7 o S I h p Q E 5 5 t l e 1 L L l 6 C O r / 7 K v t L F c C 4 k Y H F 5 j W I i D a I u D 9 Q p T I A u E X O m v E M 5 7 n + 0 P h N 3 Y 2 H G Q r G / 8 I g O y R C D v D + w B U E s D B B Q A A g A I A L u o P 1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7 q D 9 a v V 4 Q N X o B A A D w B w A A E w A c A E Z v c m 1 1 b G F z L 1 N l Y 3 R p b 2 4 x L m 0 g o h g A K K A U A A A A A A A A A A A A A A A A A A A A A A A A A A A A 7 Z H P T g I x E M b P b s I 7 N O W y J J s N 4 J + D Z g 9 k U T F G g g E v s s Y U d s S G b W f T d s W F c O G V O J l 4 I / t e 1 o B i o g f v 0 M t 0 p u 0 3 8 / W n Y W g 4 S t J d x 9 q Z 4 + h n p i A m K Y 4 w Z i Q g C Z i S Q + w q 3 t R q G R c L t M V Q v / h N H G Y C p H E v e A J + i N L Y R L s 0 P I 3 u N C g d 3 b C x j r 5 u 6 e i S m 1 Y 2 i K 5 R j X n Y 6 U Q N N c 7 0 F D a x W o 9 i J i F a 9 / X N q 6 E V r 9 + E h A t u Q A X 0 g H o k x C Q T U g d 1 j 5 z L I c Z c j o J a / b j q k d s M D X R N n k C w 3 f p t l P B Q 8 d b z l 2 m b j Y r F a j k Z c 4 L W Y D z J i 3 c 9 R Z k L m 0 0 5 C g 7 U m u u x g X 3 b U S i s U A t Y b M 2 4 3 + 4 9 0 t 8 c N Z K k O 2 Q J U z o w K v v Z 6 N 4 q S f u f S E y e b i V 7 i k n 9 h E q s f f T y F L T 7 v 7 G 8 2 Y w a E C k o Z j L F H r V l J D m z f 3 I l z c m R / 6 k 1 9 8 i M Y s r i 3 J Z t Y y A y E w N Q 8 3 m l 5 H D 5 9 3 B b 4 m W 6 Y e 7 W K 3 Q P f h f B H + 7 B 7 w D 4 k l P 6 j f 5 o j 3 4 H 0 H 8 A U E s B A i 0 A F A A C A A g A u 6 g / W t o u 8 g G l A A A A 9 g A A A B I A A A A A A A A A A A A A A A A A A A A A A E N v b m Z p Z y 9 Q Y W N r Y W d l L n h t b F B L A Q I t A B Q A A g A I A L u o P 1 p T c j g s m w A A A O E A A A A T A A A A A A A A A A A A A A A A A P E A A A B b Q 2 9 u d G V u d F 9 U e X B l c 1 0 u e G 1 s U E s B A i 0 A F A A C A A g A u 6 g / W r 1 e E D V 6 A Q A A 8 A c A A B M A A A A A A A A A A A A A A A A A 2 Q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i I A A A A A A A B I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G 9 n b 2 R h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E V u Y W J s Z W Q i I F Z h b H V l P S J s M S I g L z 4 8 R W 5 0 c n k g V H l w Z T 0 i R m l s b E N v b H V t b l R 5 c G V z I i B W Y W x 1 Z T 0 i c 0 F 3 V T 0 i I C 8 + P E V u d H J 5 I F R 5 c G U 9 I k Z p b G x M Y X N 0 V X B k Y X R l Z C I g V m F s d W U 9 I m Q y M D I 1 L T A x L T E w V D I x O j I 4 O j I 1 L j U 2 N j Y 1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4 M y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d i O D g w Z m Y t Y j d j M S 0 0 Z W Q 2 L W I z N T E t N j F m O T I z O T g y Y 2 M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f R G F u Z V 9 S Q V d f U E 9 H T 0 R B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l M j A o M i k 8 L 0 l 0 Z W 1 Q Y X R o P j w v S X R l b U x v Y 2 F 0 a W 9 u P j x T d G F i b G V F b n R y a W V z P j x F b n R y e S B U e X B l P S J G a W x s U 3 R h d H V z I i B W Y W x 1 Z T 0 i c 0 N v b X B s Z X R l I i A v P j x F b n R y e S B U e X B l P S J S Z X N 1 b H R U e X B l I i B W Y W x 1 Z T 0 i c 0 V 4 Y 2 V w d G l v b i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E V u Y W J s Z W Q i I F Z h b H V l P S J s M C I g L z 4 8 R W 5 0 c n k g V H l w Z T 0 i R m l s b E N v b H V t b l R 5 c G V z I i B W Y W x 1 Z T 0 i c 0 F 3 V T 0 i I C 8 + P E V u d H J 5 I F R 5 c G U 9 I k Z p b G x M Y X N 0 V X B k Y X R l Z C I g V m F s d W U 9 I m Q y M D I 1 L T A x L T E w V D I x O j I 4 O j I 2 L j Y y M j M x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4 M y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N T R i M j E 5 O S 0 0 N j I 1 L T R i M T g t O T R j M C 0 x N j Q 1 M 2 V j N z R k O D k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g K D I p L 0 F 1 d G 9 S Z W 1 v d m V k Q 2 9 s d W 1 u c z E u e 3 R l b X B l c m F 0 d X J h X 3 N y Z W R u a W E s M H 0 m c X V v d D s s J n F 1 b 3 Q 7 U 2 V j d G l v b j E v c G 9 n b 2 R h I C g y K S 9 B d X R v U m V t b 3 Z l Z E N v b H V t b n M x L n t v c G F k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d v Z G E g K D I p L 0 F 1 d G 9 S Z W 1 v d m V k Q 2 9 s d W 1 u c z E u e 3 R l b X B l c m F 0 d X J h X 3 N y Z W R u a W E s M H 0 m c X V v d D s s J n F 1 b 3 Q 7 U 2 V j d G l v b j E v c G 9 n b 2 R h I C g y K S 9 B d X R v U m V t b 3 Z l Z E N v b H V t b n M x L n t v c G F k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J T I w K D M p P C 9 J d G V t U G F 0 a D 4 8 L 0 l 0 Z W 1 M b 2 N h d G l v b j 4 8 U 3 R h Y m x l R W 5 0 c m l l c z 4 8 R W 5 0 c n k g V H l w Z T 0 i R m l s b F N 0 Y X R 1 c y I g V m F s d W U 9 I n N D b 2 1 w b G V 0 Z S I g L z 4 8 R W 5 0 c n k g V H l w Z T 0 i U m V z d W x 0 V H l w Z S I g V m F s d W U 9 I n N F e G N l c H R p b 2 4 i I C 8 + P E V u d H J 5 I F R 5 c G U 9 I k Z p b G x D b 2 x 1 b W 5 O Y W 1 l c y I g V m F s d W U 9 I n N b J n F 1 b 3 Q 7 d G V t c G V y Y X R 1 c m F f c 3 J l Z G 5 p Y S Z x d W 9 0 O y w m c X V v d D t v c G F k e S Z x d W 9 0 O 1 0 i I C 8 + P E V u d H J 5 I F R 5 c G U 9 I k Z p b G x F b m F i b G V k I i B W Y W x 1 Z T 0 i b D A i I C 8 + P E V u d H J 5 I F R 5 c G U 9 I k Z p b G x D b 2 x 1 b W 5 U e X B l c y I g V m F s d W U 9 I n N B d 1 U 9 I i A v P j x F b n R y e S B U e X B l P S J G a W x s T G F z d F V w Z G F 0 Z W Q i I F Z h b H V l P S J k M j A y N S 0 w M S 0 x M F Q y M T o y O D o y M i 4 0 N T U 0 M z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O D M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I x Y z N j M j E t Z j E w O S 0 0 M j M 3 L W F l M D Q t Z D k w Y W E 4 M T c 5 N m I 5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W m 1 p Z W 5 p b 2 5 v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9 n b 2 R h J T I w K D Q p P C 9 J d G V t U G F 0 a D 4 8 L 0 l 0 Z W 1 M b 2 N h d G l v b j 4 8 U 3 R h Y m x l R W 5 0 c m l l c z 4 8 R W 5 0 c n k g V H l w Z T 0 i R m l s b E N v d W 5 0 I i B W Y W x 1 Z T 0 i b D E 4 M y I g L z 4 8 R W 5 0 c n k g V H l w Z T 0 i U m V z d W x 0 V H l w Z S I g V m F s d W U 9 I n N F e G N l c H R p b 2 4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D b 2 x 1 b W 5 O Y W 1 l c y I g V m F s d W U 9 I n N b J n F 1 b 3 Q 7 d G V t c G V y Y X R 1 c m F f c 3 J l Z G 5 p Y S Z x d W 9 0 O y w m c X V v d D t v c G F k e S Z x d W 9 0 O 1 0 i I C 8 + P E V u d H J 5 I F R 5 c G U 9 I k Z p b G x D b 2 x 1 b W 5 U e X B l c y I g V m F s d W U 9 I n N B d 1 U 9 I i A v P j x F b n R y e S B U e X B l P S J G a W x s T G F z d F V w Z G F 0 Z W Q i I F Z h b H V l P S J k M j A y N S 0 w M S 0 x M F Q y M T o y O D o y N S 4 1 N j Y 2 N T g 0 W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Y z k 4 N z h m Y i 1 h N T Y 2 L T R l Z m E t O D k x Z i 1 i M G Y w Y W M 0 O T c z Z j k i I C 8 + P E V u d H J 5 I F R 5 c G U 9 I k Z p b G x F c n J v c k N v Z G U i I F Z h b H V l P S J z V W 5 r b m 9 3 b i I g L z 4 8 R W 5 0 c n k g V H l w Z T 0 i R m l s b E 9 i a m V j d F R 5 c G U i I F Z h b H V l P S J z Q 2 9 u b m V j d G l v b k 9 u b H k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B v Z 2 9 k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C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t f a p h w j W B C u u g V J 6 i 6 T h 0 A A A A A A g A A A A A A E G Y A A A A B A A A g A A A A c 6 L g l j 8 E h H / e 1 c O N o h M i W G o L C m h a 3 N f 1 R E b b y R Z o 4 h Y A A A A A D o A A A A A C A A A g A A A A g I H 3 D a J D G Z / Y 3 d U k T 7 K t i 0 Y Z L K h H m 1 Y R 7 h d r H c O a q R 5 Q A A A A I + Q x W x O V L P a v x v p r v 9 P A P p D m I T e J y 9 n n b 5 V 7 Z s V g S v q P g Q 8 9 v r L G n t u c S 1 z A + D 6 Z D 9 l r Y g V v g b D m J U 6 v G o 2 A K 1 p n t / D 2 U O d R X 3 M V x R 8 m 5 N N A A A A A Y c n 4 t R H U u f S Y v 1 p t + a m m X J Y 2 4 x N z C 8 W T v z + M 2 d q X + C I B O M g 4 t N a 1 H g + b I m H J d I H Z t l q L n H 7 8 C D 6 E 7 9 W Z R O n i T g = = < / D a t a M a s h u p > 
</file>

<file path=customXml/itemProps1.xml><?xml version="1.0" encoding="utf-8"?>
<ds:datastoreItem xmlns:ds="http://schemas.openxmlformats.org/officeDocument/2006/customXml" ds:itemID="{0E356985-AB8B-48A7-902F-47413CC5C3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Dane_POGODA</vt:lpstr>
      <vt:lpstr>Basen</vt:lpstr>
      <vt:lpstr>Dane Powtórzenie</vt:lpstr>
      <vt:lpstr>Sheet3</vt:lpstr>
      <vt:lpstr>Zadanie 1, 2 i 3 (Powtórzenie)</vt:lpstr>
      <vt:lpstr>Zadanie 1_NEW</vt:lpstr>
      <vt:lpstr>Zadanie 2_NEW</vt:lpstr>
      <vt:lpstr>Zadanie 3_NEW</vt:lpstr>
      <vt:lpstr>Zadanie 4_NEW</vt:lpstr>
      <vt:lpstr>Poj_Zbior_ALL</vt:lpstr>
      <vt:lpstr>VAR_METEO_START</vt:lpstr>
      <vt:lpstr>Woda_z_SIECI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</dc:creator>
  <cp:lastModifiedBy>Aleksander AK Klepka</cp:lastModifiedBy>
  <dcterms:created xsi:type="dcterms:W3CDTF">2015-06-05T18:17:20Z</dcterms:created>
  <dcterms:modified xsi:type="dcterms:W3CDTF">2025-02-01T13:35:13Z</dcterms:modified>
</cp:coreProperties>
</file>