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691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2" i="1"/>
  <c r="J2" i="1"/>
  <c r="K2" i="1" s="1"/>
  <c r="D13" i="2"/>
  <c r="E12" i="2"/>
  <c r="D12" i="2"/>
  <c r="C12" i="2"/>
  <c r="D19" i="2"/>
  <c r="C19" i="2"/>
  <c r="I51" i="1"/>
  <c r="C28" i="2"/>
  <c r="P15" i="3" l="1"/>
  <c r="F12" i="2"/>
  <c r="I3" i="1" l="1"/>
  <c r="I4" i="1"/>
  <c r="I5" i="1"/>
  <c r="K5" i="1" s="1"/>
  <c r="I6" i="1"/>
  <c r="I7" i="1"/>
  <c r="I8" i="1"/>
  <c r="K8" i="1" s="1"/>
  <c r="I9" i="1"/>
  <c r="K9" i="1" s="1"/>
  <c r="I10" i="1"/>
  <c r="I11" i="1"/>
  <c r="I12" i="1"/>
  <c r="K12" i="1" s="1"/>
  <c r="I13" i="1"/>
  <c r="K13" i="1" s="1"/>
  <c r="I14" i="1"/>
  <c r="I15" i="1"/>
  <c r="I16" i="1"/>
  <c r="K16" i="1" s="1"/>
  <c r="I17" i="1"/>
  <c r="K17" i="1" s="1"/>
  <c r="I18" i="1"/>
  <c r="I19" i="1"/>
  <c r="I20" i="1"/>
  <c r="K20" i="1" s="1"/>
  <c r="I21" i="1"/>
  <c r="K21" i="1" s="1"/>
  <c r="I22" i="1"/>
  <c r="I23" i="1"/>
  <c r="I24" i="1"/>
  <c r="K24" i="1" s="1"/>
  <c r="I25" i="1"/>
  <c r="K25" i="1" s="1"/>
  <c r="I26" i="1"/>
  <c r="I27" i="1"/>
  <c r="I28" i="1"/>
  <c r="K28" i="1" s="1"/>
  <c r="I29" i="1"/>
  <c r="K29" i="1" s="1"/>
  <c r="I30" i="1"/>
  <c r="I31" i="1"/>
  <c r="I32" i="1"/>
  <c r="K32" i="1" s="1"/>
  <c r="I33" i="1"/>
  <c r="K33" i="1" s="1"/>
  <c r="I34" i="1"/>
  <c r="I35" i="1"/>
  <c r="I36" i="1"/>
  <c r="K36" i="1" s="1"/>
  <c r="I37" i="1"/>
  <c r="K37" i="1" s="1"/>
  <c r="I38" i="1"/>
  <c r="I39" i="1"/>
  <c r="I40" i="1"/>
  <c r="K40" i="1" s="1"/>
  <c r="I41" i="1"/>
  <c r="K41" i="1" s="1"/>
  <c r="I42" i="1"/>
  <c r="I43" i="1"/>
  <c r="I44" i="1"/>
  <c r="K44" i="1" s="1"/>
  <c r="I45" i="1"/>
  <c r="K45" i="1" s="1"/>
  <c r="I46" i="1"/>
  <c r="I47" i="1"/>
  <c r="I48" i="1"/>
  <c r="K48" i="1" s="1"/>
  <c r="I49" i="1"/>
  <c r="K49" i="1" s="1"/>
  <c r="I50" i="1"/>
  <c r="D52" i="1"/>
  <c r="E52" i="1"/>
  <c r="C52" i="1"/>
  <c r="C17" i="2" l="1"/>
  <c r="K4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E54" i="1"/>
  <c r="K50" i="1"/>
  <c r="K46" i="1"/>
  <c r="K42" i="1"/>
  <c r="K38" i="1"/>
  <c r="K34" i="1"/>
  <c r="K30" i="1"/>
  <c r="K26" i="1"/>
  <c r="K22" i="1"/>
  <c r="K18" i="1"/>
  <c r="K14" i="1"/>
  <c r="K10" i="1"/>
  <c r="K6" i="1"/>
  <c r="I52" i="1"/>
  <c r="C26" i="2"/>
  <c r="C27" i="2"/>
  <c r="C23" i="2"/>
  <c r="C24" i="2"/>
  <c r="C36" i="2" s="1"/>
  <c r="C25" i="2"/>
  <c r="C18" i="2"/>
  <c r="K52" i="1" l="1"/>
  <c r="J52" i="1"/>
  <c r="C32" i="2"/>
  <c r="C33" i="2"/>
  <c r="C35" i="2"/>
</calcChain>
</file>

<file path=xl/sharedStrings.xml><?xml version="1.0" encoding="utf-8"?>
<sst xmlns="http://schemas.openxmlformats.org/spreadsheetml/2006/main" count="107" uniqueCount="89">
  <si>
    <t>№ розіграшу</t>
  </si>
  <si>
    <t>Дата проведення</t>
  </si>
  <si>
    <t>Переможців категорії 1</t>
  </si>
  <si>
    <t>Переможців категорії 2</t>
  </si>
  <si>
    <t>Переможців категорії 3</t>
  </si>
  <si>
    <t>Приз категорії 1</t>
  </si>
  <si>
    <t>Приз категорії 2</t>
  </si>
  <si>
    <t>Приз категорії 3</t>
  </si>
  <si>
    <t>Сумма</t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</si>
  <si>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Segoe UI"/>
        <family val="2"/>
        <charset val="204"/>
      </rPr>
      <t xml:space="preserve">Нехай Х – випадкова величина, що позначає прибуток гравця (чистий виграш). Знайти розподіл Х, очікуваний прибуток. 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</si>
  <si>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Segoe UI"/>
        <family val="2"/>
        <charset val="204"/>
      </rPr>
      <t>Провести дескриптивний та візуальний аналіз:</t>
    </r>
  </si>
  <si>
    <r>
      <t>a.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Segoe UI"/>
        <family val="2"/>
        <charset val="204"/>
      </rPr>
      <t>Знайти загальну суму виплат за кожним розіграшем.</t>
    </r>
  </si>
  <si>
    <r>
      <t>b.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1"/>
        <color theme="1"/>
        <rFont val="Segoe UI"/>
        <family val="2"/>
        <charset val="204"/>
      </rPr>
      <t>Обчислити вибіркові характеристики (середнє, медіана, дисперсія, інтерквартильний розмах) за цими спостереженнями.</t>
    </r>
  </si>
  <si>
    <r>
      <t>c.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Segoe UI"/>
        <family val="2"/>
        <charset val="204"/>
      </rPr>
      <t xml:space="preserve">Для наборів спостережень побудувати графіки типу «вусатих коробочок» 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</si>
  <si>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Segoe UI"/>
        <family val="2"/>
        <charset val="204"/>
      </rPr>
      <t xml:space="preserve">Знайти оцінки загальної кількості прийнятих до розіграшу білетів за кожним розіграшем. Знаючи вартість одного білета (1 грн.) оцінити дохід організаторів. Проаналізувати результати.  </t>
    </r>
  </si>
  <si>
    <t>X</t>
  </si>
  <si>
    <t>P(X)</t>
  </si>
  <si>
    <t>Знайти загальну суму виплат</t>
  </si>
  <si>
    <t>середнє</t>
  </si>
  <si>
    <t>медіана</t>
  </si>
  <si>
    <t>дисперсія</t>
  </si>
  <si>
    <t>Показатели выборки</t>
  </si>
  <si>
    <t>Значение</t>
  </si>
  <si>
    <t>Минимум</t>
  </si>
  <si>
    <t>Q1</t>
  </si>
  <si>
    <t>Q2</t>
  </si>
  <si>
    <t>Q3</t>
  </si>
  <si>
    <t>Максимум</t>
  </si>
  <si>
    <t>IQR</t>
  </si>
  <si>
    <t>Для построения диаграммы</t>
  </si>
  <si>
    <t>Ящик</t>
  </si>
  <si>
    <t>Q2-Q1</t>
  </si>
  <si>
    <t>Q3-Q2</t>
  </si>
  <si>
    <t>Усы</t>
  </si>
  <si>
    <r>
      <t>Ус</t>
    </r>
    <r>
      <rPr>
        <i/>
        <vertAlign val="subscript"/>
        <sz val="10"/>
        <rFont val="Calibri"/>
        <family val="2"/>
        <charset val="204"/>
        <scheme val="minor"/>
      </rPr>
      <t>верхний</t>
    </r>
    <r>
      <rPr>
        <i/>
        <sz val="10"/>
        <rFont val="Calibri"/>
        <family val="2"/>
        <charset val="204"/>
        <scheme val="minor"/>
      </rPr>
      <t>-Q3</t>
    </r>
  </si>
  <si>
    <r>
      <t>Q1-Ус</t>
    </r>
    <r>
      <rPr>
        <i/>
        <vertAlign val="subscript"/>
        <sz val="10"/>
        <rFont val="Calibri"/>
        <family val="2"/>
        <charset val="204"/>
        <scheme val="minor"/>
      </rPr>
      <t>нижний</t>
    </r>
  </si>
  <si>
    <t>expected profit</t>
  </si>
  <si>
    <t>F1</t>
  </si>
  <si>
    <t>id</t>
  </si>
  <si>
    <t>account_id</t>
  </si>
  <si>
    <t>symbol_id</t>
  </si>
  <si>
    <t>type</t>
  </si>
  <si>
    <t>quantity</t>
  </si>
  <si>
    <t>opentime</t>
  </si>
  <si>
    <t>closetime</t>
  </si>
  <si>
    <t>openprice</t>
  </si>
  <si>
    <t>closeprice</t>
  </si>
  <si>
    <t>commission</t>
  </si>
  <si>
    <t>swap</t>
  </si>
  <si>
    <t>profit</t>
  </si>
  <si>
    <t>pnl</t>
  </si>
  <si>
    <t>symbol_name</t>
  </si>
  <si>
    <t>real_quantity</t>
  </si>
  <si>
    <t>contract_size</t>
  </si>
  <si>
    <t>9 730</t>
  </si>
  <si>
    <t>2011-01-18 03:03:23+00:00</t>
  </si>
  <si>
    <t>2011-01-18 03:31:00+00:00</t>
  </si>
  <si>
    <t>AUDUSD</t>
  </si>
  <si>
    <t>-5 000,00</t>
  </si>
  <si>
    <t>100 000,00</t>
  </si>
  <si>
    <t>9 731</t>
  </si>
  <si>
    <t>2011-01-18 07:05:36+00:00</t>
  </si>
  <si>
    <t>2011-01-18 07:14:28+00:00</t>
  </si>
  <si>
    <t>GBPUSD</t>
  </si>
  <si>
    <t>3 000,00</t>
  </si>
  <si>
    <t>9 732</t>
  </si>
  <si>
    <t>2011-01-18 07:42:36+00:00</t>
  </si>
  <si>
    <t>2011-01-18 08:04:15+00:00</t>
  </si>
  <si>
    <t>EURUSD</t>
  </si>
  <si>
    <t>-3 000,00</t>
  </si>
  <si>
    <t>9 733</t>
  </si>
  <si>
    <t>2011-01-19 01:08:55+00:00</t>
  </si>
  <si>
    <t>2011-01-19 01:56:38+00:00</t>
  </si>
  <si>
    <t>9 734</t>
  </si>
  <si>
    <t>2011-01-19 01:18:31+00:00</t>
  </si>
  <si>
    <t>2011-01-19 01:55:43+00:00</t>
  </si>
  <si>
    <t>9 735</t>
  </si>
  <si>
    <t>2011-01-19 06:14:26+00:00</t>
  </si>
  <si>
    <t>2011-01-19 06:35:31+00:00</t>
  </si>
  <si>
    <t>9 736</t>
  </si>
  <si>
    <t>2011-01-19 07:24:54+00:00</t>
  </si>
  <si>
    <t>2011-01-19 07:35:14+00:00</t>
  </si>
  <si>
    <t>9 737</t>
  </si>
  <si>
    <t>2011-01-20 04:54:44+00:00</t>
  </si>
  <si>
    <t>2011-01-20 07:59:09+00:00</t>
  </si>
  <si>
    <t>NZDUSD</t>
  </si>
  <si>
    <t>400 000,00</t>
  </si>
  <si>
    <t xml:space="preserve"> Загальна кількість прийнятих до розіграшу білетів</t>
  </si>
  <si>
    <t>дохід організаторів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</si>
</sst>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9" formatCode="0.000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egoe UI"/>
      <family val="2"/>
      <charset val="204"/>
    </font>
    <font>
      <sz val="7"/>
      <color theme="1"/>
      <name val="Times New Roman"/>
      <family val="1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name val="MS Sans Serif"/>
      <family val="2"/>
    </font>
    <font>
      <u/>
      <sz val="12"/>
      <color theme="10"/>
      <name val="Arial Narrow"/>
      <family val="2"/>
      <charset val="204"/>
    </font>
    <font>
      <sz val="12"/>
      <name val="Arial Narrow"/>
      <family val="2"/>
      <charset val="204"/>
    </font>
    <font>
      <sz val="8"/>
      <name val="Helv"/>
    </font>
    <font>
      <i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vertAlign val="subscript"/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>
      <alignment horizontal="left"/>
    </xf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10"/>
    </xf>
    <xf numFmtId="0" fontId="0" fillId="3" borderId="0" xfId="0" applyFill="1"/>
    <xf numFmtId="0" fontId="11" fillId="0" borderId="1" xfId="1" applyFont="1" applyBorder="1"/>
    <xf numFmtId="0" fontId="10" fillId="0" borderId="0" xfId="1" applyFont="1" applyAlignment="1">
      <alignment horizontal="right"/>
    </xf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2" xfId="0" applyFill="1" applyBorder="1"/>
    <xf numFmtId="0" fontId="12" fillId="4" borderId="0" xfId="1" applyFont="1" applyFill="1"/>
    <xf numFmtId="0" fontId="11" fillId="4" borderId="0" xfId="1" applyFont="1" applyFill="1"/>
    <xf numFmtId="0" fontId="10" fillId="0" borderId="0" xfId="1" applyFont="1"/>
    <xf numFmtId="0" fontId="11" fillId="0" borderId="0" xfId="1" applyFont="1"/>
    <xf numFmtId="1" fontId="0" fillId="0" borderId="1" xfId="0" applyNumberFormat="1" applyBorder="1"/>
    <xf numFmtId="0" fontId="0" fillId="5" borderId="0" xfId="0" applyFill="1" applyAlignment="1">
      <alignment wrapText="1"/>
    </xf>
    <xf numFmtId="0" fontId="0" fillId="5" borderId="0" xfId="0" applyFill="1"/>
    <xf numFmtId="2" fontId="0" fillId="5" borderId="0" xfId="0" applyNumberFormat="1" applyFill="1"/>
    <xf numFmtId="2" fontId="0" fillId="0" borderId="0" xfId="0" applyNumberFormat="1"/>
    <xf numFmtId="169" fontId="0" fillId="0" borderId="1" xfId="0" applyNumberFormat="1" applyBorder="1"/>
  </cellXfs>
  <cellStyles count="8">
    <cellStyle name="Currency_TapePivot" xfId="3"/>
    <cellStyle name="Normal_ALLOC1" xfId="4"/>
    <cellStyle name="Гиперссылка 2" xfId="5"/>
    <cellStyle name="Гиперссылка 3" xfId="2"/>
    <cellStyle name="Обычный" xfId="0" builtinId="0"/>
    <cellStyle name="Обычный 2" xfId="1"/>
    <cellStyle name="Обычный 2 2" xfId="6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M45" sqref="M45"/>
    </sheetView>
  </sheetViews>
  <sheetFormatPr defaultRowHeight="15" x14ac:dyDescent="0.25"/>
  <cols>
    <col min="1" max="1" width="10.85546875" customWidth="1"/>
    <col min="2" max="2" width="17" bestFit="1" customWidth="1"/>
    <col min="3" max="3" width="12" customWidth="1"/>
    <col min="4" max="4" width="12.140625" customWidth="1"/>
    <col min="5" max="5" width="12.85546875" customWidth="1"/>
    <col min="6" max="6" width="10.85546875" customWidth="1"/>
    <col min="7" max="7" width="12.28515625" customWidth="1"/>
    <col min="8" max="8" width="12.5703125" customWidth="1"/>
    <col min="9" max="9" width="19" style="20" customWidth="1"/>
    <col min="10" max="10" width="20.42578125" style="20" customWidth="1"/>
    <col min="11" max="11" width="15.7109375" style="20" customWidth="1"/>
  </cols>
  <sheetData>
    <row r="1" spans="1:11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9" t="s">
        <v>17</v>
      </c>
      <c r="J1" s="19" t="s">
        <v>87</v>
      </c>
      <c r="K1" s="19" t="s">
        <v>88</v>
      </c>
    </row>
    <row r="2" spans="1:11" x14ac:dyDescent="0.25">
      <c r="A2">
        <v>5077</v>
      </c>
      <c r="B2" s="1">
        <v>43215</v>
      </c>
      <c r="C2">
        <v>13</v>
      </c>
      <c r="D2">
        <v>0</v>
      </c>
      <c r="E2">
        <v>57</v>
      </c>
      <c r="F2">
        <v>500</v>
      </c>
      <c r="G2">
        <v>160</v>
      </c>
      <c r="H2">
        <v>85</v>
      </c>
      <c r="I2" s="20">
        <f>C2*F2+D2*G2+E2*H2</f>
        <v>11345</v>
      </c>
      <c r="J2" s="21">
        <f>I2/Лист2!$D$13</f>
        <v>22842.28187919463</v>
      </c>
      <c r="K2" s="21">
        <f>J2-I2</f>
        <v>11497.28187919463</v>
      </c>
    </row>
    <row r="3" spans="1:11" x14ac:dyDescent="0.25">
      <c r="A3">
        <v>5076</v>
      </c>
      <c r="B3" s="1">
        <v>43214</v>
      </c>
      <c r="C3">
        <v>9</v>
      </c>
      <c r="D3">
        <v>0</v>
      </c>
      <c r="E3">
        <v>21</v>
      </c>
      <c r="F3">
        <v>500</v>
      </c>
      <c r="G3">
        <v>160</v>
      </c>
      <c r="H3">
        <v>85</v>
      </c>
      <c r="I3" s="20">
        <f t="shared" ref="I3:I51" si="0">C3*F3+D3*G3+E3*H3</f>
        <v>6285</v>
      </c>
      <c r="J3" s="21">
        <f>I3/Лист2!$D$13</f>
        <v>12654.362416107382</v>
      </c>
      <c r="K3" s="21">
        <f t="shared" ref="K2:K33" si="1">J3-I3</f>
        <v>6369.3624161073822</v>
      </c>
    </row>
    <row r="4" spans="1:11" x14ac:dyDescent="0.25">
      <c r="A4">
        <v>5075</v>
      </c>
      <c r="B4" s="1">
        <v>43213</v>
      </c>
      <c r="C4">
        <v>5</v>
      </c>
      <c r="D4">
        <v>0</v>
      </c>
      <c r="E4">
        <v>26</v>
      </c>
      <c r="F4">
        <v>500</v>
      </c>
      <c r="G4">
        <v>160</v>
      </c>
      <c r="H4">
        <v>85</v>
      </c>
      <c r="I4" s="20">
        <f t="shared" si="0"/>
        <v>4710</v>
      </c>
      <c r="J4" s="21">
        <f>I4/Лист2!$D$13</f>
        <v>9483.2214765100671</v>
      </c>
      <c r="K4" s="21">
        <f t="shared" si="1"/>
        <v>4773.2214765100671</v>
      </c>
    </row>
    <row r="5" spans="1:11" x14ac:dyDescent="0.25">
      <c r="A5">
        <v>5074</v>
      </c>
      <c r="B5" s="1">
        <v>43212</v>
      </c>
      <c r="C5">
        <v>13</v>
      </c>
      <c r="D5">
        <v>0</v>
      </c>
      <c r="E5">
        <v>37</v>
      </c>
      <c r="F5">
        <v>500</v>
      </c>
      <c r="G5">
        <v>160</v>
      </c>
      <c r="H5">
        <v>85</v>
      </c>
      <c r="I5" s="20">
        <f t="shared" si="0"/>
        <v>9645</v>
      </c>
      <c r="J5" s="21">
        <f>I5/Лист2!$D$13</f>
        <v>19419.463087248321</v>
      </c>
      <c r="K5" s="21">
        <f t="shared" si="1"/>
        <v>9774.4630872483212</v>
      </c>
    </row>
    <row r="6" spans="1:11" x14ac:dyDescent="0.25">
      <c r="A6">
        <v>5073</v>
      </c>
      <c r="B6" s="1">
        <v>43211</v>
      </c>
      <c r="C6">
        <v>7</v>
      </c>
      <c r="D6">
        <v>17</v>
      </c>
      <c r="E6">
        <v>0</v>
      </c>
      <c r="F6">
        <v>500</v>
      </c>
      <c r="G6">
        <v>160</v>
      </c>
      <c r="H6">
        <v>85</v>
      </c>
      <c r="I6" s="20">
        <f t="shared" si="0"/>
        <v>6220</v>
      </c>
      <c r="J6" s="21">
        <f>I6/Лист2!$D$13</f>
        <v>12523.489932885905</v>
      </c>
      <c r="K6" s="21">
        <f t="shared" si="1"/>
        <v>6303.4899328859046</v>
      </c>
    </row>
    <row r="7" spans="1:11" x14ac:dyDescent="0.25">
      <c r="A7">
        <v>5072</v>
      </c>
      <c r="B7" s="1">
        <v>43210</v>
      </c>
      <c r="C7">
        <v>7</v>
      </c>
      <c r="D7">
        <v>0</v>
      </c>
      <c r="E7">
        <v>14</v>
      </c>
      <c r="F7">
        <v>500</v>
      </c>
      <c r="G7">
        <v>160</v>
      </c>
      <c r="H7">
        <v>85</v>
      </c>
      <c r="I7" s="20">
        <f t="shared" si="0"/>
        <v>4690</v>
      </c>
      <c r="J7" s="21">
        <f>I7/Лист2!$D$13</f>
        <v>9442.9530201342277</v>
      </c>
      <c r="K7" s="21">
        <f t="shared" si="1"/>
        <v>4752.9530201342277</v>
      </c>
    </row>
    <row r="8" spans="1:11" x14ac:dyDescent="0.25">
      <c r="A8">
        <v>5071</v>
      </c>
      <c r="B8" s="1">
        <v>43209</v>
      </c>
      <c r="C8">
        <v>9</v>
      </c>
      <c r="D8">
        <v>0</v>
      </c>
      <c r="E8">
        <v>20</v>
      </c>
      <c r="F8">
        <v>500</v>
      </c>
      <c r="G8">
        <v>160</v>
      </c>
      <c r="H8">
        <v>85</v>
      </c>
      <c r="I8" s="20">
        <f t="shared" si="0"/>
        <v>6200</v>
      </c>
      <c r="J8" s="21">
        <f>I8/Лист2!$D$13</f>
        <v>12483.221476510067</v>
      </c>
      <c r="K8" s="21">
        <f t="shared" si="1"/>
        <v>6283.2214765100671</v>
      </c>
    </row>
    <row r="9" spans="1:11" x14ac:dyDescent="0.25">
      <c r="A9">
        <v>5070</v>
      </c>
      <c r="B9" s="1">
        <v>43208</v>
      </c>
      <c r="C9">
        <v>8</v>
      </c>
      <c r="D9">
        <v>0</v>
      </c>
      <c r="E9">
        <v>30</v>
      </c>
      <c r="F9">
        <v>500</v>
      </c>
      <c r="G9">
        <v>160</v>
      </c>
      <c r="H9">
        <v>85</v>
      </c>
      <c r="I9" s="20">
        <f t="shared" si="0"/>
        <v>6550</v>
      </c>
      <c r="J9" s="21">
        <f>I9/Лист2!$D$13</f>
        <v>13187.919463087248</v>
      </c>
      <c r="K9" s="21">
        <f t="shared" si="1"/>
        <v>6637.919463087248</v>
      </c>
    </row>
    <row r="10" spans="1:11" x14ac:dyDescent="0.25">
      <c r="A10">
        <v>5069</v>
      </c>
      <c r="B10" s="1">
        <v>43207</v>
      </c>
      <c r="C10">
        <v>22</v>
      </c>
      <c r="D10">
        <v>0</v>
      </c>
      <c r="E10">
        <v>19</v>
      </c>
      <c r="F10">
        <v>500</v>
      </c>
      <c r="G10">
        <v>160</v>
      </c>
      <c r="H10">
        <v>85</v>
      </c>
      <c r="I10" s="20">
        <f t="shared" si="0"/>
        <v>12615</v>
      </c>
      <c r="J10" s="21">
        <f>I10/Лист2!$D$13</f>
        <v>25399.328859060402</v>
      </c>
      <c r="K10" s="21">
        <f t="shared" si="1"/>
        <v>12784.328859060402</v>
      </c>
    </row>
    <row r="11" spans="1:11" x14ac:dyDescent="0.25">
      <c r="A11">
        <v>5068</v>
      </c>
      <c r="B11" s="1">
        <v>43206</v>
      </c>
      <c r="C11">
        <v>23</v>
      </c>
      <c r="D11">
        <v>27</v>
      </c>
      <c r="E11">
        <v>0</v>
      </c>
      <c r="F11">
        <v>500</v>
      </c>
      <c r="G11">
        <v>160</v>
      </c>
      <c r="H11">
        <v>85</v>
      </c>
      <c r="I11" s="20">
        <f t="shared" si="0"/>
        <v>15820</v>
      </c>
      <c r="J11" s="21">
        <f>I11/Лист2!$D$13</f>
        <v>31852.34899328859</v>
      </c>
      <c r="K11" s="21">
        <f t="shared" si="1"/>
        <v>16032.34899328859</v>
      </c>
    </row>
    <row r="12" spans="1:11" x14ac:dyDescent="0.25">
      <c r="A12">
        <v>5067</v>
      </c>
      <c r="B12" s="1">
        <v>43205</v>
      </c>
      <c r="C12">
        <v>8</v>
      </c>
      <c r="D12">
        <v>0</v>
      </c>
      <c r="E12">
        <v>21</v>
      </c>
      <c r="F12">
        <v>500</v>
      </c>
      <c r="G12">
        <v>160</v>
      </c>
      <c r="H12">
        <v>85</v>
      </c>
      <c r="I12" s="20">
        <f t="shared" si="0"/>
        <v>5785</v>
      </c>
      <c r="J12" s="21">
        <f>I12/Лист2!$D$13</f>
        <v>11647.651006711409</v>
      </c>
      <c r="K12" s="21">
        <f t="shared" si="1"/>
        <v>5862.6510067114086</v>
      </c>
    </row>
    <row r="13" spans="1:11" x14ac:dyDescent="0.25">
      <c r="A13">
        <v>5066</v>
      </c>
      <c r="B13" s="1">
        <v>43204</v>
      </c>
      <c r="C13">
        <v>8</v>
      </c>
      <c r="D13">
        <v>0</v>
      </c>
      <c r="E13">
        <v>24</v>
      </c>
      <c r="F13">
        <v>500</v>
      </c>
      <c r="G13">
        <v>160</v>
      </c>
      <c r="H13">
        <v>85</v>
      </c>
      <c r="I13" s="20">
        <f t="shared" si="0"/>
        <v>6040</v>
      </c>
      <c r="J13" s="21">
        <f>I13/Лист2!$D$13</f>
        <v>12161.073825503356</v>
      </c>
      <c r="K13" s="21">
        <f t="shared" si="1"/>
        <v>6121.0738255033557</v>
      </c>
    </row>
    <row r="14" spans="1:11" x14ac:dyDescent="0.25">
      <c r="A14">
        <v>5065</v>
      </c>
      <c r="B14" s="1">
        <v>43203</v>
      </c>
      <c r="C14">
        <v>5</v>
      </c>
      <c r="D14">
        <v>0</v>
      </c>
      <c r="E14">
        <v>62</v>
      </c>
      <c r="F14">
        <v>500</v>
      </c>
      <c r="G14">
        <v>160</v>
      </c>
      <c r="H14">
        <v>85</v>
      </c>
      <c r="I14" s="20">
        <f t="shared" si="0"/>
        <v>7770</v>
      </c>
      <c r="J14" s="21">
        <f>I14/Лист2!$D$13</f>
        <v>15644.295302013421</v>
      </c>
      <c r="K14" s="21">
        <f t="shared" si="1"/>
        <v>7874.295302013421</v>
      </c>
    </row>
    <row r="15" spans="1:11" x14ac:dyDescent="0.25">
      <c r="A15">
        <v>5064</v>
      </c>
      <c r="B15" s="1">
        <v>43202</v>
      </c>
      <c r="C15">
        <v>25</v>
      </c>
      <c r="D15">
        <v>0</v>
      </c>
      <c r="E15">
        <v>50</v>
      </c>
      <c r="F15">
        <v>500</v>
      </c>
      <c r="G15">
        <v>160</v>
      </c>
      <c r="H15">
        <v>85</v>
      </c>
      <c r="I15" s="20">
        <f t="shared" si="0"/>
        <v>16750</v>
      </c>
      <c r="J15" s="21">
        <f>I15/Лист2!$D$13</f>
        <v>33724.832214765098</v>
      </c>
      <c r="K15" s="21">
        <f t="shared" si="1"/>
        <v>16974.832214765098</v>
      </c>
    </row>
    <row r="16" spans="1:11" x14ac:dyDescent="0.25">
      <c r="A16">
        <v>5063</v>
      </c>
      <c r="B16" s="1">
        <v>43201</v>
      </c>
      <c r="C16">
        <v>4</v>
      </c>
      <c r="D16">
        <v>0</v>
      </c>
      <c r="E16">
        <v>28</v>
      </c>
      <c r="F16">
        <v>500</v>
      </c>
      <c r="G16">
        <v>160</v>
      </c>
      <c r="H16">
        <v>85</v>
      </c>
      <c r="I16" s="20">
        <f t="shared" si="0"/>
        <v>4380</v>
      </c>
      <c r="J16" s="21">
        <f>I16/Лист2!$D$13</f>
        <v>8818.7919463087237</v>
      </c>
      <c r="K16" s="21">
        <f t="shared" si="1"/>
        <v>4438.7919463087237</v>
      </c>
    </row>
    <row r="17" spans="1:11" x14ac:dyDescent="0.25">
      <c r="A17">
        <v>5062</v>
      </c>
      <c r="B17" s="1">
        <v>43200</v>
      </c>
      <c r="C17">
        <v>12</v>
      </c>
      <c r="D17">
        <v>21</v>
      </c>
      <c r="E17">
        <v>0</v>
      </c>
      <c r="F17">
        <v>500</v>
      </c>
      <c r="G17">
        <v>160</v>
      </c>
      <c r="H17">
        <v>85</v>
      </c>
      <c r="I17" s="20">
        <f t="shared" si="0"/>
        <v>9360</v>
      </c>
      <c r="J17" s="21">
        <f>I17/Лист2!$D$13</f>
        <v>18845.637583892618</v>
      </c>
      <c r="K17" s="21">
        <f t="shared" si="1"/>
        <v>9485.6375838926178</v>
      </c>
    </row>
    <row r="18" spans="1:11" x14ac:dyDescent="0.25">
      <c r="A18">
        <v>5061</v>
      </c>
      <c r="B18" s="1">
        <v>43199</v>
      </c>
      <c r="C18">
        <v>4</v>
      </c>
      <c r="D18">
        <v>0</v>
      </c>
      <c r="E18">
        <v>15</v>
      </c>
      <c r="F18">
        <v>500</v>
      </c>
      <c r="G18">
        <v>160</v>
      </c>
      <c r="H18">
        <v>85</v>
      </c>
      <c r="I18" s="20">
        <f t="shared" si="0"/>
        <v>3275</v>
      </c>
      <c r="J18" s="21">
        <f>I18/Лист2!$D$13</f>
        <v>6593.959731543624</v>
      </c>
      <c r="K18" s="21">
        <f t="shared" si="1"/>
        <v>3318.959731543624</v>
      </c>
    </row>
    <row r="19" spans="1:11" x14ac:dyDescent="0.25">
      <c r="A19">
        <v>5060</v>
      </c>
      <c r="B19" s="1">
        <v>43198</v>
      </c>
      <c r="C19">
        <v>2</v>
      </c>
      <c r="D19">
        <v>0</v>
      </c>
      <c r="E19">
        <v>22</v>
      </c>
      <c r="F19">
        <v>500</v>
      </c>
      <c r="G19">
        <v>160</v>
      </c>
      <c r="H19">
        <v>85</v>
      </c>
      <c r="I19" s="20">
        <f t="shared" si="0"/>
        <v>2870</v>
      </c>
      <c r="J19" s="21">
        <f>I19/Лист2!$D$13</f>
        <v>5778.5234899328852</v>
      </c>
      <c r="K19" s="21">
        <f t="shared" si="1"/>
        <v>2908.5234899328852</v>
      </c>
    </row>
    <row r="20" spans="1:11" x14ac:dyDescent="0.25">
      <c r="A20">
        <v>5059</v>
      </c>
      <c r="B20" s="1">
        <v>43197</v>
      </c>
      <c r="C20">
        <v>4</v>
      </c>
      <c r="D20">
        <v>0</v>
      </c>
      <c r="E20">
        <v>18</v>
      </c>
      <c r="F20">
        <v>500</v>
      </c>
      <c r="G20">
        <v>160</v>
      </c>
      <c r="H20">
        <v>85</v>
      </c>
      <c r="I20" s="20">
        <f t="shared" si="0"/>
        <v>3530</v>
      </c>
      <c r="J20" s="21">
        <f>I20/Лист2!$D$13</f>
        <v>7107.3825503355702</v>
      </c>
      <c r="K20" s="21">
        <f t="shared" si="1"/>
        <v>3577.3825503355702</v>
      </c>
    </row>
    <row r="21" spans="1:11" x14ac:dyDescent="0.25">
      <c r="A21">
        <v>5058</v>
      </c>
      <c r="B21" s="1">
        <v>43196</v>
      </c>
      <c r="C21">
        <v>33</v>
      </c>
      <c r="D21">
        <v>0</v>
      </c>
      <c r="E21">
        <v>27</v>
      </c>
      <c r="F21">
        <v>500</v>
      </c>
      <c r="G21">
        <v>160</v>
      </c>
      <c r="H21">
        <v>85</v>
      </c>
      <c r="I21" s="20">
        <f t="shared" si="0"/>
        <v>18795</v>
      </c>
      <c r="J21" s="21">
        <f>I21/Лист2!$D$13</f>
        <v>37842.281879194627</v>
      </c>
      <c r="K21" s="21">
        <f t="shared" si="1"/>
        <v>19047.281879194627</v>
      </c>
    </row>
    <row r="22" spans="1:11" x14ac:dyDescent="0.25">
      <c r="A22">
        <v>5057</v>
      </c>
      <c r="B22" s="1">
        <v>43195</v>
      </c>
      <c r="C22">
        <v>228</v>
      </c>
      <c r="D22">
        <v>0</v>
      </c>
      <c r="E22">
        <v>0</v>
      </c>
      <c r="F22">
        <v>500</v>
      </c>
      <c r="G22">
        <v>160</v>
      </c>
      <c r="H22">
        <v>85</v>
      </c>
      <c r="I22" s="20">
        <f t="shared" si="0"/>
        <v>114000</v>
      </c>
      <c r="J22" s="21">
        <f>I22/Лист2!$D$13</f>
        <v>229530.20134228186</v>
      </c>
      <c r="K22" s="21">
        <f t="shared" si="1"/>
        <v>115530.20134228186</v>
      </c>
    </row>
    <row r="23" spans="1:11" x14ac:dyDescent="0.25">
      <c r="A23">
        <v>5056</v>
      </c>
      <c r="B23" s="1">
        <v>43194</v>
      </c>
      <c r="C23">
        <v>10</v>
      </c>
      <c r="D23">
        <v>0</v>
      </c>
      <c r="E23">
        <v>60</v>
      </c>
      <c r="F23">
        <v>500</v>
      </c>
      <c r="G23">
        <v>160</v>
      </c>
      <c r="H23">
        <v>85</v>
      </c>
      <c r="I23" s="20">
        <f t="shared" si="0"/>
        <v>10100</v>
      </c>
      <c r="J23" s="21">
        <f>I23/Лист2!$D$13</f>
        <v>20335.570469798655</v>
      </c>
      <c r="K23" s="21">
        <f t="shared" si="1"/>
        <v>10235.570469798655</v>
      </c>
    </row>
    <row r="24" spans="1:11" x14ac:dyDescent="0.25">
      <c r="A24">
        <v>5055</v>
      </c>
      <c r="B24" s="1">
        <v>43193</v>
      </c>
      <c r="C24">
        <v>9</v>
      </c>
      <c r="D24">
        <v>23</v>
      </c>
      <c r="E24">
        <v>0</v>
      </c>
      <c r="F24">
        <v>500</v>
      </c>
      <c r="G24">
        <v>160</v>
      </c>
      <c r="H24">
        <v>85</v>
      </c>
      <c r="I24" s="20">
        <f t="shared" si="0"/>
        <v>8180</v>
      </c>
      <c r="J24" s="21">
        <f>I24/Лист2!$D$13</f>
        <v>16469.798657718118</v>
      </c>
      <c r="K24" s="21">
        <f t="shared" si="1"/>
        <v>8289.7986577181182</v>
      </c>
    </row>
    <row r="25" spans="1:11" x14ac:dyDescent="0.25">
      <c r="A25">
        <v>5054</v>
      </c>
      <c r="B25" s="1">
        <v>43192</v>
      </c>
      <c r="C25">
        <v>8</v>
      </c>
      <c r="D25">
        <v>0</v>
      </c>
      <c r="E25">
        <v>25</v>
      </c>
      <c r="F25">
        <v>500</v>
      </c>
      <c r="G25">
        <v>160</v>
      </c>
      <c r="H25">
        <v>85</v>
      </c>
      <c r="I25" s="20">
        <f t="shared" si="0"/>
        <v>6125</v>
      </c>
      <c r="J25" s="21">
        <f>I25/Лист2!$D$13</f>
        <v>12332.214765100671</v>
      </c>
      <c r="K25" s="21">
        <f t="shared" si="1"/>
        <v>6207.2147651006708</v>
      </c>
    </row>
    <row r="26" spans="1:11" x14ac:dyDescent="0.25">
      <c r="A26">
        <v>5053</v>
      </c>
      <c r="B26" s="1">
        <v>43191</v>
      </c>
      <c r="C26">
        <v>6</v>
      </c>
      <c r="D26">
        <v>0</v>
      </c>
      <c r="E26">
        <v>52</v>
      </c>
      <c r="F26">
        <v>500</v>
      </c>
      <c r="G26">
        <v>160</v>
      </c>
      <c r="H26">
        <v>85</v>
      </c>
      <c r="I26" s="20">
        <f t="shared" si="0"/>
        <v>7420</v>
      </c>
      <c r="J26" s="21">
        <f>I26/Лист2!$D$13</f>
        <v>14939.59731543624</v>
      </c>
      <c r="K26" s="21">
        <f t="shared" si="1"/>
        <v>7519.59731543624</v>
      </c>
    </row>
    <row r="27" spans="1:11" x14ac:dyDescent="0.25">
      <c r="A27">
        <v>5052</v>
      </c>
      <c r="B27" s="1">
        <v>43190</v>
      </c>
      <c r="C27">
        <v>7</v>
      </c>
      <c r="D27">
        <v>35</v>
      </c>
      <c r="E27">
        <v>0</v>
      </c>
      <c r="F27">
        <v>500</v>
      </c>
      <c r="G27">
        <v>160</v>
      </c>
      <c r="H27">
        <v>85</v>
      </c>
      <c r="I27" s="20">
        <f t="shared" si="0"/>
        <v>9100</v>
      </c>
      <c r="J27" s="21">
        <f>I27/Лист2!$D$13</f>
        <v>18322.147651006711</v>
      </c>
      <c r="K27" s="21">
        <f t="shared" si="1"/>
        <v>9222.1476510067114</v>
      </c>
    </row>
    <row r="28" spans="1:11" x14ac:dyDescent="0.25">
      <c r="A28">
        <v>5051</v>
      </c>
      <c r="B28" s="1">
        <v>43189</v>
      </c>
      <c r="C28">
        <v>36</v>
      </c>
      <c r="D28">
        <v>44</v>
      </c>
      <c r="E28">
        <v>0</v>
      </c>
      <c r="F28">
        <v>500</v>
      </c>
      <c r="G28">
        <v>160</v>
      </c>
      <c r="H28">
        <v>85</v>
      </c>
      <c r="I28" s="20">
        <f t="shared" si="0"/>
        <v>25040</v>
      </c>
      <c r="J28" s="21">
        <f>I28/Лист2!$D$13</f>
        <v>50416.107382550334</v>
      </c>
      <c r="K28" s="21">
        <f t="shared" si="1"/>
        <v>25376.107382550334</v>
      </c>
    </row>
    <row r="29" spans="1:11" x14ac:dyDescent="0.25">
      <c r="A29">
        <v>5050</v>
      </c>
      <c r="B29" s="1">
        <v>43188</v>
      </c>
      <c r="C29">
        <v>7</v>
      </c>
      <c r="D29">
        <v>0</v>
      </c>
      <c r="E29">
        <v>25</v>
      </c>
      <c r="F29">
        <v>500</v>
      </c>
      <c r="G29">
        <v>160</v>
      </c>
      <c r="H29">
        <v>85</v>
      </c>
      <c r="I29" s="20">
        <f t="shared" si="0"/>
        <v>5625</v>
      </c>
      <c r="J29" s="21">
        <f>I29/Лист2!$D$13</f>
        <v>11325.503355704697</v>
      </c>
      <c r="K29" s="21">
        <f t="shared" si="1"/>
        <v>5700.5033557046972</v>
      </c>
    </row>
    <row r="30" spans="1:11" x14ac:dyDescent="0.25">
      <c r="A30">
        <v>5049</v>
      </c>
      <c r="B30" s="1">
        <v>43187</v>
      </c>
      <c r="C30">
        <v>9</v>
      </c>
      <c r="D30">
        <v>18</v>
      </c>
      <c r="E30">
        <v>0</v>
      </c>
      <c r="F30">
        <v>500</v>
      </c>
      <c r="G30">
        <v>160</v>
      </c>
      <c r="H30">
        <v>85</v>
      </c>
      <c r="I30" s="20">
        <f t="shared" si="0"/>
        <v>7380</v>
      </c>
      <c r="J30" s="21">
        <f>I30/Лист2!$D$13</f>
        <v>14859.060402684563</v>
      </c>
      <c r="K30" s="21">
        <f t="shared" si="1"/>
        <v>7479.0604026845631</v>
      </c>
    </row>
    <row r="31" spans="1:11" x14ac:dyDescent="0.25">
      <c r="A31">
        <v>5048</v>
      </c>
      <c r="B31" s="1">
        <v>43186</v>
      </c>
      <c r="C31">
        <v>14</v>
      </c>
      <c r="D31">
        <v>0</v>
      </c>
      <c r="E31">
        <v>35</v>
      </c>
      <c r="F31">
        <v>500</v>
      </c>
      <c r="G31">
        <v>160</v>
      </c>
      <c r="H31">
        <v>85</v>
      </c>
      <c r="I31" s="20">
        <f t="shared" si="0"/>
        <v>9975</v>
      </c>
      <c r="J31" s="21">
        <f>I31/Лист2!$D$13</f>
        <v>20083.892617449663</v>
      </c>
      <c r="K31" s="21">
        <f t="shared" si="1"/>
        <v>10108.892617449663</v>
      </c>
    </row>
    <row r="32" spans="1:11" x14ac:dyDescent="0.25">
      <c r="A32">
        <v>5047</v>
      </c>
      <c r="B32" s="1">
        <v>43185</v>
      </c>
      <c r="C32">
        <v>4</v>
      </c>
      <c r="D32">
        <v>0</v>
      </c>
      <c r="E32">
        <v>40</v>
      </c>
      <c r="F32">
        <v>500</v>
      </c>
      <c r="G32">
        <v>160</v>
      </c>
      <c r="H32">
        <v>85</v>
      </c>
      <c r="I32" s="20">
        <f t="shared" si="0"/>
        <v>5400</v>
      </c>
      <c r="J32" s="21">
        <f>I32/Лист2!$D$13</f>
        <v>10872.48322147651</v>
      </c>
      <c r="K32" s="21">
        <f t="shared" si="1"/>
        <v>5472.4832214765102</v>
      </c>
    </row>
    <row r="33" spans="1:11" x14ac:dyDescent="0.25">
      <c r="A33">
        <v>5046</v>
      </c>
      <c r="B33" s="1">
        <v>43184</v>
      </c>
      <c r="C33">
        <v>196</v>
      </c>
      <c r="D33">
        <v>0</v>
      </c>
      <c r="E33">
        <v>0</v>
      </c>
      <c r="F33">
        <v>500</v>
      </c>
      <c r="G33">
        <v>160</v>
      </c>
      <c r="H33">
        <v>85</v>
      </c>
      <c r="I33" s="20">
        <f t="shared" si="0"/>
        <v>98000</v>
      </c>
      <c r="J33" s="21">
        <f>I33/Лист2!$D$13</f>
        <v>197315.43624161073</v>
      </c>
      <c r="K33" s="21">
        <f t="shared" si="1"/>
        <v>99315.436241610732</v>
      </c>
    </row>
    <row r="34" spans="1:11" x14ac:dyDescent="0.25">
      <c r="A34">
        <v>5045</v>
      </c>
      <c r="B34" s="1">
        <v>43183</v>
      </c>
      <c r="C34">
        <v>19</v>
      </c>
      <c r="D34">
        <v>0</v>
      </c>
      <c r="E34">
        <v>77</v>
      </c>
      <c r="F34">
        <v>500</v>
      </c>
      <c r="G34">
        <v>160</v>
      </c>
      <c r="H34">
        <v>85</v>
      </c>
      <c r="I34" s="20">
        <f t="shared" si="0"/>
        <v>16045</v>
      </c>
      <c r="J34" s="21">
        <f>I34/Лист2!$D$13</f>
        <v>32305.369127516777</v>
      </c>
      <c r="K34" s="21">
        <f t="shared" ref="K34:K65" si="2">J34-I34</f>
        <v>16260.369127516777</v>
      </c>
    </row>
    <row r="35" spans="1:11" x14ac:dyDescent="0.25">
      <c r="A35">
        <v>5044</v>
      </c>
      <c r="B35" s="1">
        <v>43182</v>
      </c>
      <c r="C35">
        <v>9</v>
      </c>
      <c r="D35">
        <v>14</v>
      </c>
      <c r="E35">
        <v>0</v>
      </c>
      <c r="F35">
        <v>500</v>
      </c>
      <c r="G35">
        <v>160</v>
      </c>
      <c r="H35">
        <v>85</v>
      </c>
      <c r="I35" s="20">
        <f t="shared" si="0"/>
        <v>6740</v>
      </c>
      <c r="J35" s="21">
        <f>I35/Лист2!$D$13</f>
        <v>13570.469798657718</v>
      </c>
      <c r="K35" s="21">
        <f t="shared" si="2"/>
        <v>6830.4697986577175</v>
      </c>
    </row>
    <row r="36" spans="1:11" x14ac:dyDescent="0.25">
      <c r="A36">
        <v>5043</v>
      </c>
      <c r="B36" s="1">
        <v>43181</v>
      </c>
      <c r="C36">
        <v>58</v>
      </c>
      <c r="D36">
        <v>0</v>
      </c>
      <c r="E36">
        <v>38</v>
      </c>
      <c r="F36">
        <v>500</v>
      </c>
      <c r="G36">
        <v>160</v>
      </c>
      <c r="H36">
        <v>85</v>
      </c>
      <c r="I36" s="20">
        <f t="shared" si="0"/>
        <v>32230</v>
      </c>
      <c r="J36" s="21">
        <f>I36/Лист2!$D$13</f>
        <v>64892.617449664423</v>
      </c>
      <c r="K36" s="21">
        <f t="shared" si="2"/>
        <v>32662.617449664423</v>
      </c>
    </row>
    <row r="37" spans="1:11" x14ac:dyDescent="0.25">
      <c r="A37">
        <v>5042</v>
      </c>
      <c r="B37" s="1">
        <v>43180</v>
      </c>
      <c r="C37">
        <v>12</v>
      </c>
      <c r="D37">
        <v>15</v>
      </c>
      <c r="E37">
        <v>0</v>
      </c>
      <c r="F37">
        <v>500</v>
      </c>
      <c r="G37">
        <v>160</v>
      </c>
      <c r="H37">
        <v>85</v>
      </c>
      <c r="I37" s="20">
        <f t="shared" si="0"/>
        <v>8400</v>
      </c>
      <c r="J37" s="21">
        <f>I37/Лист2!$D$13</f>
        <v>16912.75167785235</v>
      </c>
      <c r="K37" s="21">
        <f t="shared" si="2"/>
        <v>8512.7516778523495</v>
      </c>
    </row>
    <row r="38" spans="1:11" x14ac:dyDescent="0.25">
      <c r="A38">
        <v>5041</v>
      </c>
      <c r="B38" s="1">
        <v>43179</v>
      </c>
      <c r="C38">
        <v>12</v>
      </c>
      <c r="D38">
        <v>28</v>
      </c>
      <c r="E38">
        <v>0</v>
      </c>
      <c r="F38">
        <v>500</v>
      </c>
      <c r="G38">
        <v>160</v>
      </c>
      <c r="H38">
        <v>85</v>
      </c>
      <c r="I38" s="20">
        <f t="shared" si="0"/>
        <v>10480</v>
      </c>
      <c r="J38" s="21">
        <f>I38/Лист2!$D$13</f>
        <v>21100.671140939598</v>
      </c>
      <c r="K38" s="21">
        <f t="shared" si="2"/>
        <v>10620.671140939598</v>
      </c>
    </row>
    <row r="39" spans="1:11" x14ac:dyDescent="0.25">
      <c r="A39">
        <v>5040</v>
      </c>
      <c r="B39" s="1">
        <v>43178</v>
      </c>
      <c r="C39">
        <v>15</v>
      </c>
      <c r="D39">
        <v>0</v>
      </c>
      <c r="E39">
        <v>51</v>
      </c>
      <c r="F39">
        <v>500</v>
      </c>
      <c r="G39">
        <v>160</v>
      </c>
      <c r="H39">
        <v>85</v>
      </c>
      <c r="I39" s="20">
        <f t="shared" si="0"/>
        <v>11835</v>
      </c>
      <c r="J39" s="21">
        <f>I39/Лист2!$D$13</f>
        <v>23828.859060402683</v>
      </c>
      <c r="K39" s="21">
        <f t="shared" si="2"/>
        <v>11993.859060402683</v>
      </c>
    </row>
    <row r="40" spans="1:11" x14ac:dyDescent="0.25">
      <c r="A40">
        <v>5039</v>
      </c>
      <c r="B40" s="1">
        <v>43177</v>
      </c>
      <c r="C40">
        <v>11</v>
      </c>
      <c r="D40">
        <v>0</v>
      </c>
      <c r="E40">
        <v>18</v>
      </c>
      <c r="F40">
        <v>500</v>
      </c>
      <c r="G40">
        <v>160</v>
      </c>
      <c r="H40">
        <v>85</v>
      </c>
      <c r="I40" s="20">
        <f t="shared" si="0"/>
        <v>7030</v>
      </c>
      <c r="J40" s="21">
        <f>I40/Лист2!$D$13</f>
        <v>14154.362416107382</v>
      </c>
      <c r="K40" s="21">
        <f t="shared" si="2"/>
        <v>7124.3624161073822</v>
      </c>
    </row>
    <row r="41" spans="1:11" x14ac:dyDescent="0.25">
      <c r="A41">
        <v>5038</v>
      </c>
      <c r="B41" s="1">
        <v>43176</v>
      </c>
      <c r="C41">
        <v>4</v>
      </c>
      <c r="D41">
        <v>0</v>
      </c>
      <c r="E41">
        <v>23</v>
      </c>
      <c r="F41">
        <v>500</v>
      </c>
      <c r="G41">
        <v>160</v>
      </c>
      <c r="H41">
        <v>85</v>
      </c>
      <c r="I41" s="20">
        <f t="shared" si="0"/>
        <v>3955</v>
      </c>
      <c r="J41" s="21">
        <f>I41/Лист2!$D$13</f>
        <v>7963.0872483221474</v>
      </c>
      <c r="K41" s="21">
        <f t="shared" si="2"/>
        <v>4008.0872483221474</v>
      </c>
    </row>
    <row r="42" spans="1:11" x14ac:dyDescent="0.25">
      <c r="A42">
        <v>5037</v>
      </c>
      <c r="B42" s="1">
        <v>43175</v>
      </c>
      <c r="C42">
        <v>7</v>
      </c>
      <c r="D42">
        <v>0</v>
      </c>
      <c r="E42">
        <v>36</v>
      </c>
      <c r="F42">
        <v>500</v>
      </c>
      <c r="G42">
        <v>160</v>
      </c>
      <c r="H42">
        <v>85</v>
      </c>
      <c r="I42" s="20">
        <f t="shared" si="0"/>
        <v>6560</v>
      </c>
      <c r="J42" s="21">
        <f>I42/Лист2!$D$13</f>
        <v>13208.053691275167</v>
      </c>
      <c r="K42" s="21">
        <f t="shared" si="2"/>
        <v>6648.0536912751668</v>
      </c>
    </row>
    <row r="43" spans="1:11" x14ac:dyDescent="0.25">
      <c r="A43">
        <v>5036</v>
      </c>
      <c r="B43" s="1">
        <v>43174</v>
      </c>
      <c r="C43">
        <v>63</v>
      </c>
      <c r="D43">
        <v>0</v>
      </c>
      <c r="E43">
        <v>73</v>
      </c>
      <c r="F43">
        <v>500</v>
      </c>
      <c r="G43">
        <v>160</v>
      </c>
      <c r="H43">
        <v>85</v>
      </c>
      <c r="I43" s="20">
        <f t="shared" si="0"/>
        <v>37705</v>
      </c>
      <c r="J43" s="21">
        <f>I43/Лист2!$D$13</f>
        <v>75916.107382550326</v>
      </c>
      <c r="K43" s="21">
        <f t="shared" si="2"/>
        <v>38211.107382550326</v>
      </c>
    </row>
    <row r="44" spans="1:11" x14ac:dyDescent="0.25">
      <c r="A44">
        <v>5035</v>
      </c>
      <c r="B44" s="1">
        <v>43173</v>
      </c>
      <c r="C44">
        <v>9</v>
      </c>
      <c r="D44">
        <v>0</v>
      </c>
      <c r="E44">
        <v>43</v>
      </c>
      <c r="F44">
        <v>500</v>
      </c>
      <c r="G44">
        <v>160</v>
      </c>
      <c r="H44">
        <v>85</v>
      </c>
      <c r="I44" s="20">
        <f t="shared" si="0"/>
        <v>8155</v>
      </c>
      <c r="J44" s="21">
        <f>I44/Лист2!$D$13</f>
        <v>16419.463087248321</v>
      </c>
      <c r="K44" s="21">
        <f t="shared" si="2"/>
        <v>8264.4630872483212</v>
      </c>
    </row>
    <row r="45" spans="1:11" x14ac:dyDescent="0.25">
      <c r="A45">
        <v>5034</v>
      </c>
      <c r="B45" s="1">
        <v>43172</v>
      </c>
      <c r="C45">
        <v>15</v>
      </c>
      <c r="D45">
        <v>39</v>
      </c>
      <c r="E45">
        <v>0</v>
      </c>
      <c r="F45">
        <v>500</v>
      </c>
      <c r="G45">
        <v>160</v>
      </c>
      <c r="H45">
        <v>85</v>
      </c>
      <c r="I45" s="20">
        <f t="shared" si="0"/>
        <v>13740</v>
      </c>
      <c r="J45" s="21">
        <f>I45/Лист2!$D$13</f>
        <v>27664.429530201342</v>
      </c>
      <c r="K45" s="21">
        <f t="shared" si="2"/>
        <v>13924.429530201342</v>
      </c>
    </row>
    <row r="46" spans="1:11" x14ac:dyDescent="0.25">
      <c r="A46">
        <v>5033</v>
      </c>
      <c r="B46" s="1">
        <v>43171</v>
      </c>
      <c r="C46">
        <v>2</v>
      </c>
      <c r="D46">
        <v>0</v>
      </c>
      <c r="E46">
        <v>44</v>
      </c>
      <c r="F46">
        <v>500</v>
      </c>
      <c r="G46">
        <v>160</v>
      </c>
      <c r="H46">
        <v>85</v>
      </c>
      <c r="I46" s="20">
        <f t="shared" si="0"/>
        <v>4740</v>
      </c>
      <c r="J46" s="21">
        <f>I46/Лист2!$D$13</f>
        <v>9543.6241610738252</v>
      </c>
      <c r="K46" s="21">
        <f t="shared" si="2"/>
        <v>4803.6241610738252</v>
      </c>
    </row>
    <row r="47" spans="1:11" x14ac:dyDescent="0.25">
      <c r="A47">
        <v>5032</v>
      </c>
      <c r="B47" s="1">
        <v>43170</v>
      </c>
      <c r="C47">
        <v>14</v>
      </c>
      <c r="D47">
        <v>25</v>
      </c>
      <c r="E47">
        <v>0</v>
      </c>
      <c r="F47">
        <v>500</v>
      </c>
      <c r="G47">
        <v>160</v>
      </c>
      <c r="H47">
        <v>85</v>
      </c>
      <c r="I47" s="20">
        <f t="shared" si="0"/>
        <v>11000</v>
      </c>
      <c r="J47" s="21">
        <f>I47/Лист2!$D$13</f>
        <v>22147.651006711407</v>
      </c>
      <c r="K47" s="21">
        <f t="shared" si="2"/>
        <v>11147.651006711407</v>
      </c>
    </row>
    <row r="48" spans="1:11" x14ac:dyDescent="0.25">
      <c r="A48">
        <v>5031</v>
      </c>
      <c r="B48" s="1">
        <v>43169</v>
      </c>
      <c r="C48">
        <v>12</v>
      </c>
      <c r="D48">
        <v>0</v>
      </c>
      <c r="E48">
        <v>27</v>
      </c>
      <c r="F48">
        <v>500</v>
      </c>
      <c r="G48">
        <v>160</v>
      </c>
      <c r="H48">
        <v>85</v>
      </c>
      <c r="I48" s="20">
        <f t="shared" si="0"/>
        <v>8295</v>
      </c>
      <c r="J48" s="21">
        <f>I48/Лист2!$D$13</f>
        <v>16701.342281879195</v>
      </c>
      <c r="K48" s="21">
        <f t="shared" si="2"/>
        <v>8406.3422818791951</v>
      </c>
    </row>
    <row r="49" spans="1:11" x14ac:dyDescent="0.25">
      <c r="A49">
        <v>5030</v>
      </c>
      <c r="B49" s="1">
        <v>43168</v>
      </c>
      <c r="C49">
        <v>10</v>
      </c>
      <c r="D49">
        <v>0</v>
      </c>
      <c r="E49">
        <v>51</v>
      </c>
      <c r="F49">
        <v>500</v>
      </c>
      <c r="G49">
        <v>160</v>
      </c>
      <c r="H49">
        <v>85</v>
      </c>
      <c r="I49" s="20">
        <f t="shared" si="0"/>
        <v>9335</v>
      </c>
      <c r="J49" s="21">
        <f>I49/Лист2!$D$13</f>
        <v>18795.302013422817</v>
      </c>
      <c r="K49" s="21">
        <f t="shared" si="2"/>
        <v>9460.3020134228173</v>
      </c>
    </row>
    <row r="50" spans="1:11" x14ac:dyDescent="0.25">
      <c r="A50">
        <v>5029</v>
      </c>
      <c r="B50" s="1">
        <v>43167</v>
      </c>
      <c r="C50">
        <v>25</v>
      </c>
      <c r="D50">
        <v>0</v>
      </c>
      <c r="E50">
        <v>47</v>
      </c>
      <c r="F50">
        <v>500</v>
      </c>
      <c r="G50">
        <v>160</v>
      </c>
      <c r="H50">
        <v>85</v>
      </c>
      <c r="I50" s="20">
        <f t="shared" si="0"/>
        <v>16495</v>
      </c>
      <c r="J50" s="21">
        <f>I50/Лист2!$D$13</f>
        <v>33211.409395973154</v>
      </c>
      <c r="K50" s="21">
        <f t="shared" si="2"/>
        <v>16716.409395973154</v>
      </c>
    </row>
    <row r="51" spans="1:11" x14ac:dyDescent="0.25">
      <c r="A51">
        <v>5028</v>
      </c>
      <c r="B51" s="1">
        <v>43166</v>
      </c>
      <c r="C51">
        <v>16</v>
      </c>
      <c r="D51">
        <v>12</v>
      </c>
      <c r="E51">
        <v>0</v>
      </c>
      <c r="F51">
        <v>500</v>
      </c>
      <c r="G51">
        <v>160</v>
      </c>
      <c r="H51">
        <v>85</v>
      </c>
      <c r="I51" s="20">
        <f>C51*F51+D51*G51+E51*H51</f>
        <v>9920</v>
      </c>
      <c r="J51" s="21">
        <f>I51/Лист2!$D$13</f>
        <v>19973.154362416106</v>
      </c>
      <c r="K51" s="21">
        <f t="shared" si="2"/>
        <v>10053.154362416106</v>
      </c>
    </row>
    <row r="52" spans="1:11" s="3" customFormat="1" x14ac:dyDescent="0.25">
      <c r="A52" s="3" t="s">
        <v>8</v>
      </c>
      <c r="C52" s="3">
        <f>SUM(C2:C51)</f>
        <v>1068</v>
      </c>
      <c r="D52" s="3">
        <f t="shared" ref="D52:E52" si="3">SUM(D2:D51)</f>
        <v>318</v>
      </c>
      <c r="E52" s="3">
        <f t="shared" si="3"/>
        <v>1256</v>
      </c>
      <c r="I52" s="20">
        <f t="shared" ref="I52:K52" si="4">SUM(I2:I51)</f>
        <v>691640</v>
      </c>
      <c r="J52" s="21">
        <f t="shared" si="4"/>
        <v>1392563.758389262</v>
      </c>
      <c r="K52" s="21">
        <f t="shared" si="4"/>
        <v>700923.75838926178</v>
      </c>
    </row>
    <row r="54" spans="1:11" x14ac:dyDescent="0.25">
      <c r="E54" s="7">
        <f>SUM(C52:E52)</f>
        <v>2642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tabSelected="1" topLeftCell="A8" workbookViewId="0">
      <selection activeCell="F23" sqref="F23"/>
    </sheetView>
  </sheetViews>
  <sheetFormatPr defaultRowHeight="15" x14ac:dyDescent="0.25"/>
  <cols>
    <col min="3" max="3" width="10.28515625" customWidth="1"/>
    <col min="4" max="4" width="11.140625" customWidth="1"/>
    <col min="5" max="5" width="12.85546875" customWidth="1"/>
    <col min="12" max="12" width="10.7109375" customWidth="1"/>
    <col min="13" max="13" width="10.85546875" customWidth="1"/>
    <col min="14" max="14" width="11" customWidth="1"/>
  </cols>
  <sheetData>
    <row r="2" spans="2:17" ht="16.5" x14ac:dyDescent="0.25">
      <c r="B2" s="5" t="s">
        <v>9</v>
      </c>
    </row>
    <row r="3" spans="2:17" ht="16.5" x14ac:dyDescent="0.25">
      <c r="B3" s="5" t="s">
        <v>10</v>
      </c>
    </row>
    <row r="4" spans="2:17" ht="16.5" x14ac:dyDescent="0.25">
      <c r="B4" s="6" t="s">
        <v>11</v>
      </c>
    </row>
    <row r="5" spans="2:17" ht="16.5" x14ac:dyDescent="0.25">
      <c r="B5" s="6" t="s">
        <v>12</v>
      </c>
    </row>
    <row r="6" spans="2:17" ht="16.5" x14ac:dyDescent="0.25">
      <c r="B6" s="6" t="s">
        <v>13</v>
      </c>
    </row>
    <row r="7" spans="2:17" ht="16.5" x14ac:dyDescent="0.25">
      <c r="B7" s="5" t="s">
        <v>14</v>
      </c>
    </row>
    <row r="10" spans="2:17" ht="45" x14ac:dyDescent="0.25">
      <c r="C10" s="2" t="s">
        <v>5</v>
      </c>
      <c r="D10" s="2" t="s">
        <v>6</v>
      </c>
      <c r="E10" s="2" t="s">
        <v>7</v>
      </c>
      <c r="I10" s="10"/>
      <c r="J10" s="10"/>
      <c r="K10" s="10"/>
      <c r="L10" s="10"/>
      <c r="M10" s="10"/>
      <c r="N10" s="10"/>
      <c r="O10" s="10"/>
      <c r="P10" s="10"/>
      <c r="Q10" s="10"/>
    </row>
    <row r="11" spans="2:17" x14ac:dyDescent="0.25">
      <c r="B11" s="11" t="s">
        <v>15</v>
      </c>
      <c r="C11" s="18">
        <v>500</v>
      </c>
      <c r="D11" s="18">
        <v>160</v>
      </c>
      <c r="E11" s="18">
        <v>85</v>
      </c>
      <c r="F11" s="18">
        <v>0</v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2:17" s="10" customFormat="1" x14ac:dyDescent="0.25">
      <c r="B12" s="11" t="s">
        <v>16</v>
      </c>
      <c r="C12" s="23">
        <f>1/(3*1000)</f>
        <v>3.3333333333333332E-4</v>
      </c>
      <c r="D12" s="23">
        <f>3/(3*1000)</f>
        <v>1E-3</v>
      </c>
      <c r="E12" s="23">
        <f>6/(3*1000)</f>
        <v>2E-3</v>
      </c>
      <c r="F12" s="23">
        <f>1-C12-D12-E12</f>
        <v>0.9966666666666667</v>
      </c>
    </row>
    <row r="13" spans="2:17" x14ac:dyDescent="0.25">
      <c r="B13" s="11" t="s">
        <v>36</v>
      </c>
      <c r="C13" s="11"/>
      <c r="D13" s="11">
        <f>C11*C12+D11*D12+E11*E12+F11*F12</f>
        <v>0.4966666666666667</v>
      </c>
      <c r="E13" s="11"/>
      <c r="F13" s="11"/>
      <c r="I13" s="10"/>
      <c r="J13" s="10"/>
      <c r="K13" s="10"/>
      <c r="L13" s="10"/>
      <c r="M13" s="10"/>
      <c r="N13" s="10"/>
      <c r="O13" s="10"/>
      <c r="P13" s="10"/>
      <c r="Q13" s="10"/>
    </row>
    <row r="14" spans="2:17" x14ac:dyDescent="0.25">
      <c r="I14" s="10"/>
      <c r="J14" s="10"/>
      <c r="K14" s="10"/>
      <c r="L14" s="10"/>
      <c r="M14" s="10"/>
      <c r="N14" s="10"/>
      <c r="O14" s="10"/>
      <c r="P14" s="10"/>
      <c r="Q14" s="10"/>
    </row>
    <row r="15" spans="2:17" x14ac:dyDescent="0.25">
      <c r="I15" s="10"/>
      <c r="J15" s="10"/>
      <c r="K15" s="10"/>
      <c r="L15" s="10"/>
      <c r="M15" s="10"/>
      <c r="N15" s="10"/>
      <c r="O15" s="10"/>
      <c r="P15" s="10"/>
      <c r="Q15" s="10"/>
    </row>
    <row r="16" spans="2:17" s="10" customFormat="1" x14ac:dyDescent="0.25"/>
    <row r="17" spans="1:17" ht="16.5" x14ac:dyDescent="0.3">
      <c r="B17" s="4" t="s">
        <v>18</v>
      </c>
      <c r="C17">
        <f>AVERAGE(Лист1!I2:I51)</f>
        <v>13832.8</v>
      </c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6.5" x14ac:dyDescent="0.3">
      <c r="B18" s="4" t="s">
        <v>19</v>
      </c>
      <c r="C18">
        <f>MEDIAN(Лист1!I2:I51)</f>
        <v>8237.5</v>
      </c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6.5" x14ac:dyDescent="0.3">
      <c r="B19" s="4" t="s">
        <v>20</v>
      </c>
      <c r="C19">
        <f>_xlfn.VAR.S(Лист1!I2:I51)</f>
        <v>409653635.87755102</v>
      </c>
      <c r="D19">
        <f>_xlfn.VAR.P(Лист1!I2:I51)</f>
        <v>401460563.16000003</v>
      </c>
      <c r="E19" s="22"/>
      <c r="I19" s="10"/>
      <c r="J19" s="10"/>
      <c r="K19" s="10"/>
      <c r="L19" s="10"/>
      <c r="M19" s="10"/>
      <c r="N19" s="10"/>
      <c r="O19" s="10"/>
      <c r="P19" s="10"/>
      <c r="Q19" s="10"/>
    </row>
    <row r="22" spans="1:17" ht="45" x14ac:dyDescent="0.25">
      <c r="B22" s="12" t="s">
        <v>21</v>
      </c>
      <c r="C22" s="12" t="s">
        <v>22</v>
      </c>
    </row>
    <row r="23" spans="1:17" x14ac:dyDescent="0.25">
      <c r="A23">
        <v>0</v>
      </c>
      <c r="B23" s="11" t="s">
        <v>23</v>
      </c>
      <c r="C23" s="11">
        <f>_xlfn.QUARTILE.INC(Лист1!$I$2:$I$51,A23)</f>
        <v>2870</v>
      </c>
    </row>
    <row r="24" spans="1:17" x14ac:dyDescent="0.25">
      <c r="A24">
        <v>1</v>
      </c>
      <c r="B24" s="11" t="s">
        <v>24</v>
      </c>
      <c r="C24" s="11">
        <f>_xlfn.QUARTILE.INC(Лист1!$I$2:$I$51,A24)</f>
        <v>6143.75</v>
      </c>
    </row>
    <row r="25" spans="1:17" x14ac:dyDescent="0.25">
      <c r="A25">
        <v>2</v>
      </c>
      <c r="B25" s="11" t="s">
        <v>25</v>
      </c>
      <c r="C25" s="11">
        <f>_xlfn.QUARTILE.INC(Лист1!$I$2:$I$51,A25)</f>
        <v>8237.5</v>
      </c>
    </row>
    <row r="26" spans="1:17" x14ac:dyDescent="0.25">
      <c r="A26">
        <v>3</v>
      </c>
      <c r="B26" s="11" t="s">
        <v>26</v>
      </c>
      <c r="C26" s="11">
        <f>_xlfn.QUARTILE.INC(Лист1!$I$2:$I$51,A26)</f>
        <v>11712.5</v>
      </c>
    </row>
    <row r="27" spans="1:17" x14ac:dyDescent="0.25">
      <c r="A27">
        <v>4</v>
      </c>
      <c r="B27" s="13" t="s">
        <v>27</v>
      </c>
      <c r="C27" s="11">
        <f>_xlfn.QUARTILE.INC(Лист1!$I$2:$I$51,A27)</f>
        <v>114000</v>
      </c>
    </row>
    <row r="28" spans="1:17" x14ac:dyDescent="0.25">
      <c r="B28" s="11" t="s">
        <v>28</v>
      </c>
      <c r="C28" s="11">
        <f>C26-C24</f>
        <v>5568.75</v>
      </c>
    </row>
    <row r="29" spans="1:17" x14ac:dyDescent="0.25">
      <c r="D29" s="10"/>
      <c r="E29" s="10"/>
      <c r="F29" s="10"/>
      <c r="G29" s="10"/>
      <c r="H29" s="10"/>
    </row>
    <row r="30" spans="1:17" x14ac:dyDescent="0.25">
      <c r="B30" s="14" t="s">
        <v>29</v>
      </c>
      <c r="C30" s="15"/>
      <c r="D30" s="10"/>
      <c r="E30" s="10"/>
      <c r="F30" s="10"/>
      <c r="G30" s="10"/>
      <c r="H30" s="10"/>
    </row>
    <row r="31" spans="1:17" x14ac:dyDescent="0.25">
      <c r="B31" s="16" t="s">
        <v>30</v>
      </c>
      <c r="C31" s="17"/>
      <c r="D31" s="10"/>
      <c r="E31" s="10"/>
      <c r="F31" s="10"/>
      <c r="G31" s="10"/>
      <c r="H31" s="10"/>
    </row>
    <row r="32" spans="1:17" x14ac:dyDescent="0.25">
      <c r="B32" s="9" t="s">
        <v>31</v>
      </c>
      <c r="C32" s="8">
        <f>C25-C24</f>
        <v>2093.75</v>
      </c>
      <c r="D32" s="10"/>
      <c r="E32" s="10"/>
      <c r="F32" s="10"/>
      <c r="G32" s="10"/>
      <c r="H32" s="10"/>
    </row>
    <row r="33" spans="2:8" x14ac:dyDescent="0.25">
      <c r="B33" s="9" t="s">
        <v>32</v>
      </c>
      <c r="C33" s="8">
        <f>C26-C25</f>
        <v>3475</v>
      </c>
      <c r="D33" s="10"/>
      <c r="E33" s="10"/>
      <c r="F33" s="10"/>
      <c r="G33" s="10"/>
      <c r="H33" s="10"/>
    </row>
    <row r="34" spans="2:8" x14ac:dyDescent="0.25">
      <c r="B34" s="16" t="s">
        <v>33</v>
      </c>
      <c r="C34" s="8"/>
      <c r="D34" s="10"/>
      <c r="E34" s="10"/>
      <c r="F34" s="10"/>
      <c r="G34" s="10"/>
      <c r="H34" s="10"/>
    </row>
    <row r="35" spans="2:8" x14ac:dyDescent="0.25">
      <c r="B35" s="9" t="s">
        <v>34</v>
      </c>
      <c r="C35" s="8">
        <f>C27-C26</f>
        <v>102287.5</v>
      </c>
      <c r="D35" s="10"/>
      <c r="E35" s="10"/>
      <c r="F35" s="10"/>
      <c r="G35" s="10"/>
      <c r="H35" s="10"/>
    </row>
    <row r="36" spans="2:8" x14ac:dyDescent="0.25">
      <c r="B36" s="9" t="s">
        <v>35</v>
      </c>
      <c r="C36" s="8">
        <f>C24-C23</f>
        <v>3273.75</v>
      </c>
      <c r="D36" s="10"/>
      <c r="E36" s="10"/>
      <c r="F36" s="10"/>
      <c r="G36" s="10"/>
      <c r="H36" s="10"/>
    </row>
    <row r="37" spans="2:8" x14ac:dyDescent="0.25">
      <c r="D37" s="10"/>
      <c r="E37" s="10"/>
      <c r="F37" s="10"/>
      <c r="G37" s="10"/>
      <c r="H37" s="10"/>
    </row>
    <row r="38" spans="2:8" x14ac:dyDescent="0.25">
      <c r="D38" s="10"/>
      <c r="E38" s="10"/>
      <c r="F38" s="10"/>
      <c r="G38" s="10"/>
      <c r="H38" s="10"/>
    </row>
    <row r="39" spans="2:8" x14ac:dyDescent="0.25">
      <c r="D39" s="10"/>
      <c r="E39" s="10"/>
      <c r="F39" s="10"/>
      <c r="G39" s="10"/>
      <c r="H3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8" sqref="M8"/>
    </sheetView>
  </sheetViews>
  <sheetFormatPr defaultRowHeight="15" x14ac:dyDescent="0.25"/>
  <cols>
    <col min="1" max="1" width="4" bestFit="1" customWidth="1"/>
    <col min="2" max="2" width="5.42578125" bestFit="1" customWidth="1"/>
    <col min="3" max="3" width="10.5703125" bestFit="1" customWidth="1"/>
    <col min="4" max="4" width="10.140625" bestFit="1" customWidth="1"/>
    <col min="5" max="5" width="5" bestFit="1" customWidth="1"/>
    <col min="7" max="8" width="24" bestFit="1" customWidth="1"/>
    <col min="9" max="10" width="10" bestFit="1" customWidth="1"/>
    <col min="11" max="11" width="11.5703125" bestFit="1" customWidth="1"/>
    <col min="12" max="12" width="5.5703125" bestFit="1" customWidth="1"/>
    <col min="13" max="14" width="7" bestFit="1" customWidth="1"/>
    <col min="15" max="15" width="13.5703125" bestFit="1" customWidth="1"/>
    <col min="16" max="16" width="12.85546875" bestFit="1" customWidth="1"/>
    <col min="17" max="17" width="12.5703125" bestFit="1" customWidth="1"/>
    <col min="18" max="18" width="9.42578125" customWidth="1"/>
  </cols>
  <sheetData>
    <row r="1" spans="1:17" s="10" customFormat="1" x14ac:dyDescent="0.25"/>
    <row r="2" spans="1:17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</row>
    <row r="3" spans="1:17" x14ac:dyDescent="0.25">
      <c r="A3">
        <v>992</v>
      </c>
      <c r="B3" t="s">
        <v>54</v>
      </c>
      <c r="C3">
        <v>230</v>
      </c>
      <c r="D3">
        <v>77</v>
      </c>
      <c r="E3">
        <v>1</v>
      </c>
      <c r="F3">
        <v>0.05</v>
      </c>
      <c r="G3" t="s">
        <v>55</v>
      </c>
      <c r="H3" t="s">
        <v>56</v>
      </c>
      <c r="I3">
        <v>0.99</v>
      </c>
      <c r="J3">
        <v>0.99</v>
      </c>
      <c r="K3">
        <v>0</v>
      </c>
      <c r="L3">
        <v>0</v>
      </c>
      <c r="M3">
        <v>2.16</v>
      </c>
      <c r="N3">
        <v>2.16</v>
      </c>
      <c r="O3" t="s">
        <v>57</v>
      </c>
      <c r="P3" t="s">
        <v>58</v>
      </c>
      <c r="Q3" t="s">
        <v>59</v>
      </c>
    </row>
    <row r="4" spans="1:17" x14ac:dyDescent="0.25">
      <c r="A4">
        <v>993</v>
      </c>
      <c r="B4" t="s">
        <v>60</v>
      </c>
      <c r="C4">
        <v>230</v>
      </c>
      <c r="D4">
        <v>109</v>
      </c>
      <c r="E4">
        <v>2</v>
      </c>
      <c r="F4">
        <v>0.03</v>
      </c>
      <c r="G4" t="s">
        <v>61</v>
      </c>
      <c r="H4" t="s">
        <v>62</v>
      </c>
      <c r="I4">
        <v>1.6</v>
      </c>
      <c r="J4">
        <v>1.6</v>
      </c>
      <c r="K4">
        <v>0</v>
      </c>
      <c r="L4">
        <v>0</v>
      </c>
      <c r="M4">
        <v>3.3</v>
      </c>
      <c r="N4">
        <v>3.3</v>
      </c>
      <c r="O4" t="s">
        <v>63</v>
      </c>
      <c r="P4" t="s">
        <v>64</v>
      </c>
      <c r="Q4" t="s">
        <v>59</v>
      </c>
    </row>
    <row r="5" spans="1:17" x14ac:dyDescent="0.25">
      <c r="A5">
        <v>994</v>
      </c>
      <c r="B5" t="s">
        <v>65</v>
      </c>
      <c r="C5">
        <v>230</v>
      </c>
      <c r="D5">
        <v>99</v>
      </c>
      <c r="E5">
        <v>1</v>
      </c>
      <c r="F5">
        <v>0.03</v>
      </c>
      <c r="G5" t="s">
        <v>66</v>
      </c>
      <c r="H5" t="s">
        <v>67</v>
      </c>
      <c r="I5">
        <v>1.34</v>
      </c>
      <c r="J5">
        <v>1.34</v>
      </c>
      <c r="K5">
        <v>0</v>
      </c>
      <c r="L5">
        <v>0</v>
      </c>
      <c r="M5">
        <v>2.19</v>
      </c>
      <c r="N5">
        <v>2.19</v>
      </c>
      <c r="O5" t="s">
        <v>68</v>
      </c>
      <c r="P5" t="s">
        <v>69</v>
      </c>
      <c r="Q5" t="s">
        <v>59</v>
      </c>
    </row>
    <row r="6" spans="1:17" x14ac:dyDescent="0.25">
      <c r="A6">
        <v>995</v>
      </c>
      <c r="B6" t="s">
        <v>70</v>
      </c>
      <c r="C6">
        <v>230</v>
      </c>
      <c r="D6">
        <v>77</v>
      </c>
      <c r="E6">
        <v>1</v>
      </c>
      <c r="F6">
        <v>0.03</v>
      </c>
      <c r="G6" t="s">
        <v>71</v>
      </c>
      <c r="H6" t="s">
        <v>72</v>
      </c>
      <c r="I6">
        <v>1</v>
      </c>
      <c r="J6">
        <v>1</v>
      </c>
      <c r="K6">
        <v>0</v>
      </c>
      <c r="L6">
        <v>0</v>
      </c>
      <c r="M6">
        <v>0.42</v>
      </c>
      <c r="N6">
        <v>0.42</v>
      </c>
      <c r="O6" t="s">
        <v>57</v>
      </c>
      <c r="P6" t="s">
        <v>69</v>
      </c>
      <c r="Q6" t="s">
        <v>59</v>
      </c>
    </row>
    <row r="7" spans="1:17" x14ac:dyDescent="0.25">
      <c r="A7">
        <v>996</v>
      </c>
      <c r="B7" t="s">
        <v>73</v>
      </c>
      <c r="C7">
        <v>230</v>
      </c>
      <c r="D7">
        <v>77</v>
      </c>
      <c r="E7">
        <v>1</v>
      </c>
      <c r="F7">
        <v>0.03</v>
      </c>
      <c r="G7" t="s">
        <v>74</v>
      </c>
      <c r="H7" t="s">
        <v>75</v>
      </c>
      <c r="I7">
        <v>1</v>
      </c>
      <c r="J7">
        <v>1</v>
      </c>
      <c r="K7">
        <v>0</v>
      </c>
      <c r="L7">
        <v>0</v>
      </c>
      <c r="M7">
        <v>1.58</v>
      </c>
      <c r="N7">
        <v>1.58</v>
      </c>
      <c r="O7" t="s">
        <v>57</v>
      </c>
      <c r="P7" t="s">
        <v>69</v>
      </c>
      <c r="Q7" t="s">
        <v>59</v>
      </c>
    </row>
    <row r="8" spans="1:17" x14ac:dyDescent="0.25">
      <c r="A8">
        <v>997</v>
      </c>
      <c r="B8" t="s">
        <v>76</v>
      </c>
      <c r="C8">
        <v>230</v>
      </c>
      <c r="D8">
        <v>77</v>
      </c>
      <c r="E8">
        <v>1</v>
      </c>
      <c r="F8">
        <v>0.05</v>
      </c>
      <c r="G8" t="s">
        <v>77</v>
      </c>
      <c r="H8" t="s">
        <v>78</v>
      </c>
      <c r="I8">
        <v>1</v>
      </c>
      <c r="J8">
        <v>1.01</v>
      </c>
      <c r="K8">
        <v>0</v>
      </c>
      <c r="L8">
        <v>0</v>
      </c>
      <c r="M8">
        <v>2.79</v>
      </c>
      <c r="N8">
        <v>2.79</v>
      </c>
      <c r="O8" t="s">
        <v>57</v>
      </c>
      <c r="P8" t="s">
        <v>58</v>
      </c>
      <c r="Q8" t="s">
        <v>59</v>
      </c>
    </row>
    <row r="9" spans="1:17" x14ac:dyDescent="0.25">
      <c r="A9">
        <v>998</v>
      </c>
      <c r="B9" t="s">
        <v>79</v>
      </c>
      <c r="C9">
        <v>230</v>
      </c>
      <c r="D9">
        <v>77</v>
      </c>
      <c r="E9">
        <v>1</v>
      </c>
      <c r="F9">
        <v>0.05</v>
      </c>
      <c r="G9" t="s">
        <v>80</v>
      </c>
      <c r="H9" t="s">
        <v>81</v>
      </c>
      <c r="I9">
        <v>1</v>
      </c>
      <c r="J9">
        <v>1</v>
      </c>
      <c r="K9">
        <v>0</v>
      </c>
      <c r="L9">
        <v>0</v>
      </c>
      <c r="M9">
        <v>6.42</v>
      </c>
      <c r="N9">
        <v>6.42</v>
      </c>
      <c r="O9" t="s">
        <v>57</v>
      </c>
      <c r="P9" t="s">
        <v>58</v>
      </c>
      <c r="Q9" t="s">
        <v>59</v>
      </c>
    </row>
    <row r="10" spans="1:17" x14ac:dyDescent="0.25">
      <c r="A10">
        <v>999</v>
      </c>
      <c r="B10" t="s">
        <v>82</v>
      </c>
      <c r="C10">
        <v>230</v>
      </c>
      <c r="D10">
        <v>117</v>
      </c>
      <c r="E10">
        <v>2</v>
      </c>
      <c r="F10">
        <v>4</v>
      </c>
      <c r="G10" t="s">
        <v>83</v>
      </c>
      <c r="H10" t="s">
        <v>84</v>
      </c>
      <c r="I10">
        <v>0.76</v>
      </c>
      <c r="J10">
        <v>0.76</v>
      </c>
      <c r="K10">
        <v>0</v>
      </c>
      <c r="L10">
        <v>0</v>
      </c>
      <c r="M10">
        <v>281.33</v>
      </c>
      <c r="N10">
        <v>281.33</v>
      </c>
      <c r="O10" t="s">
        <v>85</v>
      </c>
      <c r="P10" t="s">
        <v>86</v>
      </c>
      <c r="Q10" t="s">
        <v>59</v>
      </c>
    </row>
    <row r="13" spans="1:17" x14ac:dyDescent="0.25">
      <c r="P13">
        <v>-12304285918</v>
      </c>
    </row>
    <row r="14" spans="1:17" x14ac:dyDescent="0.25">
      <c r="P14">
        <v>14198359510</v>
      </c>
    </row>
    <row r="15" spans="1:17" x14ac:dyDescent="0.25">
      <c r="P15">
        <f>P14+P13</f>
        <v>1894073592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Пилипенко Анна Іванівна</dc:creator>
  <cp:lastModifiedBy>User</cp:lastModifiedBy>
  <dcterms:created xsi:type="dcterms:W3CDTF">2018-06-23T09:05:20Z</dcterms:created>
  <dcterms:modified xsi:type="dcterms:W3CDTF">2018-06-24T09:59:55Z</dcterms:modified>
</cp:coreProperties>
</file>