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9020\Desktop\"/>
    </mc:Choice>
  </mc:AlternateContent>
  <xr:revisionPtr revIDLastSave="0" documentId="8_{E1E03D78-9E70-4C81-8E76-00CC39803E9D}" xr6:coauthVersionLast="47" xr6:coauthVersionMax="47" xr10:uidLastSave="{00000000-0000-0000-0000-000000000000}"/>
  <bookViews>
    <workbookView xWindow="-108" yWindow="-108" windowWidth="23256" windowHeight="12576" xr2:uid="{046DEA5B-89ED-46AE-8F88-8BCCBEE18482}"/>
  </bookViews>
  <sheets>
    <sheet name="Лист2" sheetId="2" r:id="rId1"/>
    <sheet name="Лист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8" i="2" l="1"/>
  <c r="H20" i="2" s="1"/>
  <c r="H14" i="2"/>
  <c r="J12" i="2"/>
  <c r="J11" i="2"/>
  <c r="I11" i="2"/>
  <c r="I10" i="2"/>
  <c r="H7" i="2"/>
  <c r="H6" i="2"/>
  <c r="H8" i="2" s="1"/>
  <c r="I19" i="2" s="1"/>
  <c r="J19" i="2" s="1"/>
  <c r="K19" i="2" s="1"/>
  <c r="L19" i="2" s="1"/>
  <c r="M19" i="2" s="1"/>
  <c r="H3" i="2"/>
  <c r="M12" i="2" s="1"/>
  <c r="K12" i="2" l="1"/>
  <c r="J10" i="2"/>
  <c r="L12" i="2"/>
  <c r="I12" i="2"/>
  <c r="I15" i="2" s="1"/>
  <c r="I16" i="2" s="1"/>
  <c r="I17" i="2" s="1"/>
  <c r="I18" i="2" s="1"/>
  <c r="I20" i="2" s="1"/>
  <c r="K10" i="2" l="1"/>
  <c r="J15" i="2"/>
  <c r="J16" i="2" s="1"/>
  <c r="J17" i="2" s="1"/>
  <c r="J18" i="2" s="1"/>
  <c r="J20" i="2" s="1"/>
  <c r="K11" i="2" l="1"/>
  <c r="K15" i="2" s="1"/>
  <c r="K16" i="2" s="1"/>
  <c r="K17" i="2" s="1"/>
  <c r="K18" i="2" s="1"/>
  <c r="K20" i="2" s="1"/>
  <c r="L10" i="2"/>
  <c r="M10" i="2" l="1"/>
  <c r="L11" i="2"/>
  <c r="L15" i="2" s="1"/>
  <c r="L16" i="2" s="1"/>
  <c r="L17" i="2" s="1"/>
  <c r="L18" i="2" s="1"/>
  <c r="L20" i="2" s="1"/>
  <c r="M11" i="2" l="1"/>
  <c r="M15" i="2"/>
  <c r="M16" i="2" s="1"/>
  <c r="M17" i="2" s="1"/>
  <c r="M18" i="2" s="1"/>
  <c r="M20" i="2" l="1"/>
  <c r="H21" i="2"/>
  <c r="H22" i="2" s="1"/>
  <c r="H23" i="2" s="1"/>
  <c r="H24" i="2" s="1"/>
</calcChain>
</file>

<file path=xl/sharedStrings.xml><?xml version="1.0" encoding="utf-8"?>
<sst xmlns="http://schemas.openxmlformats.org/spreadsheetml/2006/main" count="23" uniqueCount="21">
  <si>
    <t>t</t>
  </si>
  <si>
    <t>инвестиции</t>
  </si>
  <si>
    <t>nwc</t>
  </si>
  <si>
    <t>wacc</t>
  </si>
  <si>
    <t>доля</t>
  </si>
  <si>
    <t>%</t>
  </si>
  <si>
    <t>собст капитал</t>
  </si>
  <si>
    <t>заемный капитал</t>
  </si>
  <si>
    <t>выручка</t>
  </si>
  <si>
    <t>опер расходы</t>
  </si>
  <si>
    <t>амортизация</t>
  </si>
  <si>
    <t>g</t>
  </si>
  <si>
    <t>ebit</t>
  </si>
  <si>
    <t>ebiat</t>
  </si>
  <si>
    <t>ocf</t>
  </si>
  <si>
    <t>CF</t>
  </si>
  <si>
    <t>DCF</t>
  </si>
  <si>
    <t>CF для TV</t>
  </si>
  <si>
    <t>TV</t>
  </si>
  <si>
    <t>DTV</t>
  </si>
  <si>
    <t>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</si>
</sst>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₽&quot;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applyAlignment="1">
      <alignment horizontal="right" indent="1"/>
    </xf>
    <xf numFmtId="0" fontId="1" fillId="0" borderId="0" xfId="1"/>
    <xf numFmtId="164" fontId="1" fillId="0" borderId="0" xfId="1" applyNumberFormat="1"/>
  </cellXfs>
  <cellStyles count="2">
    <cellStyle name="Обычный" xfId="0" builtinId="0"/>
    <cellStyle name="Обычный 2" xfId="1" xr:uid="{B6564759-3366-4C95-829C-159A8C4B56A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607019</xdr:colOff>
      <xdr:row>25</xdr:row>
      <xdr:rowOff>99060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9AD9A44C-809A-4880-8DCB-74C6386C1A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655019" cy="467106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</xdr:colOff>
      <xdr:row>0</xdr:row>
      <xdr:rowOff>0</xdr:rowOff>
    </xdr:from>
    <xdr:to>
      <xdr:col>19</xdr:col>
      <xdr:colOff>350591</xdr:colOff>
      <xdr:row>44</xdr:row>
      <xdr:rowOff>158257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10E24C24-876D-4800-A43B-F1287CB34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72800" y="0"/>
          <a:ext cx="4610171" cy="82049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678556</xdr:colOff>
      <xdr:row>5</xdr:row>
      <xdr:rowOff>83907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6A41EE66-8A83-4550-BA7C-0B69435E1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336156" cy="998307"/>
        </a:xfrm>
        <a:prstGeom prst="rect">
          <a:avLst/>
        </a:prstGeom>
      </xdr:spPr>
    </xdr:pic>
    <xdr:clientData/>
  </xdr:twoCellAnchor>
  <xdr:twoCellAnchor>
    <xdr:from>
      <xdr:col>0</xdr:col>
      <xdr:colOff>281940</xdr:colOff>
      <xdr:row>6</xdr:row>
      <xdr:rowOff>99060</xdr:rowOff>
    </xdr:from>
    <xdr:to>
      <xdr:col>7</xdr:col>
      <xdr:colOff>213360</xdr:colOff>
      <xdr:row>18</xdr:row>
      <xdr:rowOff>53340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7BB3595F-D396-49B1-8510-D967F67B3BC7}"/>
            </a:ext>
          </a:extLst>
        </xdr:cNvPr>
        <xdr:cNvSpPr txBox="1"/>
      </xdr:nvSpPr>
      <xdr:spPr>
        <a:xfrm>
          <a:off x="281940" y="1196340"/>
          <a:ext cx="5021580" cy="21488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Слияние и поглощение компаний может быть направлено на повышение результатов деятельности за счёт наличия у двух или нескольких компаний взаимодополняющих ресурсов. Вместе эти компании стоят дороже, чем по отдельности, и после слияния каждая из них получает недостающие ресурсы. </a:t>
          </a:r>
        </a:p>
        <a:p>
          <a:endParaRPr lang="ru-RU" sz="1100" b="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F6D4B-3075-4459-9A4C-D9ABE9B77DB1}">
  <dimension ref="G2:M24"/>
  <sheetViews>
    <sheetView tabSelected="1" workbookViewId="0">
      <selection activeCell="A27" sqref="A27"/>
    </sheetView>
  </sheetViews>
  <sheetFormatPr defaultRowHeight="14.4" x14ac:dyDescent="0.3"/>
  <cols>
    <col min="1" max="6" width="8.88671875" style="2"/>
    <col min="7" max="7" width="11.77734375" style="2" customWidth="1"/>
    <col min="8" max="13" width="15.77734375" style="2" customWidth="1"/>
    <col min="14" max="16" width="11.88671875" style="2" customWidth="1"/>
    <col min="17" max="16384" width="8.88671875" style="2"/>
  </cols>
  <sheetData>
    <row r="2" spans="7:13" x14ac:dyDescent="0.3">
      <c r="G2" s="2" t="s">
        <v>0</v>
      </c>
      <c r="H2" s="2">
        <v>0</v>
      </c>
      <c r="I2" s="2">
        <v>1</v>
      </c>
      <c r="J2" s="2">
        <v>2</v>
      </c>
      <c r="K2" s="2">
        <v>3</v>
      </c>
      <c r="L2" s="2">
        <v>4</v>
      </c>
      <c r="M2" s="2">
        <v>5</v>
      </c>
    </row>
    <row r="3" spans="7:13" x14ac:dyDescent="0.3">
      <c r="G3" s="2" t="s">
        <v>1</v>
      </c>
      <c r="H3" s="3">
        <f>-2100000000+100000000</f>
        <v>-2000000000</v>
      </c>
    </row>
    <row r="4" spans="7:13" x14ac:dyDescent="0.3">
      <c r="G4" s="2" t="s">
        <v>2</v>
      </c>
      <c r="H4" s="3">
        <v>-100000000</v>
      </c>
    </row>
    <row r="5" spans="7:13" x14ac:dyDescent="0.3">
      <c r="G5" s="2" t="s">
        <v>3</v>
      </c>
      <c r="H5" s="2" t="s">
        <v>4</v>
      </c>
      <c r="I5" s="2" t="s">
        <v>5</v>
      </c>
    </row>
    <row r="6" spans="7:13" x14ac:dyDescent="0.3">
      <c r="G6" s="2" t="s">
        <v>6</v>
      </c>
      <c r="H6" s="2">
        <f>800/(2100-200)</f>
        <v>0.42105263157894735</v>
      </c>
      <c r="I6" s="2">
        <v>0.21</v>
      </c>
    </row>
    <row r="7" spans="7:13" x14ac:dyDescent="0.3">
      <c r="G7" s="2" t="s">
        <v>7</v>
      </c>
      <c r="H7" s="2">
        <f>1100/(2100-200)</f>
        <v>0.57894736842105265</v>
      </c>
      <c r="I7" s="2">
        <v>0.13600000000000001</v>
      </c>
    </row>
    <row r="8" spans="7:13" x14ac:dyDescent="0.3">
      <c r="G8" s="2" t="s">
        <v>3</v>
      </c>
      <c r="H8" s="2">
        <f>H6*I6+H7*I7*0.8</f>
        <v>0.15141052631578947</v>
      </c>
    </row>
    <row r="10" spans="7:13" x14ac:dyDescent="0.3">
      <c r="G10" s="2" t="s">
        <v>8</v>
      </c>
      <c r="I10" s="3">
        <f>710000000*(0.94)^(1/3)</f>
        <v>695506137.18804872</v>
      </c>
      <c r="J10" s="3">
        <f>I10*(0.94)^(1/3)</f>
        <v>681308150.51583219</v>
      </c>
      <c r="K10" s="3">
        <f t="shared" ref="K10:M10" si="0">J10*(0.94)^(1/3)</f>
        <v>667400000.00000012</v>
      </c>
      <c r="L10" s="3">
        <f t="shared" si="0"/>
        <v>653775768.95676589</v>
      </c>
      <c r="M10" s="3">
        <f t="shared" si="0"/>
        <v>640429661.48488224</v>
      </c>
    </row>
    <row r="11" spans="7:13" x14ac:dyDescent="0.3">
      <c r="G11" s="2" t="s">
        <v>9</v>
      </c>
      <c r="I11" s="3">
        <f>-340000000*0.93</f>
        <v>-316200000</v>
      </c>
      <c r="J11" s="3">
        <f>-340000000*0.93</f>
        <v>-316200000</v>
      </c>
      <c r="K11" s="3">
        <f>-0.48*K10</f>
        <v>-320352000.00000006</v>
      </c>
      <c r="L11" s="3">
        <f t="shared" ref="L11:M11" si="1">-0.48*L10</f>
        <v>-313812369.09924763</v>
      </c>
      <c r="M11" s="3">
        <f t="shared" si="1"/>
        <v>-307406237.51274347</v>
      </c>
    </row>
    <row r="12" spans="7:13" x14ac:dyDescent="0.3">
      <c r="G12" s="2" t="s">
        <v>10</v>
      </c>
      <c r="I12" s="3">
        <f>$H$3/11</f>
        <v>-181818181.81818181</v>
      </c>
      <c r="J12" s="3">
        <f t="shared" ref="J12:M12" si="2">$H$3/11</f>
        <v>-181818181.81818181</v>
      </c>
      <c r="K12" s="3">
        <f t="shared" si="2"/>
        <v>-181818181.81818181</v>
      </c>
      <c r="L12" s="3">
        <f t="shared" si="2"/>
        <v>-181818181.81818181</v>
      </c>
      <c r="M12" s="3">
        <f t="shared" si="2"/>
        <v>-181818181.81818181</v>
      </c>
    </row>
    <row r="13" spans="7:13" x14ac:dyDescent="0.3">
      <c r="G13" s="2" t="s">
        <v>2</v>
      </c>
      <c r="I13" s="3">
        <v>0</v>
      </c>
      <c r="J13" s="2">
        <v>0</v>
      </c>
      <c r="K13" s="2">
        <v>0</v>
      </c>
      <c r="L13" s="2">
        <v>0</v>
      </c>
      <c r="M13" s="2">
        <v>0</v>
      </c>
    </row>
    <row r="14" spans="7:13" x14ac:dyDescent="0.3">
      <c r="G14" s="2" t="s">
        <v>11</v>
      </c>
      <c r="H14" s="2">
        <f>0.04</f>
        <v>0.04</v>
      </c>
    </row>
    <row r="15" spans="7:13" x14ac:dyDescent="0.3">
      <c r="G15" s="2" t="s">
        <v>12</v>
      </c>
      <c r="H15" s="3"/>
      <c r="I15" s="3">
        <f>I10+I11+I12</f>
        <v>197487955.36986691</v>
      </c>
      <c r="J15" s="3">
        <f t="shared" ref="J15:M15" si="3">J10+J11+J12</f>
        <v>183289968.69765037</v>
      </c>
      <c r="K15" s="3">
        <f t="shared" si="3"/>
        <v>165229818.18181825</v>
      </c>
      <c r="L15" s="3">
        <f t="shared" si="3"/>
        <v>158145218.03933644</v>
      </c>
      <c r="M15" s="3">
        <f t="shared" si="3"/>
        <v>151205242.15395695</v>
      </c>
    </row>
    <row r="16" spans="7:13" x14ac:dyDescent="0.3">
      <c r="G16" s="2" t="s">
        <v>13</v>
      </c>
      <c r="H16" s="3"/>
      <c r="I16" s="3">
        <f>I15*0.8</f>
        <v>157990364.29589352</v>
      </c>
      <c r="J16" s="3">
        <f t="shared" ref="J16:M16" si="4">J15*0.8</f>
        <v>146631974.95812032</v>
      </c>
      <c r="K16" s="3">
        <f t="shared" si="4"/>
        <v>132183854.54545461</v>
      </c>
      <c r="L16" s="3">
        <f t="shared" si="4"/>
        <v>126516174.43146916</v>
      </c>
      <c r="M16" s="3">
        <f t="shared" si="4"/>
        <v>120964193.72316557</v>
      </c>
    </row>
    <row r="17" spans="7:13" x14ac:dyDescent="0.3">
      <c r="G17" s="2" t="s">
        <v>14</v>
      </c>
      <c r="H17" s="3"/>
      <c r="I17" s="3">
        <f>I16-I12</f>
        <v>339808546.1140753</v>
      </c>
      <c r="J17" s="3">
        <f t="shared" ref="J17:M17" si="5">J16-J12</f>
        <v>328450156.7763021</v>
      </c>
      <c r="K17" s="3">
        <f t="shared" si="5"/>
        <v>314002036.36363643</v>
      </c>
      <c r="L17" s="3">
        <f t="shared" si="5"/>
        <v>308334356.24965096</v>
      </c>
      <c r="M17" s="3">
        <f t="shared" si="5"/>
        <v>302782375.54134738</v>
      </c>
    </row>
    <row r="18" spans="7:13" x14ac:dyDescent="0.3">
      <c r="G18" s="2" t="s">
        <v>15</v>
      </c>
      <c r="H18" s="3">
        <f>H3+H4</f>
        <v>-2100000000</v>
      </c>
      <c r="I18" s="3">
        <f>I17+I13</f>
        <v>339808546.1140753</v>
      </c>
      <c r="J18" s="3">
        <f t="shared" ref="J18:M18" si="6">J17+J13</f>
        <v>328450156.7763021</v>
      </c>
      <c r="K18" s="3">
        <f t="shared" si="6"/>
        <v>314002036.36363643</v>
      </c>
      <c r="L18" s="3">
        <f t="shared" si="6"/>
        <v>308334356.24965096</v>
      </c>
      <c r="M18" s="3">
        <f t="shared" si="6"/>
        <v>302782375.54134738</v>
      </c>
    </row>
    <row r="19" spans="7:13" x14ac:dyDescent="0.3">
      <c r="H19" s="2">
        <v>1</v>
      </c>
      <c r="I19" s="2">
        <f>H19/(1+$H$8)</f>
        <v>0.86849996343158054</v>
      </c>
      <c r="J19" s="2">
        <f t="shared" ref="J19:M19" si="7">I19/(1+$H$8)</f>
        <v>0.75429218648065666</v>
      </c>
      <c r="K19" s="2">
        <f t="shared" si="7"/>
        <v>0.65510273637517724</v>
      </c>
      <c r="L19" s="2">
        <f t="shared" si="7"/>
        <v>0.5689567025857698</v>
      </c>
      <c r="M19" s="2">
        <f t="shared" si="7"/>
        <v>0.49413887538989371</v>
      </c>
    </row>
    <row r="20" spans="7:13" x14ac:dyDescent="0.3">
      <c r="G20" s="2" t="s">
        <v>16</v>
      </c>
      <c r="H20" s="3">
        <f>H18*H19</f>
        <v>-2100000000</v>
      </c>
      <c r="I20" s="3">
        <f t="shared" ref="I20:M20" si="8">I18*I19</f>
        <v>295123709.87381297</v>
      </c>
      <c r="J20" s="3">
        <f t="shared" si="8"/>
        <v>247747386.90471137</v>
      </c>
      <c r="K20" s="3">
        <f t="shared" si="8"/>
        <v>205703593.24919614</v>
      </c>
      <c r="L20" s="3">
        <f t="shared" si="8"/>
        <v>175428898.62570745</v>
      </c>
      <c r="M20" s="3">
        <f t="shared" si="8"/>
        <v>149616542.53788185</v>
      </c>
    </row>
    <row r="21" spans="7:13" x14ac:dyDescent="0.3">
      <c r="G21" s="2" t="s">
        <v>17</v>
      </c>
      <c r="H21" s="3">
        <f>(M18+M12*1.02)*(1+H14)</f>
        <v>122020943.29027402</v>
      </c>
      <c r="I21" s="3"/>
      <c r="J21" s="3"/>
      <c r="K21" s="3"/>
      <c r="L21" s="3"/>
      <c r="M21" s="3"/>
    </row>
    <row r="22" spans="7:13" x14ac:dyDescent="0.3">
      <c r="G22" s="2" t="s">
        <v>18</v>
      </c>
      <c r="H22" s="3">
        <f>H21/(H8-H14)</f>
        <v>1095237113.8110387</v>
      </c>
      <c r="I22" s="3"/>
      <c r="J22" s="3"/>
      <c r="K22" s="3"/>
      <c r="L22" s="3"/>
      <c r="M22" s="3"/>
    </row>
    <row r="23" spans="7:13" x14ac:dyDescent="0.3">
      <c r="G23" s="2" t="s">
        <v>19</v>
      </c>
      <c r="H23" s="3">
        <f>H22/(1+H8)^5</f>
        <v>541199235.70385969</v>
      </c>
      <c r="I23" s="3"/>
      <c r="J23" s="3"/>
      <c r="K23" s="3"/>
      <c r="L23" s="3"/>
      <c r="M23" s="3"/>
    </row>
    <row r="24" spans="7:13" x14ac:dyDescent="0.3">
      <c r="G24" s="2" t="s">
        <v>20</v>
      </c>
      <c r="H24" s="3">
        <f>SUM(H20:M20)+H23</f>
        <v>-485180633.10483062</v>
      </c>
      <c r="I24" s="3"/>
      <c r="J24" s="3"/>
      <c r="K24" s="3"/>
      <c r="L24" s="3"/>
      <c r="M24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BF378-6D8B-41CE-B2B2-E5DF3596B95E}">
  <dimension ref="G3:G5"/>
  <sheetViews>
    <sheetView workbookViewId="0">
      <selection activeCell="K16" sqref="K16"/>
    </sheetView>
  </sheetViews>
  <sheetFormatPr defaultRowHeight="14.4" x14ac:dyDescent="0.3"/>
  <cols>
    <col min="7" max="7" width="20.88671875" customWidth="1"/>
  </cols>
  <sheetData>
    <row r="3" spans="7:7" x14ac:dyDescent="0.3">
      <c r="G3" s="1"/>
    </row>
    <row r="4" spans="7:7" x14ac:dyDescent="0.3">
      <c r="G4" s="1"/>
    </row>
    <row r="5" spans="7:7" x14ac:dyDescent="0.3">
      <c r="G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Rudnev</dc:creator>
  <cp:lastModifiedBy>Maxim Rudnev</cp:lastModifiedBy>
  <dcterms:created xsi:type="dcterms:W3CDTF">2022-04-11T07:40:26Z</dcterms:created>
  <dcterms:modified xsi:type="dcterms:W3CDTF">2022-04-11T09:18:32Z</dcterms:modified>
</cp:coreProperties>
</file>