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925" windowHeight="8850" firstSheet="4" activeTab="4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Таблиця 1-3" sheetId="3" r:id="rId5"/>
    <sheet name="Потокорозподіл" sheetId="4" r:id="rId6"/>
    <sheet name="Таблиця 1-4" sheetId="6" r:id="rId7"/>
    <sheet name="Fрозр" sheetId="8" r:id="rId8"/>
    <sheet name="мех міцн" sheetId="9" r:id="rId9"/>
    <sheet name="нагрів" sheetId="10" r:id="rId10"/>
    <sheet name="падіння напруги" sheetId="11" r:id="rId11"/>
  </sheets>
  <calcPr calcId="162913"/>
</workbook>
</file>

<file path=xl/calcChain.xml><?xml version="1.0" encoding="utf-8"?>
<calcChain xmlns="http://schemas.openxmlformats.org/spreadsheetml/2006/main">
  <c r="J5" i="4" l="1"/>
  <c r="J15" i="4"/>
  <c r="P5" i="4"/>
  <c r="K5" i="4"/>
  <c r="Q15" i="4"/>
  <c r="L30" i="11" l="1"/>
  <c r="L31" i="11"/>
  <c r="L29" i="11"/>
  <c r="K29" i="11"/>
  <c r="J31" i="11"/>
  <c r="J29" i="11"/>
  <c r="M29" i="11" s="1"/>
  <c r="H30" i="11"/>
  <c r="J30" i="11" s="1"/>
  <c r="I31" i="11"/>
  <c r="K31" i="11" s="1"/>
  <c r="I30" i="11"/>
  <c r="K30" i="11" s="1"/>
  <c r="I24" i="11"/>
  <c r="H24" i="11"/>
  <c r="F30" i="11"/>
  <c r="F31" i="11"/>
  <c r="F29" i="11"/>
  <c r="M30" i="11" l="1"/>
  <c r="M32" i="11" s="1"/>
  <c r="M31" i="11"/>
  <c r="M33" i="11" s="1"/>
  <c r="F16" i="10"/>
  <c r="F33" i="4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L21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L6" i="11"/>
  <c r="L7" i="11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5" i="10"/>
  <c r="E6" i="10"/>
  <c r="E7" i="11"/>
  <c r="M22" i="11" l="1"/>
  <c r="K13" i="11"/>
  <c r="J18" i="11"/>
  <c r="M18" i="11" s="1"/>
  <c r="I26" i="11"/>
  <c r="J21" i="11"/>
  <c r="M21" i="11" s="1"/>
  <c r="M23" i="11" s="1"/>
  <c r="H16" i="10"/>
  <c r="H14" i="10"/>
  <c r="H17" i="10"/>
  <c r="E17" i="10"/>
  <c r="E16" i="10"/>
  <c r="E14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E8" i="10" l="1"/>
  <c r="A12" i="8"/>
  <c r="B8" i="8"/>
  <c r="B7" i="8"/>
  <c r="A8" i="8"/>
  <c r="F8" i="8" s="1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4" i="11" l="1"/>
  <c r="L11" i="11"/>
  <c r="I9" i="10"/>
  <c r="H13" i="10"/>
  <c r="H9" i="10"/>
  <c r="F17" i="10"/>
  <c r="F14" i="10"/>
  <c r="F13" i="10"/>
  <c r="F6" i="10"/>
  <c r="H6" i="10" s="1"/>
  <c r="E13" i="10"/>
  <c r="E9" i="10"/>
  <c r="F9" i="10" s="1"/>
  <c r="F8" i="10"/>
  <c r="H8" i="10" s="1"/>
  <c r="G21" i="10"/>
  <c r="G22" i="10"/>
  <c r="G23" i="10"/>
  <c r="F10" i="9"/>
  <c r="B13" i="8"/>
  <c r="F13" i="8" s="1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H7" i="7"/>
  <c r="I6" i="7"/>
  <c r="F19" i="10" l="1"/>
  <c r="J13" i="8"/>
  <c r="K13" i="8" s="1"/>
  <c r="L7" i="3"/>
  <c r="K6" i="3"/>
  <c r="Q26" i="5"/>
  <c r="Q25" i="5"/>
  <c r="P26" i="5"/>
  <c r="P25" i="5"/>
  <c r="H6" i="5"/>
  <c r="G6" i="5"/>
  <c r="P23" i="5"/>
  <c r="Q24" i="5"/>
  <c r="P24" i="5"/>
  <c r="H17" i="8"/>
  <c r="H16" i="8"/>
  <c r="H15" i="8"/>
  <c r="A14" i="8"/>
  <c r="F14" i="8" s="1"/>
  <c r="E8" i="6"/>
  <c r="E20" i="10" l="1"/>
  <c r="L26" i="11" s="1"/>
  <c r="G14" i="8"/>
  <c r="G27" i="4"/>
  <c r="B17" i="8" s="1"/>
  <c r="B15" i="8"/>
  <c r="H6" i="7"/>
  <c r="H5" i="7"/>
  <c r="K14" i="8" l="1"/>
  <c r="J14" i="8"/>
  <c r="G26" i="4"/>
  <c r="A15" i="8"/>
  <c r="F15" i="8" s="1"/>
  <c r="G15" i="8" s="1"/>
  <c r="A17" i="8"/>
  <c r="F17" i="8" s="1"/>
  <c r="G17" i="8" s="1"/>
  <c r="J17" i="8" l="1"/>
  <c r="K17" i="8" s="1"/>
  <c r="J15" i="8"/>
  <c r="K15" i="8" s="1"/>
  <c r="B16" i="8"/>
  <c r="A16" i="8"/>
  <c r="F16" i="8" s="1"/>
  <c r="G16" i="8" s="1"/>
  <c r="F15" i="6"/>
  <c r="K7" i="3"/>
  <c r="D6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E23" i="10" l="1"/>
  <c r="E21" i="10"/>
  <c r="K20" i="4"/>
  <c r="E22" i="10" l="1"/>
  <c r="F21" i="10" l="1"/>
  <c r="H21" i="10" s="1"/>
  <c r="F23" i="10"/>
  <c r="H23" i="10" s="1"/>
  <c r="E15" i="6"/>
  <c r="E16" i="6"/>
  <c r="H16" i="6" s="1"/>
  <c r="E14" i="6"/>
  <c r="D16" i="6"/>
  <c r="D23" i="10" s="1"/>
  <c r="D15" i="6"/>
  <c r="D22" i="10" s="1"/>
  <c r="D14" i="6"/>
  <c r="D21" i="10" s="1"/>
  <c r="H4" i="7"/>
  <c r="G5" i="5"/>
  <c r="I4" i="7"/>
  <c r="I5" i="7"/>
  <c r="H5" i="5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13" i="6"/>
  <c r="G26" i="11" s="1"/>
  <c r="J26" i="11" s="1"/>
  <c r="E12" i="6"/>
  <c r="E11" i="6"/>
  <c r="E9" i="6"/>
  <c r="E10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G25" i="11" l="1"/>
  <c r="K25" i="11" s="1"/>
  <c r="H12" i="6"/>
  <c r="G24" i="11"/>
  <c r="K24" i="11" s="1"/>
  <c r="H11" i="6"/>
  <c r="K26" i="11"/>
  <c r="F22" i="10"/>
  <c r="H22" i="10" s="1"/>
  <c r="E16" i="8"/>
  <c r="D26" i="4"/>
  <c r="H14" i="6"/>
  <c r="E25" i="4"/>
  <c r="H15" i="6"/>
  <c r="E26" i="4"/>
  <c r="E15" i="8"/>
  <c r="D25" i="4"/>
  <c r="E17" i="8"/>
  <c r="D27" i="4"/>
  <c r="E27" i="4"/>
  <c r="H13" i="6"/>
  <c r="M26" i="11" l="1"/>
  <c r="M27" i="11" s="1"/>
  <c r="J25" i="11"/>
  <c r="J24" i="11"/>
  <c r="F11" i="10"/>
  <c r="H11" i="10" s="1"/>
  <c r="H19" i="10"/>
  <c r="F20" i="10"/>
  <c r="H20" i="10" s="1"/>
  <c r="P18" i="2"/>
  <c r="M25" i="11" l="1"/>
  <c r="F14" i="4"/>
  <c r="B12" i="8" s="1"/>
  <c r="F12" i="8" s="1"/>
  <c r="E18" i="10" l="1"/>
  <c r="L24" i="11" s="1"/>
  <c r="M24" i="11" s="1"/>
  <c r="M28" i="11" s="1"/>
  <c r="G12" i="8"/>
  <c r="C13" i="4"/>
  <c r="D15" i="4"/>
  <c r="D16" i="4"/>
  <c r="D14" i="4"/>
  <c r="C15" i="4"/>
  <c r="C16" i="4"/>
  <c r="C14" i="4"/>
  <c r="D12" i="4"/>
  <c r="D13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L6" i="3"/>
  <c r="Y24" i="5"/>
  <c r="Y25" i="5"/>
  <c r="Y23" i="5"/>
  <c r="E6" i="3"/>
  <c r="F6" i="3"/>
  <c r="F7" i="3" s="1"/>
  <c r="G6" i="3"/>
  <c r="H6" i="3"/>
  <c r="Q23" i="5"/>
  <c r="T5" i="5"/>
  <c r="M6" i="3"/>
  <c r="I6" i="3"/>
  <c r="J6" i="3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Z25" i="5"/>
  <c r="Z23" i="5"/>
  <c r="Y22" i="5"/>
  <c r="Z22" i="5"/>
  <c r="X22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H5" i="2"/>
  <c r="H18" i="2"/>
  <c r="U4" i="5"/>
  <c r="T4" i="5"/>
  <c r="S4" i="5"/>
  <c r="H7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F16" i="1" l="1"/>
  <c r="D16" i="1"/>
  <c r="D21" i="1"/>
  <c r="B22" i="1"/>
  <c r="C11" i="1"/>
  <c r="B11" i="1"/>
  <c r="O20" i="4" l="1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H19" i="2" l="1"/>
  <c r="V7" i="2"/>
  <c r="V6" i="2"/>
  <c r="R13" i="4"/>
  <c r="Q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P15" i="4" s="1"/>
  <c r="J7" i="3"/>
  <c r="M15" i="4" l="1"/>
  <c r="E13" i="4" s="1"/>
  <c r="E12" i="4"/>
  <c r="E11" i="4"/>
  <c r="K15" i="4"/>
  <c r="F11" i="4" s="1"/>
  <c r="B9" i="8" s="1"/>
  <c r="A9" i="8" l="1"/>
  <c r="F9" i="8" s="1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Q12" i="4"/>
  <c r="R12" i="4"/>
  <c r="F10" i="8" l="1"/>
  <c r="G10" i="8" s="1"/>
  <c r="J10" i="8" s="1"/>
  <c r="K10" i="8" s="1"/>
  <c r="F11" i="8"/>
  <c r="G11" i="8" s="1"/>
  <c r="J11" i="8" s="1"/>
  <c r="K11" i="8" s="1"/>
  <c r="F6" i="6"/>
  <c r="H6" i="6" s="1"/>
  <c r="A7" i="8"/>
  <c r="F7" i="8" s="1"/>
  <c r="K10" i="4"/>
  <c r="Q3" i="4" l="1"/>
  <c r="E5" i="4"/>
  <c r="G7" i="8"/>
  <c r="J7" i="8" s="1"/>
  <c r="K7" i="8" s="1"/>
  <c r="E10" i="10"/>
  <c r="E6" i="4"/>
  <c r="L10" i="11" l="1"/>
  <c r="M10" i="11" s="1"/>
  <c r="M12" i="11" s="1"/>
  <c r="L13" i="11"/>
  <c r="M13" i="11" s="1"/>
  <c r="M15" i="11" s="1"/>
  <c r="Q2" i="4"/>
  <c r="M5" i="4"/>
  <c r="E7" i="4" s="1"/>
  <c r="A5" i="8"/>
  <c r="F5" i="8" s="1"/>
  <c r="G5" i="8" s="1"/>
  <c r="J5" i="8" s="1"/>
  <c r="K5" i="8" s="1"/>
  <c r="F4" i="6"/>
  <c r="H4" i="6" s="1"/>
  <c r="F10" i="10"/>
  <c r="H10" i="10" s="1"/>
  <c r="F3" i="6" l="1"/>
  <c r="H3" i="6" s="1"/>
  <c r="A4" i="8"/>
  <c r="F4" i="8" s="1"/>
  <c r="G4" i="8" s="1"/>
  <c r="F5" i="6"/>
  <c r="H5" i="6" s="1"/>
  <c r="A6" i="8"/>
  <c r="F6" i="8" s="1"/>
  <c r="G6" i="8" s="1"/>
  <c r="J6" i="8" s="1"/>
  <c r="K6" i="8" s="1"/>
  <c r="J4" i="8" l="1"/>
  <c r="K4" i="8" s="1"/>
</calcChain>
</file>

<file path=xl/sharedStrings.xml><?xml version="1.0" encoding="utf-8"?>
<sst xmlns="http://schemas.openxmlformats.org/spreadsheetml/2006/main" count="336" uniqueCount="173">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</sst>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12" fillId="0" borderId="46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wmf"/><Relationship Id="rId2" Type="http://schemas.openxmlformats.org/officeDocument/2006/relationships/image" Target="../media/image13.wmf"/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wmf"/><Relationship Id="rId1" Type="http://schemas.openxmlformats.org/officeDocument/2006/relationships/image" Target="../media/image16.wmf"/><Relationship Id="rId5" Type="http://schemas.openxmlformats.org/officeDocument/2006/relationships/image" Target="../media/image20.emf"/><Relationship Id="rId4" Type="http://schemas.openxmlformats.org/officeDocument/2006/relationships/image" Target="../media/image19.w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85725</xdr:colOff>
          <xdr:row>24</xdr:row>
          <xdr:rowOff>66675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22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21.emf"/><Relationship Id="rId4" Type="http://schemas.openxmlformats.org/officeDocument/2006/relationships/package" Target="../embeddings/Microsoft_Visio_Drawing12.vsdx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4.w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5.emf"/><Relationship Id="rId4" Type="http://schemas.openxmlformats.org/officeDocument/2006/relationships/package" Target="../embeddings/Microsoft_Visio_Drawing11.vsdx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7.w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19.wmf"/><Relationship Id="rId5" Type="http://schemas.openxmlformats.org/officeDocument/2006/relationships/image" Target="../media/image16.w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18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8" workbookViewId="0">
      <selection activeCell="B27" sqref="B27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62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62" t="s">
        <v>10</v>
      </c>
      <c r="H2" s="2"/>
      <c r="M2" s="1"/>
    </row>
    <row r="3" spans="1:13" x14ac:dyDescent="0.25">
      <c r="A3" s="62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62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62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62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topLeftCell="A4" zoomScale="80" zoomScaleNormal="80" workbookViewId="0">
      <selection activeCell="W17" sqref="W17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15" t="s">
        <v>107</v>
      </c>
      <c r="C2" s="117" t="s">
        <v>67</v>
      </c>
      <c r="D2" s="117" t="s">
        <v>105</v>
      </c>
      <c r="E2" s="121" t="s">
        <v>128</v>
      </c>
      <c r="F2" s="121" t="s">
        <v>129</v>
      </c>
      <c r="G2" s="121" t="s">
        <v>121</v>
      </c>
      <c r="H2" s="121" t="s">
        <v>130</v>
      </c>
      <c r="I2" s="117" t="s">
        <v>116</v>
      </c>
      <c r="J2" s="121" t="s">
        <v>131</v>
      </c>
      <c r="K2" s="119" t="s">
        <v>132</v>
      </c>
    </row>
    <row r="3" spans="2:11" ht="50.25" customHeight="1" thickBot="1" x14ac:dyDescent="0.3">
      <c r="B3" s="116"/>
      <c r="C3" s="118"/>
      <c r="D3" s="118"/>
      <c r="E3" s="122"/>
      <c r="F3" s="122"/>
      <c r="G3" s="122"/>
      <c r="H3" s="122"/>
      <c r="I3" s="118"/>
      <c r="J3" s="122"/>
      <c r="K3" s="120"/>
    </row>
    <row r="4" spans="2:11" ht="24.75" customHeight="1" thickBot="1" x14ac:dyDescent="0.3">
      <c r="B4" s="111" t="s">
        <v>19</v>
      </c>
      <c r="C4" s="111" t="s">
        <v>143</v>
      </c>
      <c r="D4" s="105" t="s">
        <v>137</v>
      </c>
      <c r="E4" s="106"/>
      <c r="F4" s="106"/>
      <c r="G4" s="106"/>
      <c r="H4" s="106"/>
      <c r="I4" s="106"/>
      <c r="J4" s="106"/>
      <c r="K4" s="107"/>
    </row>
    <row r="5" spans="2:11" ht="19.5" thickBot="1" x14ac:dyDescent="0.3">
      <c r="B5" s="111"/>
      <c r="C5" s="113"/>
      <c r="D5" s="41" t="s">
        <v>68</v>
      </c>
      <c r="E5" s="41" t="str">
        <f>COMPLEX(62,38)</f>
        <v>62+38i</v>
      </c>
      <c r="F5" s="41">
        <f>IMABS(E5)</f>
        <v>72.718635850791372</v>
      </c>
      <c r="G5" s="41">
        <v>110</v>
      </c>
      <c r="H5" s="51">
        <f>(F5/SQRT(3)/G5)*1000</f>
        <v>381.67385439597064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11"/>
      <c r="C6" s="113"/>
      <c r="D6" s="41" t="s">
        <v>139</v>
      </c>
      <c r="E6" s="41" t="str">
        <f>COMPLEX(27,19)</f>
        <v>27+19i</v>
      </c>
      <c r="F6" s="41">
        <f>IMABS(E6)</f>
        <v>33.015148038438355</v>
      </c>
      <c r="G6" s="41">
        <v>110</v>
      </c>
      <c r="H6" s="41">
        <f>(F6/SQRT(3)/G6)*1000</f>
        <v>173.28458733934301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14"/>
      <c r="C7" s="113"/>
      <c r="D7" s="108" t="s">
        <v>138</v>
      </c>
      <c r="E7" s="109"/>
      <c r="F7" s="109"/>
      <c r="G7" s="109"/>
      <c r="H7" s="109"/>
      <c r="I7" s="109"/>
      <c r="J7" s="109"/>
      <c r="K7" s="110"/>
    </row>
    <row r="8" spans="2:11" ht="19.5" thickBot="1" x14ac:dyDescent="0.3">
      <c r="B8" s="114"/>
      <c r="C8" s="113"/>
      <c r="D8" s="41" t="s">
        <v>73</v>
      </c>
      <c r="E8" s="41" t="str">
        <f>E5</f>
        <v>62+38i</v>
      </c>
      <c r="F8" s="41">
        <f>IMABS(E8)</f>
        <v>72.718635850791372</v>
      </c>
      <c r="G8" s="41">
        <v>110</v>
      </c>
      <c r="H8" s="51">
        <f>(F8/SQRT(3)/G8)*1000</f>
        <v>381.67385439597064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14"/>
      <c r="C9" s="113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14"/>
      <c r="C10" s="111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14"/>
      <c r="C11" s="112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11" t="s">
        <v>20</v>
      </c>
      <c r="C12" s="111" t="s">
        <v>143</v>
      </c>
      <c r="D12" s="108" t="s">
        <v>141</v>
      </c>
      <c r="E12" s="109"/>
      <c r="F12" s="109"/>
      <c r="G12" s="109"/>
      <c r="H12" s="109"/>
      <c r="I12" s="109"/>
      <c r="J12" s="109"/>
      <c r="K12" s="110"/>
    </row>
    <row r="13" spans="2:11" ht="19.5" thickBot="1" x14ac:dyDescent="0.3">
      <c r="B13" s="111"/>
      <c r="C13" s="113"/>
      <c r="D13" s="41" t="s">
        <v>80</v>
      </c>
      <c r="E13" s="41" t="str">
        <f>COMPLEX(62,32.5)</f>
        <v>62+32.5i</v>
      </c>
      <c r="F13" s="41">
        <f>IMABS(E13)</f>
        <v>70.001785691509326</v>
      </c>
      <c r="G13" s="41">
        <v>110</v>
      </c>
      <c r="H13" s="51">
        <f>(F13/SQRT(3)/G13)*1000</f>
        <v>367.41408920679464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11"/>
      <c r="C14" s="113"/>
      <c r="D14" s="41" t="s">
        <v>81</v>
      </c>
      <c r="E14" s="41" t="str">
        <f>COMPLEX(27,15.5)</f>
        <v>27+15.5i</v>
      </c>
      <c r="F14" s="41">
        <f>IMABS(E14)</f>
        <v>31.132780152116194</v>
      </c>
      <c r="G14" s="41">
        <v>110</v>
      </c>
      <c r="H14" s="41">
        <f>(F14/SQRT(3)/G14)*1000</f>
        <v>163.40471819496113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14"/>
      <c r="C15" s="113"/>
      <c r="D15" s="108" t="s">
        <v>140</v>
      </c>
      <c r="E15" s="109"/>
      <c r="F15" s="109"/>
      <c r="G15" s="109"/>
      <c r="H15" s="109"/>
      <c r="I15" s="109"/>
      <c r="J15" s="109"/>
      <c r="K15" s="110"/>
    </row>
    <row r="16" spans="2:11" ht="27" customHeight="1" thickBot="1" x14ac:dyDescent="0.3">
      <c r="B16" s="114"/>
      <c r="C16" s="113"/>
      <c r="D16" s="41" t="s">
        <v>79</v>
      </c>
      <c r="E16" s="41" t="str">
        <f>E13</f>
        <v>62+32.5i</v>
      </c>
      <c r="F16" s="41">
        <f>IMABS(E16)</f>
        <v>70.001785691509326</v>
      </c>
      <c r="G16" s="41">
        <v>110</v>
      </c>
      <c r="H16" s="51">
        <f>(F16/SQRT(3)/G16)*1000</f>
        <v>367.41408920679464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14"/>
      <c r="C17" s="113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14"/>
      <c r="C18" s="111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14"/>
      <c r="C19" s="112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14"/>
      <c r="C20" s="112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01" t="s">
        <v>123</v>
      </c>
      <c r="C21" s="101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73"/>
      <c r="C22" s="103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02"/>
      <c r="C23" s="104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85725</xdr:colOff>
                <xdr:row>24</xdr:row>
                <xdr:rowOff>66675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B13" zoomScale="85" zoomScaleNormal="85" workbookViewId="0">
      <selection activeCell="P34" sqref="P34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26" t="s">
        <v>107</v>
      </c>
      <c r="D3" s="55" t="s">
        <v>145</v>
      </c>
      <c r="E3" s="126" t="s">
        <v>105</v>
      </c>
      <c r="F3" s="126" t="s">
        <v>116</v>
      </c>
      <c r="G3" s="124" t="s">
        <v>162</v>
      </c>
      <c r="H3" s="126" t="s">
        <v>167</v>
      </c>
      <c r="I3" s="126" t="s">
        <v>168</v>
      </c>
      <c r="J3" s="57" t="s">
        <v>148</v>
      </c>
      <c r="K3" s="57" t="s">
        <v>149</v>
      </c>
      <c r="L3" s="57" t="s">
        <v>104</v>
      </c>
      <c r="M3" s="57" t="s">
        <v>164</v>
      </c>
    </row>
    <row r="4" spans="3:14" ht="18.75" x14ac:dyDescent="0.25">
      <c r="C4" s="126"/>
      <c r="D4" s="55" t="s">
        <v>146</v>
      </c>
      <c r="E4" s="126"/>
      <c r="F4" s="126"/>
      <c r="G4" s="125"/>
      <c r="H4" s="126"/>
      <c r="I4" s="126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24" t="s">
        <v>19</v>
      </c>
      <c r="D5" s="126" t="s">
        <v>154</v>
      </c>
      <c r="E5" s="126" t="s">
        <v>137</v>
      </c>
      <c r="F5" s="126"/>
      <c r="G5" s="126"/>
      <c r="H5" s="126"/>
      <c r="I5" s="126"/>
      <c r="J5" s="126"/>
      <c r="K5" s="126"/>
      <c r="L5" s="126"/>
      <c r="M5" s="126"/>
    </row>
    <row r="6" spans="3:14" ht="18.75" x14ac:dyDescent="0.3">
      <c r="C6" s="131"/>
      <c r="D6" s="127"/>
      <c r="E6" s="55" t="str">
        <f>нагрів!D5</f>
        <v>ВП-Д</v>
      </c>
      <c r="F6" s="55" t="str">
        <f>нагрів!I5</f>
        <v>АС-300/67</v>
      </c>
      <c r="G6" s="58">
        <f>'Таблиця 1-4'!E4</f>
        <v>7.8</v>
      </c>
      <c r="H6" s="61">
        <v>3.4000000000000002E-2</v>
      </c>
      <c r="I6" s="61">
        <v>0.40500000000000003</v>
      </c>
      <c r="J6" s="60">
        <f>H6*G6</f>
        <v>0.26519999999999999</v>
      </c>
      <c r="K6" s="60">
        <f>I6*G6</f>
        <v>3.1590000000000003</v>
      </c>
      <c r="L6" s="55" t="str">
        <f>нагрів!E5</f>
        <v>62+38i</v>
      </c>
      <c r="M6" s="60">
        <f>(IMREAL(L6)*J6+IMAGINARY(L6)*K6)/$N$6</f>
        <v>1.2407672727272729</v>
      </c>
      <c r="N6" s="54">
        <v>110</v>
      </c>
    </row>
    <row r="7" spans="3:14" ht="18.75" x14ac:dyDescent="0.3">
      <c r="C7" s="131"/>
      <c r="D7" s="127"/>
      <c r="E7" s="55" t="str">
        <f>нагрів!D6</f>
        <v>Д-В</v>
      </c>
      <c r="F7" s="55" t="str">
        <f>нагрів!I6</f>
        <v>АС-150/34</v>
      </c>
      <c r="G7" s="59">
        <f>'Таблиця 1-4'!E5</f>
        <v>5.6</v>
      </c>
      <c r="H7" s="61">
        <v>0.19800000000000001</v>
      </c>
      <c r="I7" s="60">
        <v>0.42</v>
      </c>
      <c r="J7" s="60">
        <f>H7*G7</f>
        <v>1.1088</v>
      </c>
      <c r="K7" s="60">
        <f>I7*G7</f>
        <v>2.3519999999999999</v>
      </c>
      <c r="L7" s="55" t="str">
        <f>нагрів!E6</f>
        <v>27+19i</v>
      </c>
      <c r="M7" s="60">
        <f>(IMREAL(L7)*J7+IMAGINARY(L7)*K7)/$N$6</f>
        <v>0.67841454545454538</v>
      </c>
      <c r="N7" s="54"/>
    </row>
    <row r="8" spans="3:14" ht="18.75" x14ac:dyDescent="0.25">
      <c r="C8" s="131"/>
      <c r="D8" s="127"/>
      <c r="E8" s="128" t="s">
        <v>157</v>
      </c>
      <c r="F8" s="129"/>
      <c r="G8" s="129"/>
      <c r="H8" s="129"/>
      <c r="I8" s="129"/>
      <c r="J8" s="129"/>
      <c r="K8" s="129"/>
      <c r="L8" s="130"/>
      <c r="M8" s="60">
        <f>M6+M7</f>
        <v>1.9191818181818183</v>
      </c>
    </row>
    <row r="9" spans="3:14" ht="18.75" x14ac:dyDescent="0.25">
      <c r="C9" s="131"/>
      <c r="D9" s="127"/>
      <c r="E9" s="128" t="str">
        <f>нагрів!D7</f>
        <v>відключення ВП-Д</v>
      </c>
      <c r="F9" s="129"/>
      <c r="G9" s="129"/>
      <c r="H9" s="129"/>
      <c r="I9" s="129"/>
      <c r="J9" s="129"/>
      <c r="K9" s="129"/>
      <c r="L9" s="129"/>
      <c r="M9" s="130"/>
    </row>
    <row r="10" spans="3:14" ht="19.5" customHeight="1" x14ac:dyDescent="0.25">
      <c r="C10" s="131"/>
      <c r="D10" s="127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1">
        <v>0.12</v>
      </c>
      <c r="I10" s="61">
        <v>0.40500000000000003</v>
      </c>
      <c r="J10" s="60">
        <f>H10*G10</f>
        <v>1.4159999999999999</v>
      </c>
      <c r="K10" s="60">
        <f>I10*G10</f>
        <v>4.7790000000000008</v>
      </c>
      <c r="L10" s="55" t="str">
        <f>нагрів!E10</f>
        <v>35+19i</v>
      </c>
      <c r="M10" s="60">
        <f>(IMREAL(L10)*J10+IMAGINARY(L10)*K10)/$N$6</f>
        <v>1.2760090909090911</v>
      </c>
    </row>
    <row r="11" spans="3:14" ht="18.75" x14ac:dyDescent="0.25">
      <c r="C11" s="131"/>
      <c r="D11" s="127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1">
        <v>0.19800000000000001</v>
      </c>
      <c r="I11" s="60">
        <v>0.42</v>
      </c>
      <c r="J11" s="60">
        <f>H11*G11</f>
        <v>1.1088</v>
      </c>
      <c r="K11" s="60">
        <f>I11*G11</f>
        <v>2.3519999999999999</v>
      </c>
      <c r="L11" s="55" t="str">
        <f>нагрів!E11</f>
        <v>62+32.8i</v>
      </c>
      <c r="M11" s="60">
        <f>(IMREAL(L11)*J11+IMAGINARY(L11)*K11)/$N$6</f>
        <v>1.3262836363636361</v>
      </c>
    </row>
    <row r="12" spans="3:14" ht="18.75" x14ac:dyDescent="0.25">
      <c r="C12" s="131"/>
      <c r="D12" s="127"/>
      <c r="E12" s="128" t="s">
        <v>158</v>
      </c>
      <c r="F12" s="129"/>
      <c r="G12" s="129"/>
      <c r="H12" s="129"/>
      <c r="I12" s="129"/>
      <c r="J12" s="129"/>
      <c r="K12" s="129"/>
      <c r="L12" s="130"/>
      <c r="M12" s="60">
        <f>M10+M11</f>
        <v>2.6022927272727272</v>
      </c>
    </row>
    <row r="13" spans="3:14" ht="18.75" x14ac:dyDescent="0.25">
      <c r="C13" s="131"/>
      <c r="D13" s="124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1">
        <f>H11</f>
        <v>0.19800000000000001</v>
      </c>
      <c r="I13" s="60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60">
        <f>(IMREAL(L13)*J13+IMAGINARY(L13)*K13)/$N$6</f>
        <v>0.75905454545454543</v>
      </c>
    </row>
    <row r="14" spans="3:14" ht="18.75" x14ac:dyDescent="0.25">
      <c r="C14" s="131"/>
      <c r="D14" s="131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1">
        <f>H10</f>
        <v>0.12</v>
      </c>
      <c r="I14" s="61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60">
        <f>(IMREAL(L14)*J14+IMAGINARY(L14)*K14)/$N$6</f>
        <v>1.4695199999999999</v>
      </c>
    </row>
    <row r="15" spans="3:14" ht="18.75" x14ac:dyDescent="0.25">
      <c r="C15" s="132"/>
      <c r="D15" s="132"/>
      <c r="E15" s="128" t="s">
        <v>159</v>
      </c>
      <c r="F15" s="129"/>
      <c r="G15" s="129"/>
      <c r="H15" s="129"/>
      <c r="I15" s="129"/>
      <c r="J15" s="129"/>
      <c r="K15" s="129"/>
      <c r="L15" s="130"/>
      <c r="M15" s="60">
        <f>M13+M14</f>
        <v>2.2285745454545456</v>
      </c>
    </row>
    <row r="16" spans="3:14" ht="19.5" customHeight="1" x14ac:dyDescent="0.25">
      <c r="C16" s="126" t="s">
        <v>20</v>
      </c>
      <c r="D16" s="126" t="s">
        <v>154</v>
      </c>
      <c r="E16" s="128" t="s">
        <v>141</v>
      </c>
      <c r="F16" s="129"/>
      <c r="G16" s="129"/>
      <c r="H16" s="129"/>
      <c r="I16" s="129"/>
      <c r="J16" s="129"/>
      <c r="K16" s="129"/>
      <c r="L16" s="129"/>
      <c r="M16" s="130"/>
    </row>
    <row r="17" spans="3:14" ht="18.75" x14ac:dyDescent="0.25">
      <c r="C17" s="126"/>
      <c r="D17" s="127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1">
        <f>H10</f>
        <v>0.12</v>
      </c>
      <c r="I17" s="61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62+32.5i</v>
      </c>
      <c r="M17" s="60">
        <f>(IMREAL(L17)*J17+IMAGINARY(L14)*K17)/$N$6</f>
        <v>1.4695199999999999</v>
      </c>
    </row>
    <row r="18" spans="3:14" ht="18.75" x14ac:dyDescent="0.25">
      <c r="C18" s="126"/>
      <c r="D18" s="127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1">
        <f>H11</f>
        <v>0.19800000000000001</v>
      </c>
      <c r="I18" s="60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27+15.5i</v>
      </c>
      <c r="M18" s="60">
        <f>(IMREAL(L18)*J18+IMAGINARY(L15)*K18)/$N$6</f>
        <v>0.27216000000000001</v>
      </c>
    </row>
    <row r="19" spans="3:14" ht="18.75" x14ac:dyDescent="0.25">
      <c r="C19" s="126"/>
      <c r="D19" s="127"/>
      <c r="E19" s="128" t="s">
        <v>160</v>
      </c>
      <c r="F19" s="129"/>
      <c r="G19" s="129"/>
      <c r="H19" s="129"/>
      <c r="I19" s="129"/>
      <c r="J19" s="129"/>
      <c r="K19" s="129"/>
      <c r="L19" s="130"/>
      <c r="M19" s="60">
        <f>M17+M18</f>
        <v>1.7416799999999999</v>
      </c>
    </row>
    <row r="20" spans="3:14" ht="19.350000000000001" customHeight="1" x14ac:dyDescent="0.25">
      <c r="C20" s="126"/>
      <c r="D20" s="127"/>
      <c r="E20" s="128" t="s">
        <v>140</v>
      </c>
      <c r="F20" s="129"/>
      <c r="G20" s="129"/>
      <c r="H20" s="129"/>
      <c r="I20" s="129"/>
      <c r="J20" s="129"/>
      <c r="K20" s="129"/>
      <c r="L20" s="129"/>
      <c r="M20" s="130"/>
    </row>
    <row r="21" spans="3:14" ht="18.75" x14ac:dyDescent="0.25">
      <c r="C21" s="126"/>
      <c r="D21" s="127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9">
        <f>H21*G21</f>
        <v>0.40120000000000006</v>
      </c>
      <c r="K21" s="59">
        <f>G21*I21</f>
        <v>4.7790000000000008</v>
      </c>
      <c r="L21" s="55" t="str">
        <f>нагрів!E16</f>
        <v>62+32.5i</v>
      </c>
      <c r="M21" s="60">
        <f>(IMREAL(L21)*J21+IMAGINARY(L21)*K21)/$N$6</f>
        <v>1.6381081818181822</v>
      </c>
    </row>
    <row r="22" spans="3:14" ht="18.75" x14ac:dyDescent="0.25">
      <c r="C22" s="126"/>
      <c r="D22" s="127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9">
        <f>H22*G22</f>
        <v>1.1088</v>
      </c>
      <c r="K22" s="59">
        <f>G22*I22</f>
        <v>2.3519999999999999</v>
      </c>
      <c r="L22" s="55" t="str">
        <f>нагрів!E17</f>
        <v>35+17i</v>
      </c>
      <c r="M22" s="60">
        <f>(IMREAL(L22)*J22+IMAGINARY(L22)*K22)/$N$6</f>
        <v>0.71629090909090909</v>
      </c>
    </row>
    <row r="23" spans="3:14" ht="18.75" x14ac:dyDescent="0.25">
      <c r="C23" s="126"/>
      <c r="D23" s="127"/>
      <c r="E23" s="128" t="s">
        <v>161</v>
      </c>
      <c r="F23" s="129"/>
      <c r="G23" s="129"/>
      <c r="H23" s="129"/>
      <c r="I23" s="129"/>
      <c r="J23" s="129"/>
      <c r="K23" s="129"/>
      <c r="L23" s="130"/>
      <c r="M23" s="60">
        <f>M21+M22</f>
        <v>2.3543990909090913</v>
      </c>
    </row>
    <row r="24" spans="3:14" ht="18.75" x14ac:dyDescent="0.25">
      <c r="C24" s="126"/>
      <c r="D24" s="126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60">
        <f>(IMREAL(L24)*J24+IMAGINARY(L24)*K24)/$N$6</f>
        <v>0.75798818181818195</v>
      </c>
    </row>
    <row r="25" spans="3:14" ht="18.75" x14ac:dyDescent="0.25">
      <c r="C25" s="126"/>
      <c r="D25" s="126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60">
        <f t="shared" ref="M25:M26" si="0">(IMREAL(L25)*J25+IMAGINARY(L25)*K25)/$N$6</f>
        <v>0.9547527272727272</v>
      </c>
    </row>
    <row r="26" spans="3:14" ht="18.75" x14ac:dyDescent="0.25">
      <c r="C26" s="126"/>
      <c r="D26" s="126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1">
        <f>H18</f>
        <v>0.19800000000000001</v>
      </c>
      <c r="I26" s="60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60">
        <f t="shared" si="0"/>
        <v>1.0616454545454546</v>
      </c>
    </row>
    <row r="27" spans="3:14" ht="18.75" x14ac:dyDescent="0.25">
      <c r="C27" s="126"/>
      <c r="D27" s="126"/>
      <c r="E27" s="128" t="s">
        <v>161</v>
      </c>
      <c r="F27" s="129"/>
      <c r="G27" s="129"/>
      <c r="H27" s="129"/>
      <c r="I27" s="129"/>
      <c r="J27" s="129"/>
      <c r="K27" s="129"/>
      <c r="L27" s="130"/>
      <c r="M27" s="60">
        <f>M26</f>
        <v>1.0616454545454546</v>
      </c>
    </row>
    <row r="28" spans="3:14" ht="18.75" x14ac:dyDescent="0.25">
      <c r="C28" s="126"/>
      <c r="D28" s="126"/>
      <c r="E28" s="128" t="s">
        <v>160</v>
      </c>
      <c r="F28" s="129"/>
      <c r="G28" s="129"/>
      <c r="H28" s="129"/>
      <c r="I28" s="129"/>
      <c r="J28" s="129"/>
      <c r="K28" s="129"/>
      <c r="L28" s="130"/>
      <c r="M28" s="60">
        <f>M24+M25</f>
        <v>1.7127409090909091</v>
      </c>
    </row>
    <row r="29" spans="3:14" ht="18.75" x14ac:dyDescent="0.25">
      <c r="C29" s="126" t="s">
        <v>150</v>
      </c>
      <c r="D29" s="124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60">
        <f>H29*G29</f>
        <v>1.1100000000000001</v>
      </c>
      <c r="K29" s="60">
        <f>I29*G29</f>
        <v>6.2160000000000002</v>
      </c>
      <c r="L29" s="55" t="str">
        <f>нагрів!E21</f>
        <v>166.15+116.7i</v>
      </c>
      <c r="M29" s="55">
        <f>(IMREAL(L29)*J29+IMAGINARY(L29)*K29)/$N$29</f>
        <v>4.1356077272727276</v>
      </c>
      <c r="N29">
        <v>220</v>
      </c>
    </row>
    <row r="30" spans="3:14" ht="18.75" x14ac:dyDescent="0.25">
      <c r="C30" s="126"/>
      <c r="D30" s="133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60">
        <f t="shared" ref="J30:J31" si="1">H30*G30</f>
        <v>0.76840000000000008</v>
      </c>
      <c r="K30" s="60">
        <f t="shared" ref="K30:K31" si="2">I30*G30</f>
        <v>9.6954000000000011</v>
      </c>
      <c r="L30" s="55" t="str">
        <f>нагрів!E22</f>
        <v>146.15+103.7i</v>
      </c>
      <c r="M30" s="55">
        <f>(IMREAL(L30)*J30+IMAGINARY(L30)*K30)/$N$29</f>
        <v>5.0805210909090919</v>
      </c>
    </row>
    <row r="31" spans="3:14" ht="18.75" x14ac:dyDescent="0.25">
      <c r="C31" s="126"/>
      <c r="D31" s="134"/>
      <c r="E31" s="55" t="s">
        <v>153</v>
      </c>
      <c r="F31" s="55" t="str">
        <f>нагрів!I23</f>
        <v>АС-240/56</v>
      </c>
      <c r="G31" s="55">
        <v>10.8</v>
      </c>
      <c r="H31" s="61">
        <v>2.4E-2</v>
      </c>
      <c r="I31" s="61">
        <f>0.429</f>
        <v>0.42899999999999999</v>
      </c>
      <c r="J31" s="60">
        <f t="shared" si="1"/>
        <v>0.25920000000000004</v>
      </c>
      <c r="K31" s="60">
        <f t="shared" si="2"/>
        <v>4.6332000000000004</v>
      </c>
      <c r="L31" s="55" t="str">
        <f>нагрів!E23</f>
        <v>20+13i</v>
      </c>
      <c r="M31" s="55">
        <f t="shared" ref="M31" si="3">(IMREAL(L31)*J31+IMAGINARY(L31)*K31)/$N$29</f>
        <v>0.29734363636363642</v>
      </c>
    </row>
    <row r="32" spans="3:14" ht="18.75" x14ac:dyDescent="0.25">
      <c r="C32" s="123" t="s">
        <v>165</v>
      </c>
      <c r="D32" s="123"/>
      <c r="E32" s="123"/>
      <c r="F32" s="123"/>
      <c r="G32" s="123"/>
      <c r="H32" s="123"/>
      <c r="I32" s="123"/>
      <c r="J32" s="123"/>
      <c r="K32" s="123"/>
      <c r="L32" s="123"/>
      <c r="M32" s="55">
        <f>M29+M30</f>
        <v>9.2161288181818186</v>
      </c>
    </row>
    <row r="33" spans="3:14" ht="18.75" x14ac:dyDescent="0.25">
      <c r="C33" s="123" t="s">
        <v>166</v>
      </c>
      <c r="D33" s="123"/>
      <c r="E33" s="123"/>
      <c r="F33" s="123"/>
      <c r="G33" s="123"/>
      <c r="H33" s="123"/>
      <c r="I33" s="123"/>
      <c r="J33" s="123"/>
      <c r="K33" s="123"/>
      <c r="L33" s="123"/>
      <c r="M33" s="56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C29:C31"/>
    <mergeCell ref="E5:M5"/>
    <mergeCell ref="E9:M9"/>
    <mergeCell ref="E8:L8"/>
    <mergeCell ref="E12:L12"/>
    <mergeCell ref="D13:D15"/>
    <mergeCell ref="E23:L23"/>
    <mergeCell ref="E27:L27"/>
    <mergeCell ref="E28:L28"/>
    <mergeCell ref="D29:D31"/>
    <mergeCell ref="C16:C28"/>
    <mergeCell ref="D16:D23"/>
    <mergeCell ref="D24:D28"/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A2" zoomScale="70" zoomScaleNormal="70" workbookViewId="0">
      <selection activeCell="R41" sqref="R41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A3" zoomScale="85" zoomScaleNormal="85" workbookViewId="0">
      <selection activeCell="P31" sqref="P31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abSelected="1" topLeftCell="C1" zoomScale="95" zoomScaleNormal="95" workbookViewId="0">
      <selection activeCell="L8" sqref="L8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63" t="s">
        <v>48</v>
      </c>
      <c r="D3" s="65" t="s">
        <v>49</v>
      </c>
      <c r="E3" s="66"/>
      <c r="F3" s="66"/>
      <c r="G3" s="66"/>
      <c r="H3" s="67"/>
      <c r="I3" s="65" t="s">
        <v>50</v>
      </c>
      <c r="J3" s="66"/>
      <c r="K3" s="66"/>
      <c r="L3" s="66"/>
      <c r="M3" s="67"/>
    </row>
    <row r="4" spans="3:13" ht="16.5" thickBot="1" x14ac:dyDescent="0.3">
      <c r="C4" s="64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Длинна'!P24*1.6+'Вар2. Длинна'!P26*2</f>
        <v>39.480000000000004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45.480000000000004</v>
      </c>
      <c r="L7" s="38">
        <f>L6+L5*3</f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topLeftCell="F1" zoomScale="86" zoomScaleNormal="86" workbookViewId="0">
      <selection activeCell="J6" sqref="J6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B2" sqref="B2:I16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77" t="s">
        <v>19</v>
      </c>
      <c r="C3" s="79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75">
        <v>110</v>
      </c>
    </row>
    <row r="4" spans="2:9" ht="20.25" thickTop="1" thickBot="1" x14ac:dyDescent="0.3">
      <c r="B4" s="70"/>
      <c r="C4" s="80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73"/>
    </row>
    <row r="5" spans="2:9" ht="20.25" thickTop="1" thickBot="1" x14ac:dyDescent="0.3">
      <c r="B5" s="70"/>
      <c r="C5" s="81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76"/>
    </row>
    <row r="6" spans="2:9" ht="20.25" thickTop="1" thickBot="1" x14ac:dyDescent="0.3">
      <c r="B6" s="70"/>
      <c r="C6" s="82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72">
        <v>110</v>
      </c>
    </row>
    <row r="7" spans="2:9" ht="20.25" thickTop="1" thickBot="1" x14ac:dyDescent="0.3">
      <c r="B7" s="78"/>
      <c r="C7" s="81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76"/>
    </row>
    <row r="8" spans="2:9" ht="20.25" thickTop="1" thickBot="1" x14ac:dyDescent="0.3">
      <c r="B8" s="83" t="s">
        <v>20</v>
      </c>
      <c r="C8" s="82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84">
        <v>110</v>
      </c>
    </row>
    <row r="9" spans="2:9" ht="20.25" thickTop="1" thickBot="1" x14ac:dyDescent="0.3">
      <c r="B9" s="70"/>
      <c r="C9" s="80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85"/>
    </row>
    <row r="10" spans="2:9" ht="20.25" thickTop="1" thickBot="1" x14ac:dyDescent="0.3">
      <c r="B10" s="70"/>
      <c r="C10" s="81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86"/>
    </row>
    <row r="11" spans="2:9" ht="20.25" thickTop="1" thickBot="1" x14ac:dyDescent="0.3">
      <c r="B11" s="70"/>
      <c r="C11" s="82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84">
        <v>110</v>
      </c>
    </row>
    <row r="12" spans="2:9" ht="20.25" thickTop="1" thickBot="1" x14ac:dyDescent="0.3">
      <c r="B12" s="70"/>
      <c r="C12" s="80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85"/>
    </row>
    <row r="13" spans="2:9" ht="20.25" thickTop="1" thickBot="1" x14ac:dyDescent="0.3">
      <c r="B13" s="78"/>
      <c r="C13" s="81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86"/>
    </row>
    <row r="14" spans="2:9" ht="20.25" thickTop="1" thickBot="1" x14ac:dyDescent="0.3">
      <c r="B14" s="69" t="s">
        <v>91</v>
      </c>
      <c r="C14" s="72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84">
        <v>220</v>
      </c>
    </row>
    <row r="15" spans="2:9" ht="22.5" customHeight="1" thickTop="1" thickBot="1" x14ac:dyDescent="0.3">
      <c r="B15" s="70"/>
      <c r="C15" s="73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85"/>
    </row>
    <row r="16" spans="2:9" ht="20.25" thickTop="1" thickBot="1" x14ac:dyDescent="0.3">
      <c r="B16" s="71"/>
      <c r="C16" s="74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86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G1" zoomScaleNormal="100" workbookViewId="0">
      <selection activeCell="C2" sqref="C2:M17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87" t="s">
        <v>107</v>
      </c>
      <c r="D2" s="87" t="s">
        <v>106</v>
      </c>
      <c r="E2" s="87" t="s">
        <v>105</v>
      </c>
      <c r="F2" s="34" t="s">
        <v>104</v>
      </c>
      <c r="G2" s="34" t="s">
        <v>103</v>
      </c>
      <c r="H2" s="34" t="s">
        <v>102</v>
      </c>
      <c r="I2" s="90" t="s">
        <v>87</v>
      </c>
      <c r="J2" s="92" t="s">
        <v>101</v>
      </c>
      <c r="K2" s="34" t="s">
        <v>100</v>
      </c>
      <c r="L2" s="87" t="s">
        <v>99</v>
      </c>
      <c r="M2" s="87" t="s">
        <v>133</v>
      </c>
      <c r="N2" s="35">
        <v>0.8</v>
      </c>
      <c r="O2" t="s">
        <v>98</v>
      </c>
    </row>
    <row r="3" spans="1:15" ht="23.25" thickBot="1" x14ac:dyDescent="0.3">
      <c r="C3" s="89"/>
      <c r="D3" s="88"/>
      <c r="E3" s="88"/>
      <c r="F3" s="44" t="s">
        <v>97</v>
      </c>
      <c r="G3" s="44" t="s">
        <v>97</v>
      </c>
      <c r="H3" s="44" t="s">
        <v>9</v>
      </c>
      <c r="I3" s="91"/>
      <c r="J3" s="93"/>
      <c r="K3" s="44" t="s">
        <v>96</v>
      </c>
      <c r="L3" s="88"/>
      <c r="M3" s="88"/>
      <c r="N3" t="s">
        <v>88</v>
      </c>
    </row>
    <row r="4" spans="1:15" ht="19.5" thickBot="1" x14ac:dyDescent="0.3">
      <c r="A4">
        <f>Потокорозподіл!E5</f>
        <v>26.968</v>
      </c>
      <c r="B4">
        <f>Потокорозподіл!F5</f>
        <v>14.375</v>
      </c>
      <c r="C4" s="94" t="s">
        <v>19</v>
      </c>
      <c r="D4" s="98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>
        <f>Потокорозподіл!E6</f>
        <v>35.031999999999996</v>
      </c>
      <c r="B5">
        <f>Потокорозподіл!F6</f>
        <v>18.425000000000001</v>
      </c>
      <c r="C5" s="95"/>
      <c r="D5" s="99"/>
      <c r="E5" s="33" t="str">
        <f>'Таблиця 1-4'!D4</f>
        <v>ВП-Д</v>
      </c>
      <c r="F5" s="45" t="str">
        <f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>
        <f>Потокорозподіл!E7</f>
        <v>-8.032</v>
      </c>
      <c r="B6">
        <f>Потокорозподіл!F7</f>
        <v>-4.625</v>
      </c>
      <c r="C6" s="95"/>
      <c r="D6" s="100"/>
      <c r="E6" s="39" t="str">
        <f>'Таблиця 1-4'!D5</f>
        <v>В-Д</v>
      </c>
      <c r="F6" s="45" t="str">
        <f>COMPLEX(A6,B6)</f>
        <v>-8.032-4.625i</v>
      </c>
      <c r="G6" s="45">
        <f t="shared" ref="G6:G17" si="0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1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>
        <f>Потокорозподіл!E8</f>
        <v>35</v>
      </c>
      <c r="B7">
        <f>Потокорозподіл!F8</f>
        <v>19</v>
      </c>
      <c r="C7" s="96"/>
      <c r="D7" s="88" t="s">
        <v>89</v>
      </c>
      <c r="E7" s="36" t="str">
        <f>'Таблиця 1-4'!D6</f>
        <v>В-Д</v>
      </c>
      <c r="F7" s="45" t="str">
        <f t="shared" ref="F7:F17" si="2">COMPLEX(A7,B7)</f>
        <v>35+19i</v>
      </c>
      <c r="G7" s="45">
        <f t="shared" si="0"/>
        <v>39.82</v>
      </c>
      <c r="H7" s="45">
        <f>110</f>
        <v>110</v>
      </c>
      <c r="I7" s="36">
        <f>'Таблиця 1-4'!G6</f>
        <v>2</v>
      </c>
      <c r="J7" s="45">
        <f t="shared" si="1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>
        <f>Потокорозподіл!E9</f>
        <v>62</v>
      </c>
      <c r="B8">
        <f>Потокорозподіл!F9</f>
        <v>32.799999999999997</v>
      </c>
      <c r="C8" s="97"/>
      <c r="D8" s="97"/>
      <c r="E8" s="36" t="str">
        <f>'Таблиця 1-4'!D7</f>
        <v>ВП-Д</v>
      </c>
      <c r="F8" s="45" t="str">
        <f t="shared" si="2"/>
        <v>62+32.8i</v>
      </c>
      <c r="G8" s="45">
        <f t="shared" si="0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>
        <f>Потокорозподіл!E11</f>
        <v>34.843000000000004</v>
      </c>
      <c r="B9">
        <f>Потокорозподіл!F11</f>
        <v>16.891999999999999</v>
      </c>
      <c r="C9" s="87" t="s">
        <v>20</v>
      </c>
      <c r="D9" s="87" t="s">
        <v>88</v>
      </c>
      <c r="E9" s="33" t="str">
        <f>'Таблиця 1-4'!D8</f>
        <v>ВП-Г</v>
      </c>
      <c r="F9" s="45" t="str">
        <f t="shared" si="2"/>
        <v>34.843+16.892i</v>
      </c>
      <c r="G9" s="45">
        <f t="shared" si="0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>
        <f>Потокорозподіл!E12</f>
        <v>32.156999999999996</v>
      </c>
      <c r="B10">
        <f>Потокорозподіл!F12</f>
        <v>15.608000000000001</v>
      </c>
      <c r="C10" s="96"/>
      <c r="D10" s="96"/>
      <c r="E10" s="36" t="str">
        <f>'Таблиця 1-4'!D9</f>
        <v>ВП-Е</v>
      </c>
      <c r="F10" s="45" t="str">
        <f t="shared" si="2"/>
        <v>32.157+15.608i</v>
      </c>
      <c r="G10" s="45">
        <f t="shared" si="0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>
        <f>Потокорозподіл!E13</f>
        <v>2.8430000000000035</v>
      </c>
      <c r="B11">
        <f>Потокорозподіл!F13</f>
        <v>1.3919999999999995</v>
      </c>
      <c r="C11" s="96"/>
      <c r="D11" s="97"/>
      <c r="E11" s="33" t="str">
        <f>'Таблиця 1-4'!D10</f>
        <v>Е-Г</v>
      </c>
      <c r="F11" s="45" t="str">
        <f t="shared" si="2"/>
        <v>2.843+1.392i</v>
      </c>
      <c r="G11" s="45">
        <f t="shared" si="0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>
        <f>Потокорозподіл!E14</f>
        <v>67</v>
      </c>
      <c r="B12">
        <f>Потокорозподіл!F14</f>
        <v>32.5</v>
      </c>
      <c r="C12" s="96"/>
      <c r="D12" s="87" t="s">
        <v>90</v>
      </c>
      <c r="E12" s="33" t="str">
        <f>'Таблиця 1-4'!D11</f>
        <v>ВП-2</v>
      </c>
      <c r="F12" s="45" t="str">
        <f t="shared" si="2"/>
        <v>67+32.5i</v>
      </c>
      <c r="G12" s="45">
        <f t="shared" si="0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>
        <f>'Таблиця 1-4'!F12</f>
        <v>32</v>
      </c>
      <c r="B13">
        <f>Потокорозподіл!F15</f>
        <v>15.5</v>
      </c>
      <c r="C13" s="96"/>
      <c r="D13" s="96"/>
      <c r="E13" s="33" t="str">
        <f>'Таблиця 1-4'!D12</f>
        <v>Г-2</v>
      </c>
      <c r="F13" s="45" t="str">
        <f t="shared" si="2"/>
        <v>32+15.5i</v>
      </c>
      <c r="G13" s="45">
        <f t="shared" si="0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>
        <f>'Таблиця 1-4'!F13</f>
        <v>35</v>
      </c>
      <c r="B14">
        <f>Потокорозподіл!F16</f>
        <v>17</v>
      </c>
      <c r="C14" s="97"/>
      <c r="D14" s="97"/>
      <c r="E14" s="33" t="str">
        <f>'Таблиця 1-4'!D13</f>
        <v>Е-2</v>
      </c>
      <c r="F14" s="45" t="str">
        <f t="shared" si="2"/>
        <v>35+17i</v>
      </c>
      <c r="G14" s="45">
        <f t="shared" si="0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>
        <f>Потокорозподіл!F25</f>
        <v>166.15</v>
      </c>
      <c r="B15">
        <f>Потокорозподіл!G25</f>
        <v>116.7</v>
      </c>
      <c r="C15" s="87"/>
      <c r="D15" s="87"/>
      <c r="E15" s="33" t="str">
        <f>'Таблиця 1-4'!D14</f>
        <v>ДЖ-3</v>
      </c>
      <c r="F15" s="45" t="str">
        <f t="shared" si="2"/>
        <v>166.15+116.7i</v>
      </c>
      <c r="G15" s="45">
        <f t="shared" si="0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>
        <f>Потокорозподіл!F26</f>
        <v>146.15</v>
      </c>
      <c r="B16">
        <f>Потокорозподіл!G26</f>
        <v>103.7</v>
      </c>
      <c r="C16" s="96"/>
      <c r="D16" s="96"/>
      <c r="E16" s="33" t="str">
        <f>'Таблиця 1-4'!D15</f>
        <v>3-ВП</v>
      </c>
      <c r="F16" s="45" t="str">
        <f t="shared" si="2"/>
        <v>146.15+103.7i</v>
      </c>
      <c r="G16" s="45">
        <f t="shared" si="0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>
        <f>Потокорозподіл!F27</f>
        <v>20</v>
      </c>
      <c r="B17">
        <f>Потокорозподіл!G27</f>
        <v>13</v>
      </c>
      <c r="C17" s="97"/>
      <c r="D17" s="97"/>
      <c r="E17" s="33" t="str">
        <f>'Таблиця 1-4'!D16</f>
        <v>3-Б</v>
      </c>
      <c r="F17" s="45" t="str">
        <f t="shared" si="2"/>
        <v>20+13i</v>
      </c>
      <c r="G17" s="45">
        <f t="shared" si="0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C4:C8"/>
    <mergeCell ref="C9:C14"/>
    <mergeCell ref="C15:C17"/>
    <mergeCell ref="D4:D6"/>
    <mergeCell ref="D7:D8"/>
    <mergeCell ref="D9:D11"/>
    <mergeCell ref="D12:D14"/>
    <mergeCell ref="D15:D17"/>
    <mergeCell ref="M2:M3"/>
    <mergeCell ref="L2:L3"/>
    <mergeCell ref="C2:C3"/>
    <mergeCell ref="D2:D3"/>
    <mergeCell ref="E2:E3"/>
    <mergeCell ref="I2:I3"/>
    <mergeCell ref="J2:J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68" t="s">
        <v>116</v>
      </c>
      <c r="D3" s="68" t="s">
        <v>115</v>
      </c>
      <c r="E3" s="68"/>
      <c r="F3" s="68" t="s">
        <v>114</v>
      </c>
      <c r="G3" s="68"/>
    </row>
    <row r="4" spans="3:7" ht="32.25" thickBot="1" x14ac:dyDescent="0.3">
      <c r="C4" s="68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Табл1-1  1-2</vt:lpstr>
      <vt:lpstr>Вар1. Длинна</vt:lpstr>
      <vt:lpstr>Вар2. Длинна</vt:lpstr>
      <vt:lpstr>мережа зовнішньго електр.</vt:lpstr>
      <vt:lpstr>Таблиця 1-3</vt:lpstr>
      <vt:lpstr>Потокорозподіл</vt:lpstr>
      <vt:lpstr>Таблиця 1-4</vt:lpstr>
      <vt:lpstr>Fрозр</vt:lpstr>
      <vt:lpstr>мех міцн</vt:lpstr>
      <vt:lpstr>нагрів</vt:lpstr>
      <vt:lpstr>падіння напруги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2021-04-04T09:37:21Z</dcterms:modified>
</cp:coreProperties>
</file>