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лектрична частна станцій та підстанцій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1" i="1"/>
  <c r="H48" i="1"/>
  <c r="G48" i="1"/>
  <c r="F48" i="1"/>
  <c r="D48" i="1"/>
  <c r="C48" i="1"/>
  <c r="D45" i="1"/>
  <c r="C45" i="1"/>
  <c r="D41" i="1"/>
  <c r="C41" i="1"/>
  <c r="G31" i="1"/>
  <c r="G32" i="1"/>
  <c r="G30" i="1"/>
  <c r="B30" i="1"/>
  <c r="H31" i="1" l="1"/>
  <c r="B31" i="1"/>
  <c r="D32" i="1" l="1"/>
  <c r="D33" i="1"/>
  <c r="D31" i="1"/>
  <c r="B29" i="1"/>
  <c r="B27" i="1" l="1"/>
  <c r="E23" i="1"/>
  <c r="B26" i="1"/>
  <c r="B25" i="1"/>
  <c r="B23" i="1"/>
  <c r="G21" i="1"/>
  <c r="B22" i="1" l="1"/>
  <c r="A3" i="1"/>
  <c r="B4" i="1" l="1"/>
  <c r="B15" i="1" l="1"/>
  <c r="B5" i="1"/>
  <c r="C4" i="1"/>
  <c r="D4" i="1" s="1"/>
  <c r="E4" i="1" s="1"/>
  <c r="G4" i="1" s="1"/>
  <c r="C5" i="1"/>
  <c r="D5" i="1" s="1"/>
  <c r="E5" i="1" s="1"/>
  <c r="G5" i="1" s="1"/>
  <c r="C7" i="1"/>
  <c r="D7" i="1" s="1"/>
  <c r="E7" i="1" s="1"/>
  <c r="G7" i="1" s="1"/>
  <c r="H7" i="1" s="1"/>
  <c r="K7" i="1" s="1"/>
  <c r="C9" i="1"/>
  <c r="D9" i="1" s="1"/>
  <c r="E9" i="1" s="1"/>
  <c r="G9" i="1" s="1"/>
  <c r="H9" i="1" s="1"/>
  <c r="C11" i="1"/>
  <c r="D11" i="1" s="1"/>
  <c r="E11" i="1" s="1"/>
  <c r="G11" i="1" s="1"/>
  <c r="H11" i="1" s="1"/>
  <c r="K11" i="1" s="1"/>
  <c r="C13" i="1"/>
  <c r="D13" i="1" s="1"/>
  <c r="E13" i="1" s="1"/>
  <c r="G13" i="1" s="1"/>
  <c r="H13" i="1" s="1"/>
  <c r="K13" i="1" s="1"/>
  <c r="C15" i="1"/>
  <c r="D15" i="1" s="1"/>
  <c r="E15" i="1" s="1"/>
  <c r="G15" i="1" s="1"/>
  <c r="H15" i="1" s="1"/>
  <c r="K15" i="1" s="1"/>
  <c r="B6" i="1"/>
  <c r="C6" i="1" s="1"/>
  <c r="D6" i="1" s="1"/>
  <c r="E6" i="1" s="1"/>
  <c r="G6" i="1" s="1"/>
  <c r="H6" i="1" s="1"/>
  <c r="K6" i="1" s="1"/>
  <c r="B7" i="1"/>
  <c r="B8" i="1"/>
  <c r="C8" i="1" s="1"/>
  <c r="D8" i="1" s="1"/>
  <c r="E8" i="1" s="1"/>
  <c r="G8" i="1" s="1"/>
  <c r="H8" i="1" s="1"/>
  <c r="K8" i="1" s="1"/>
  <c r="B9" i="1"/>
  <c r="B10" i="1"/>
  <c r="C10" i="1" s="1"/>
  <c r="D10" i="1" s="1"/>
  <c r="E10" i="1" s="1"/>
  <c r="G10" i="1" s="1"/>
  <c r="H10" i="1" s="1"/>
  <c r="K10" i="1" s="1"/>
  <c r="B11" i="1"/>
  <c r="B12" i="1"/>
  <c r="C12" i="1" s="1"/>
  <c r="D12" i="1" s="1"/>
  <c r="E12" i="1" s="1"/>
  <c r="G12" i="1" s="1"/>
  <c r="H12" i="1" s="1"/>
  <c r="K12" i="1" s="1"/>
  <c r="B13" i="1"/>
  <c r="B14" i="1"/>
  <c r="C14" i="1" s="1"/>
  <c r="D14" i="1" s="1"/>
  <c r="E14" i="1" s="1"/>
  <c r="G14" i="1" s="1"/>
  <c r="H14" i="1" s="1"/>
  <c r="K14" i="1" s="1"/>
  <c r="B3" i="1"/>
  <c r="C3" i="1" s="1"/>
  <c r="D3" i="1" s="1"/>
  <c r="E3" i="1" s="1"/>
  <c r="G3" i="1" s="1"/>
  <c r="H3" i="1" s="1"/>
  <c r="K3" i="1" s="1"/>
  <c r="A5" i="1"/>
  <c r="H5" i="1" s="1"/>
  <c r="K5" i="1" s="1"/>
  <c r="A4" i="1"/>
  <c r="K9" i="1" l="1"/>
  <c r="B18" i="1"/>
  <c r="B20" i="1"/>
  <c r="H4" i="1"/>
  <c r="K4" i="1" s="1"/>
  <c r="A16" i="1"/>
  <c r="B24" i="1" s="1"/>
  <c r="B21" i="1" l="1"/>
  <c r="B28" i="1"/>
</calcChain>
</file>

<file path=xl/sharedStrings.xml><?xml version="1.0" encoding="utf-8"?>
<sst xmlns="http://schemas.openxmlformats.org/spreadsheetml/2006/main" count="54" uniqueCount="54">
  <si>
    <t>COS</t>
  </si>
  <si>
    <t>TAN</t>
  </si>
  <si>
    <t>ARCCOS</t>
  </si>
  <si>
    <t>Q(t)</t>
  </si>
  <si>
    <t>Qск</t>
  </si>
  <si>
    <t>Qрез</t>
  </si>
  <si>
    <t>S</t>
  </si>
  <si>
    <t>Sрозр</t>
  </si>
  <si>
    <t>S_E2</t>
  </si>
  <si>
    <t>k2</t>
  </si>
  <si>
    <t>k_в</t>
  </si>
  <si>
    <t>S_c</t>
  </si>
  <si>
    <t>Tm</t>
  </si>
  <si>
    <t>S_вп</t>
  </si>
  <si>
    <t>S_ном</t>
  </si>
  <si>
    <t>0-2</t>
  </si>
  <si>
    <t>2_4</t>
  </si>
  <si>
    <t>4_6</t>
  </si>
  <si>
    <t>6_8</t>
  </si>
  <si>
    <t>8_10</t>
  </si>
  <si>
    <t>10_12</t>
  </si>
  <si>
    <t>12_14</t>
  </si>
  <si>
    <t>14_15</t>
  </si>
  <si>
    <t>15_16</t>
  </si>
  <si>
    <t>16_18</t>
  </si>
  <si>
    <t>18_20</t>
  </si>
  <si>
    <t>20_22</t>
  </si>
  <si>
    <t>22_24</t>
  </si>
  <si>
    <t>&lt;</t>
  </si>
  <si>
    <t>S_с</t>
  </si>
  <si>
    <t>n</t>
  </si>
  <si>
    <t>Tmax</t>
  </si>
  <si>
    <t>Iб</t>
  </si>
  <si>
    <t>X_c1</t>
  </si>
  <si>
    <t>X_c2</t>
  </si>
  <si>
    <t>U_б</t>
  </si>
  <si>
    <t>I_б</t>
  </si>
  <si>
    <t>U_в</t>
  </si>
  <si>
    <t>U_с</t>
  </si>
  <si>
    <t>U_н</t>
  </si>
  <si>
    <t>C3</t>
  </si>
  <si>
    <t>C4</t>
  </si>
  <si>
    <t>C1=С2</t>
  </si>
  <si>
    <t>C3-4</t>
  </si>
  <si>
    <t>X14-15</t>
  </si>
  <si>
    <t>x_рез</t>
  </si>
  <si>
    <t>X16-17</t>
  </si>
  <si>
    <t>I_П, 0С1</t>
  </si>
  <si>
    <t>I_П, 0С2</t>
  </si>
  <si>
    <t>I_П, 0СК1</t>
  </si>
  <si>
    <t>I_П, 0СК2</t>
  </si>
  <si>
    <t>СУММА</t>
  </si>
  <si>
    <t>Iном</t>
  </si>
  <si>
    <t>Відношення початкового значення періо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</si>
</sst>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tabSelected="1" topLeftCell="B28" workbookViewId="0">
      <selection activeCell="C54" sqref="C54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0.5703125" bestFit="1" customWidth="1"/>
  </cols>
  <sheetData>
    <row r="2" spans="1:11" x14ac:dyDescent="0.25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f>48</f>
        <v>48</v>
      </c>
      <c r="B3" s="1">
        <f>0.21*(A3-10)/(120-10)+0.7</f>
        <v>0.77254545454545454</v>
      </c>
      <c r="C3" s="2">
        <f>ACOS(B3)</f>
        <v>0.68795604793763876</v>
      </c>
      <c r="D3">
        <f>TAN(C3)</f>
        <v>0.82190563682401441</v>
      </c>
      <c r="E3" s="2">
        <f>A3*D3</f>
        <v>39.45147056755269</v>
      </c>
      <c r="F3">
        <v>32</v>
      </c>
      <c r="G3" s="2">
        <f>E3-F3</f>
        <v>7.4514705675526898</v>
      </c>
      <c r="H3">
        <f>SQRT(A3^2+G3^2)</f>
        <v>48.574936063973404</v>
      </c>
      <c r="I3" t="s">
        <v>15</v>
      </c>
      <c r="J3">
        <v>2</v>
      </c>
      <c r="K3">
        <f>(H3^2)*$J$3</f>
        <v>4719.0488272382081</v>
      </c>
    </row>
    <row r="4" spans="1:11" x14ac:dyDescent="0.25">
      <c r="A4">
        <f>12</f>
        <v>12</v>
      </c>
      <c r="B4" s="1">
        <f>0.95</f>
        <v>0.95</v>
      </c>
      <c r="C4" s="2">
        <f t="shared" ref="C4:C15" si="0">ACOS(B4)</f>
        <v>0.31756042929152151</v>
      </c>
      <c r="D4">
        <f t="shared" ref="D4:D15" si="1">TAN(C4)</f>
        <v>0.32868410517886321</v>
      </c>
      <c r="E4" s="2">
        <f>A4*D4</f>
        <v>3.9442092621463587</v>
      </c>
      <c r="F4">
        <v>32</v>
      </c>
      <c r="G4" s="2">
        <f>-(E4-F4)</f>
        <v>28.055790737853641</v>
      </c>
      <c r="H4">
        <f t="shared" ref="H4:H15" si="2">SQRT(A4^2+G4^2)</f>
        <v>30.514380117024075</v>
      </c>
      <c r="I4" s="2" t="s">
        <v>16</v>
      </c>
      <c r="J4">
        <v>1</v>
      </c>
      <c r="K4">
        <f t="shared" ref="K4:K15" si="3">(H4^2)*$J$3</f>
        <v>1862.2547878524683</v>
      </c>
    </row>
    <row r="5" spans="1:11" x14ac:dyDescent="0.25">
      <c r="A5">
        <f>24</f>
        <v>24</v>
      </c>
      <c r="B5" s="1">
        <f>0.95</f>
        <v>0.95</v>
      </c>
      <c r="C5" s="2">
        <f t="shared" si="0"/>
        <v>0.31756042929152151</v>
      </c>
      <c r="D5">
        <f t="shared" si="1"/>
        <v>0.32868410517886321</v>
      </c>
      <c r="E5" s="2">
        <f t="shared" ref="E5:E15" si="4">A5*D5</f>
        <v>7.8884185242927174</v>
      </c>
      <c r="F5">
        <v>32</v>
      </c>
      <c r="G5" s="2">
        <f>-(E5-F5)</f>
        <v>24.111581475707283</v>
      </c>
      <c r="H5">
        <f t="shared" si="2"/>
        <v>34.020117008318337</v>
      </c>
      <c r="I5" s="2" t="s">
        <v>17</v>
      </c>
      <c r="K5">
        <f t="shared" si="3"/>
        <v>2314.7367225193411</v>
      </c>
    </row>
    <row r="6" spans="1:11" x14ac:dyDescent="0.25">
      <c r="A6">
        <v>60</v>
      </c>
      <c r="B6" s="1">
        <f t="shared" ref="B6:B14" si="5">0.21*(A6-10)/(120-10)+0.7</f>
        <v>0.79545454545454541</v>
      </c>
      <c r="C6" s="2">
        <f t="shared" si="0"/>
        <v>0.6510390574864211</v>
      </c>
      <c r="D6">
        <f t="shared" si="1"/>
        <v>0.76184523576990759</v>
      </c>
      <c r="E6" s="2">
        <f t="shared" si="4"/>
        <v>45.710714146194455</v>
      </c>
      <c r="F6">
        <v>32</v>
      </c>
      <c r="G6" s="2">
        <f t="shared" ref="G6:G14" si="6">E6-F6</f>
        <v>13.710714146194455</v>
      </c>
      <c r="H6">
        <f t="shared" si="2"/>
        <v>61.546597650874709</v>
      </c>
      <c r="I6" s="2" t="s">
        <v>18</v>
      </c>
      <c r="K6">
        <f t="shared" si="3"/>
        <v>7575.9673647973123</v>
      </c>
    </row>
    <row r="7" spans="1:11" x14ac:dyDescent="0.25">
      <c r="A7">
        <v>72</v>
      </c>
      <c r="B7" s="1">
        <f t="shared" si="5"/>
        <v>0.81836363636363629</v>
      </c>
      <c r="C7" s="2">
        <f t="shared" si="0"/>
        <v>0.61223843938476286</v>
      </c>
      <c r="D7">
        <f t="shared" si="1"/>
        <v>0.7022559779407781</v>
      </c>
      <c r="E7" s="2">
        <f t="shared" si="4"/>
        <v>50.562430411736024</v>
      </c>
      <c r="F7">
        <v>32</v>
      </c>
      <c r="G7" s="2">
        <f t="shared" si="6"/>
        <v>18.562430411736024</v>
      </c>
      <c r="H7">
        <f t="shared" si="2"/>
        <v>74.354312738337796</v>
      </c>
      <c r="I7" s="2" t="s">
        <v>19</v>
      </c>
      <c r="K7">
        <f t="shared" si="3"/>
        <v>11057.127645581084</v>
      </c>
    </row>
    <row r="8" spans="1:11" x14ac:dyDescent="0.25">
      <c r="A8">
        <v>48</v>
      </c>
      <c r="B8" s="1">
        <f t="shared" si="5"/>
        <v>0.77254545454545454</v>
      </c>
      <c r="C8" s="2">
        <f t="shared" si="0"/>
        <v>0.68795604793763876</v>
      </c>
      <c r="D8">
        <f t="shared" si="1"/>
        <v>0.82190563682401441</v>
      </c>
      <c r="E8" s="2">
        <f t="shared" si="4"/>
        <v>39.45147056755269</v>
      </c>
      <c r="F8">
        <v>32</v>
      </c>
      <c r="G8" s="2">
        <f t="shared" si="6"/>
        <v>7.4514705675526898</v>
      </c>
      <c r="H8">
        <f t="shared" si="2"/>
        <v>48.574936063973404</v>
      </c>
      <c r="I8" s="2" t="s">
        <v>20</v>
      </c>
      <c r="K8">
        <f t="shared" si="3"/>
        <v>4719.0488272382081</v>
      </c>
    </row>
    <row r="9" spans="1:11" x14ac:dyDescent="0.25">
      <c r="A9">
        <v>120</v>
      </c>
      <c r="B9" s="1">
        <f t="shared" si="5"/>
        <v>0.90999999999999992</v>
      </c>
      <c r="C9" s="2">
        <f t="shared" si="0"/>
        <v>0.42751226494486971</v>
      </c>
      <c r="D9">
        <f t="shared" si="1"/>
        <v>0.45561346025555793</v>
      </c>
      <c r="E9" s="2">
        <f t="shared" si="4"/>
        <v>54.673615230666954</v>
      </c>
      <c r="F9">
        <v>32</v>
      </c>
      <c r="G9" s="2">
        <f t="shared" si="6"/>
        <v>22.673615230666954</v>
      </c>
      <c r="H9">
        <f t="shared" si="2"/>
        <v>122.12326898518698</v>
      </c>
      <c r="I9" s="2" t="s">
        <v>21</v>
      </c>
      <c r="K9">
        <f t="shared" si="3"/>
        <v>29828.185655256664</v>
      </c>
    </row>
    <row r="10" spans="1:11" x14ac:dyDescent="0.25">
      <c r="A10">
        <v>96</v>
      </c>
      <c r="B10" s="1">
        <f t="shared" si="5"/>
        <v>0.86418181818181816</v>
      </c>
      <c r="C10" s="2">
        <f t="shared" si="0"/>
        <v>0.52727425582084542</v>
      </c>
      <c r="D10">
        <f t="shared" si="1"/>
        <v>0.5822613531152967</v>
      </c>
      <c r="E10" s="2">
        <f t="shared" si="4"/>
        <v>55.897089899068483</v>
      </c>
      <c r="F10">
        <v>32</v>
      </c>
      <c r="G10" s="2">
        <f t="shared" si="6"/>
        <v>23.897089899068483</v>
      </c>
      <c r="H10">
        <f t="shared" si="2"/>
        <v>98.929626025999724</v>
      </c>
      <c r="I10" s="2" t="s">
        <v>22</v>
      </c>
      <c r="K10">
        <f>(H10^2)*$J$4</f>
        <v>9787.0709056441628</v>
      </c>
    </row>
    <row r="11" spans="1:11" x14ac:dyDescent="0.25">
      <c r="A11">
        <v>84</v>
      </c>
      <c r="B11" s="1">
        <f t="shared" si="5"/>
        <v>0.84127272727272717</v>
      </c>
      <c r="C11" s="2">
        <f t="shared" si="0"/>
        <v>0.57116316017773205</v>
      </c>
      <c r="D11">
        <f t="shared" si="1"/>
        <v>0.64261081053744551</v>
      </c>
      <c r="E11" s="2">
        <f t="shared" si="4"/>
        <v>53.979308085145419</v>
      </c>
      <c r="F11">
        <v>32</v>
      </c>
      <c r="G11" s="2">
        <f t="shared" si="6"/>
        <v>21.979308085145419</v>
      </c>
      <c r="H11">
        <f t="shared" si="2"/>
        <v>86.827933200679936</v>
      </c>
      <c r="I11" s="2" t="s">
        <v>23</v>
      </c>
      <c r="K11">
        <f>(H11^2)*$J$4</f>
        <v>7539.0899839017375</v>
      </c>
    </row>
    <row r="12" spans="1:11" x14ac:dyDescent="0.25">
      <c r="A12">
        <v>72</v>
      </c>
      <c r="B12" s="1">
        <f t="shared" si="5"/>
        <v>0.81836363636363629</v>
      </c>
      <c r="C12" s="2">
        <f t="shared" si="0"/>
        <v>0.61223843938476286</v>
      </c>
      <c r="D12">
        <f t="shared" si="1"/>
        <v>0.7022559779407781</v>
      </c>
      <c r="E12" s="2">
        <f t="shared" si="4"/>
        <v>50.562430411736024</v>
      </c>
      <c r="F12">
        <v>32</v>
      </c>
      <c r="G12" s="2">
        <f t="shared" si="6"/>
        <v>18.562430411736024</v>
      </c>
      <c r="H12">
        <f t="shared" si="2"/>
        <v>74.354312738337796</v>
      </c>
      <c r="I12" s="2" t="s">
        <v>24</v>
      </c>
      <c r="K12">
        <f t="shared" si="3"/>
        <v>11057.127645581084</v>
      </c>
    </row>
    <row r="13" spans="1:11" x14ac:dyDescent="0.25">
      <c r="A13">
        <v>60</v>
      </c>
      <c r="B13" s="1">
        <f t="shared" si="5"/>
        <v>0.79545454545454541</v>
      </c>
      <c r="C13" s="2">
        <f t="shared" si="0"/>
        <v>0.6510390574864211</v>
      </c>
      <c r="D13">
        <f t="shared" si="1"/>
        <v>0.76184523576990759</v>
      </c>
      <c r="E13" s="2">
        <f t="shared" si="4"/>
        <v>45.710714146194455</v>
      </c>
      <c r="F13">
        <v>32</v>
      </c>
      <c r="G13" s="2">
        <f t="shared" si="6"/>
        <v>13.710714146194455</v>
      </c>
      <c r="H13">
        <f t="shared" si="2"/>
        <v>61.546597650874709</v>
      </c>
      <c r="I13" s="2" t="s">
        <v>25</v>
      </c>
      <c r="K13">
        <f t="shared" si="3"/>
        <v>7575.9673647973123</v>
      </c>
    </row>
    <row r="14" spans="1:11" x14ac:dyDescent="0.25">
      <c r="A14">
        <v>48</v>
      </c>
      <c r="B14" s="1">
        <f t="shared" si="5"/>
        <v>0.77254545454545454</v>
      </c>
      <c r="C14" s="2">
        <f t="shared" si="0"/>
        <v>0.68795604793763876</v>
      </c>
      <c r="D14">
        <f t="shared" si="1"/>
        <v>0.82190563682401441</v>
      </c>
      <c r="E14" s="2">
        <f t="shared" si="4"/>
        <v>39.45147056755269</v>
      </c>
      <c r="F14">
        <v>32</v>
      </c>
      <c r="G14" s="2">
        <f t="shared" si="6"/>
        <v>7.4514705675526898</v>
      </c>
      <c r="H14">
        <f t="shared" si="2"/>
        <v>48.574936063973404</v>
      </c>
      <c r="I14" s="2" t="s">
        <v>26</v>
      </c>
      <c r="K14">
        <f t="shared" si="3"/>
        <v>4719.0488272382081</v>
      </c>
    </row>
    <row r="15" spans="1:11" x14ac:dyDescent="0.25">
      <c r="A15">
        <v>24</v>
      </c>
      <c r="B15" s="1">
        <f>0.95</f>
        <v>0.95</v>
      </c>
      <c r="C15" s="2">
        <f t="shared" si="0"/>
        <v>0.31756042929152151</v>
      </c>
      <c r="D15">
        <f t="shared" si="1"/>
        <v>0.32868410517886321</v>
      </c>
      <c r="E15" s="2">
        <f t="shared" si="4"/>
        <v>7.8884185242927174</v>
      </c>
      <c r="F15">
        <v>32</v>
      </c>
      <c r="G15" s="2">
        <f>-(E15-F15)</f>
        <v>24.111581475707283</v>
      </c>
      <c r="H15">
        <f t="shared" si="2"/>
        <v>34.020117008318337</v>
      </c>
      <c r="I15" s="2" t="s">
        <v>27</v>
      </c>
      <c r="K15">
        <f t="shared" si="3"/>
        <v>2314.7367225193411</v>
      </c>
    </row>
    <row r="16" spans="1:11" x14ac:dyDescent="0.25">
      <c r="A16">
        <f>SUM(A3:A15)</f>
        <v>768</v>
      </c>
    </row>
    <row r="18" spans="1:9" x14ac:dyDescent="0.25">
      <c r="A18" t="s">
        <v>7</v>
      </c>
      <c r="B18">
        <f>H9/((2-1)*1.4)</f>
        <v>87.23090641799071</v>
      </c>
    </row>
    <row r="20" spans="1:9" x14ac:dyDescent="0.25">
      <c r="A20" t="s">
        <v>8</v>
      </c>
      <c r="B20">
        <f>SQRT(SUM(K3:K15)/24)</f>
        <v>66.165641662977521</v>
      </c>
    </row>
    <row r="21" spans="1:9" x14ac:dyDescent="0.25">
      <c r="A21" t="s">
        <v>9</v>
      </c>
      <c r="B21">
        <f>B20/125</f>
        <v>0.52932513330382014</v>
      </c>
      <c r="G21">
        <f>SQRT((M4^2+M5^2+M6^2+M7^2+M8^2+M9^2+M10^2+M11^2+M13^2+M12^2+M14^2+M15^2+M16^2)*2)/24</f>
        <v>0</v>
      </c>
    </row>
    <row r="22" spans="1:9" x14ac:dyDescent="0.25">
      <c r="A22" t="s">
        <v>10</v>
      </c>
      <c r="B22">
        <f>(125-110)/125</f>
        <v>0.12</v>
      </c>
    </row>
    <row r="23" spans="1:9" x14ac:dyDescent="0.25">
      <c r="A23" t="s">
        <v>11</v>
      </c>
      <c r="B23">
        <f>SQRT((0.12*120+0)^2+(0.12*55.9+3.94)^2)</f>
        <v>17.909212824688861</v>
      </c>
      <c r="C23" t="s">
        <v>28</v>
      </c>
      <c r="D23" t="s">
        <v>29</v>
      </c>
      <c r="E23">
        <f>0.12*125*2</f>
        <v>30</v>
      </c>
    </row>
    <row r="24" spans="1:9" x14ac:dyDescent="0.25">
      <c r="A24" t="s">
        <v>12</v>
      </c>
      <c r="B24">
        <f>((A16*2)/120)*365</f>
        <v>4672</v>
      </c>
    </row>
    <row r="25" spans="1:9" x14ac:dyDescent="0.25">
      <c r="A25" t="s">
        <v>13</v>
      </c>
      <c r="B25">
        <f>0.001*122.1</f>
        <v>0.1221</v>
      </c>
    </row>
    <row r="26" spans="1:9" x14ac:dyDescent="0.25">
      <c r="A26" t="s">
        <v>14</v>
      </c>
      <c r="B26">
        <f>0.1221/1.4</f>
        <v>8.7214285714285716E-2</v>
      </c>
    </row>
    <row r="27" spans="1:9" x14ac:dyDescent="0.25">
      <c r="A27" t="s">
        <v>30</v>
      </c>
      <c r="B27">
        <f>120/29.7</f>
        <v>4.0404040404040407</v>
      </c>
    </row>
    <row r="28" spans="1:9" x14ac:dyDescent="0.25">
      <c r="A28" t="s">
        <v>31</v>
      </c>
      <c r="B28">
        <f>SQRT(SUM(K3:K15)/120)*365</f>
        <v>10800.413694931629</v>
      </c>
      <c r="G28">
        <v>45</v>
      </c>
      <c r="H28">
        <v>28</v>
      </c>
      <c r="I28">
        <v>11</v>
      </c>
    </row>
    <row r="29" spans="1:9" x14ac:dyDescent="0.25">
      <c r="A29" t="s">
        <v>32</v>
      </c>
      <c r="B29" t="str">
        <f>A29</f>
        <v>Iб</v>
      </c>
    </row>
    <row r="30" spans="1:9" x14ac:dyDescent="0.25">
      <c r="A30" t="s">
        <v>33</v>
      </c>
      <c r="B30">
        <f>1000/4800</f>
        <v>0.20833333333333334</v>
      </c>
      <c r="C30" s="3" t="s">
        <v>35</v>
      </c>
      <c r="D30" s="3" t="s">
        <v>36</v>
      </c>
      <c r="F30" t="s">
        <v>37</v>
      </c>
      <c r="G30">
        <f>(0.5*(G28+I28-H28)/100)*8</f>
        <v>1.1200000000000001</v>
      </c>
    </row>
    <row r="31" spans="1:9" x14ac:dyDescent="0.25">
      <c r="A31" t="s">
        <v>34</v>
      </c>
      <c r="B31">
        <f>1000/2200</f>
        <v>0.45454545454545453</v>
      </c>
      <c r="C31" s="3">
        <v>10.5</v>
      </c>
      <c r="D31" s="3">
        <f>1000/(SQRT(3)*C31)</f>
        <v>54.985739922821502</v>
      </c>
      <c r="F31" t="s">
        <v>38</v>
      </c>
      <c r="G31">
        <f>(0.5*(I28+H28-G28)/100)*8</f>
        <v>-0.24</v>
      </c>
      <c r="H31">
        <f>0</f>
        <v>0</v>
      </c>
    </row>
    <row r="32" spans="1:9" x14ac:dyDescent="0.25">
      <c r="C32" s="3">
        <v>115</v>
      </c>
      <c r="D32" s="3">
        <f>1000/(SQRT(3)*C32)</f>
        <v>5.0204371233880503</v>
      </c>
      <c r="F32" t="s">
        <v>39</v>
      </c>
      <c r="G32">
        <f>(0.5*(G28+H28-I28)/100)*8</f>
        <v>2.48</v>
      </c>
    </row>
    <row r="33" spans="3:8" x14ac:dyDescent="0.25">
      <c r="C33" s="3">
        <v>230</v>
      </c>
      <c r="D33" s="3">
        <f>1000/(SQRT(3)*C33)</f>
        <v>2.5102185616940251</v>
      </c>
    </row>
    <row r="34" spans="3:8" x14ac:dyDescent="0.25">
      <c r="C34" s="3"/>
      <c r="D34" s="3"/>
    </row>
    <row r="38" spans="3:8" x14ac:dyDescent="0.25">
      <c r="C38">
        <v>0.41</v>
      </c>
      <c r="D38">
        <v>0.9</v>
      </c>
      <c r="E38">
        <v>9.2799999999999994</v>
      </c>
    </row>
    <row r="40" spans="3:8" x14ac:dyDescent="0.25">
      <c r="C40" t="s">
        <v>42</v>
      </c>
      <c r="D40" t="s">
        <v>43</v>
      </c>
      <c r="E40" t="s">
        <v>40</v>
      </c>
      <c r="F40" t="s">
        <v>41</v>
      </c>
      <c r="G40" t="s">
        <v>45</v>
      </c>
    </row>
    <row r="41" spans="3:8" x14ac:dyDescent="0.25">
      <c r="C41">
        <f>C38/D38</f>
        <v>0.45555555555555549</v>
      </c>
      <c r="D41">
        <f>C38/E38</f>
        <v>4.4181034482758619E-2</v>
      </c>
      <c r="G41">
        <v>0.97</v>
      </c>
    </row>
    <row r="44" spans="3:8" x14ac:dyDescent="0.25">
      <c r="C44" t="s">
        <v>44</v>
      </c>
      <c r="D44" t="s">
        <v>46</v>
      </c>
    </row>
    <row r="45" spans="3:8" x14ac:dyDescent="0.25">
      <c r="C45">
        <f>G41/C41</f>
        <v>2.1292682926829269</v>
      </c>
      <c r="D45">
        <f>G41/D41</f>
        <v>21.955121951219514</v>
      </c>
    </row>
    <row r="47" spans="3:8" x14ac:dyDescent="0.25">
      <c r="C47" t="s">
        <v>47</v>
      </c>
      <c r="D47" t="s">
        <v>48</v>
      </c>
      <c r="F47" t="s">
        <v>49</v>
      </c>
      <c r="G47" t="s">
        <v>50</v>
      </c>
      <c r="H47" t="s">
        <v>51</v>
      </c>
    </row>
    <row r="48" spans="3:8" x14ac:dyDescent="0.25">
      <c r="C48">
        <f>(1/0.21)*2.62</f>
        <v>12.476190476190476</v>
      </c>
      <c r="D48">
        <f>(1/2.13)*2.62</f>
        <v>1.2300469483568075</v>
      </c>
      <c r="F48">
        <f>1.118/21.96</f>
        <v>5.0910746812386158E-2</v>
      </c>
      <c r="G48">
        <f>F48</f>
        <v>5.0910746812386158E-2</v>
      </c>
      <c r="H48">
        <f>C48+D48+D48+F48+G48</f>
        <v>15.038105866528864</v>
      </c>
    </row>
    <row r="50" spans="3:3" x14ac:dyDescent="0.25">
      <c r="C50" t="s">
        <v>52</v>
      </c>
    </row>
    <row r="51" spans="3:3" x14ac:dyDescent="0.25">
      <c r="C51">
        <f>32/(SQRT(3)*220)</f>
        <v>8.3978220973036477E-2</v>
      </c>
    </row>
    <row r="52" spans="3:3" x14ac:dyDescent="0.25">
      <c r="C52" t="s">
        <v>53</v>
      </c>
    </row>
    <row r="53" spans="3:3" x14ac:dyDescent="0.25">
      <c r="C53">
        <f>G48/0.084</f>
        <v>0.60608031919507332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2021-03-18T08:17:52Z</dcterms:created>
  <dcterms:modified xsi:type="dcterms:W3CDTF">2021-04-17T20:01:06Z</dcterms:modified>
</cp:coreProperties>
</file>