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СіМ2\"/>
    </mc:Choice>
  </mc:AlternateContent>
  <bookViews>
    <workbookView xWindow="0" yWindow="0" windowWidth="11970" windowHeight="8910" activeTab="1"/>
  </bookViews>
  <sheets>
    <sheet name="Розрахунок" sheetId="5" r:id="rId1"/>
    <sheet name="Табл-1" sheetId="1" r:id="rId2"/>
    <sheet name="Табл-2" sheetId="2" r:id="rId3"/>
    <sheet name="Табл-3" sheetId="3" r:id="rId4"/>
  </sheet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5" i="1"/>
  <c r="D35" i="1"/>
  <c r="I33" i="1"/>
  <c r="I29" i="1"/>
  <c r="H34" i="1"/>
  <c r="H30" i="1"/>
  <c r="H29" i="1"/>
  <c r="H31" i="1"/>
  <c r="G29" i="1"/>
  <c r="H33" i="1"/>
  <c r="H32" i="1"/>
  <c r="V26" i="1"/>
  <c r="I34" i="1"/>
  <c r="I32" i="1"/>
  <c r="I31" i="1"/>
  <c r="I30" i="1"/>
  <c r="C36" i="1"/>
  <c r="E36" i="1"/>
  <c r="G36" i="1"/>
  <c r="I36" i="1"/>
  <c r="F34" i="1"/>
  <c r="F33" i="1"/>
  <c r="F32" i="1"/>
  <c r="F31" i="1"/>
  <c r="F30" i="1"/>
  <c r="F29" i="1"/>
  <c r="D34" i="1"/>
  <c r="D33" i="1"/>
  <c r="D32" i="1"/>
  <c r="D31" i="1"/>
  <c r="D30" i="1"/>
  <c r="D29" i="1"/>
  <c r="C34" i="1"/>
  <c r="G34" i="1" s="1"/>
  <c r="C33" i="1"/>
  <c r="G33" i="1" s="1"/>
  <c r="C32" i="1"/>
  <c r="G32" i="1" s="1"/>
  <c r="C31" i="1"/>
  <c r="G31" i="1" s="1"/>
  <c r="C30" i="1"/>
  <c r="G30" i="1" s="1"/>
  <c r="C29" i="1"/>
  <c r="D22" i="5"/>
  <c r="D8" i="5"/>
  <c r="V5" i="1"/>
  <c r="V3" i="1"/>
  <c r="V20" i="1" s="1"/>
  <c r="D16" i="5"/>
  <c r="D2" i="5"/>
  <c r="D10" i="5" s="1"/>
  <c r="D19" i="5"/>
  <c r="D3" i="5"/>
  <c r="I35" i="1" l="1"/>
  <c r="V22" i="1"/>
  <c r="E29" i="1"/>
  <c r="E33" i="1"/>
  <c r="E31" i="1"/>
  <c r="V7" i="1"/>
  <c r="E34" i="1"/>
  <c r="E32" i="1"/>
  <c r="E30" i="1"/>
  <c r="E16" i="5"/>
  <c r="E19" i="5"/>
  <c r="V11" i="1" l="1"/>
  <c r="V16" i="1" s="1"/>
  <c r="W16" i="1" s="1"/>
  <c r="V9" i="1"/>
  <c r="V14" i="1" s="1"/>
  <c r="W14" i="1" s="1"/>
  <c r="V18" i="1" s="1"/>
  <c r="E10" i="5"/>
  <c r="E6" i="5"/>
  <c r="D9" i="5"/>
  <c r="C22" i="1"/>
  <c r="C20" i="1"/>
  <c r="C21" i="1"/>
  <c r="C19" i="1"/>
  <c r="C17" i="1"/>
  <c r="C18" i="1"/>
  <c r="D12" i="5" l="1"/>
  <c r="E12" i="5" s="1"/>
  <c r="D14" i="5" s="1"/>
</calcChain>
</file>

<file path=xl/sharedStrings.xml><?xml version="1.0" encoding="utf-8"?>
<sst xmlns="http://schemas.openxmlformats.org/spreadsheetml/2006/main" count="108" uniqueCount="50">
  <si>
    <t>Найменування вузла</t>
  </si>
  <si>
    <t>Навантаження у максимальному режимі, МВ·А</t>
  </si>
  <si>
    <t>Галузь промисловості</t>
  </si>
  <si>
    <r>
      <t>Вторинна номінальна напруга U</t>
    </r>
    <r>
      <rPr>
        <vertAlign val="subscript"/>
        <sz val="12"/>
        <color theme="1"/>
        <rFont val="Times New Roman"/>
        <family val="1"/>
      </rPr>
      <t>2 ном</t>
    </r>
    <r>
      <rPr>
        <sz val="12"/>
        <color theme="1"/>
        <rFont val="Times New Roman"/>
        <family val="1"/>
      </rPr>
      <t>, кВ</t>
    </r>
  </si>
  <si>
    <t>Категорія надійності</t>
  </si>
  <si>
    <t>А</t>
  </si>
  <si>
    <t>Б</t>
  </si>
  <si>
    <t>В</t>
  </si>
  <si>
    <t>Г</t>
  </si>
  <si>
    <t>Д</t>
  </si>
  <si>
    <t>Е</t>
  </si>
  <si>
    <t>P</t>
  </si>
  <si>
    <t>Q</t>
  </si>
  <si>
    <t>№</t>
  </si>
  <si>
    <t>варі-анта</t>
  </si>
  <si>
    <t>Координати X (мм), Y(мм) розташування споживачів і джерела живлення</t>
  </si>
  <si>
    <t>ДЖ</t>
  </si>
  <si>
    <t>X</t>
  </si>
  <si>
    <t>Y</t>
  </si>
  <si>
    <r>
      <t>Т</t>
    </r>
    <r>
      <rPr>
        <vertAlign val="subscript"/>
        <sz val="14"/>
        <color theme="1"/>
        <rFont val="Times New Roman"/>
        <family val="1"/>
      </rPr>
      <t>М</t>
    </r>
    <r>
      <rPr>
        <sz val="14"/>
        <color theme="1"/>
        <rFont val="Times New Roman"/>
        <family val="1"/>
      </rPr>
      <t>,</t>
    </r>
  </si>
  <si>
    <t>годин</t>
  </si>
  <si>
    <r>
      <t xml:space="preserve">Максимальні навантаження </t>
    </r>
    <r>
      <rPr>
        <i/>
        <sz val="14"/>
        <color theme="1"/>
        <rFont val="Times New Roman"/>
        <family val="1"/>
      </rPr>
      <t>P</t>
    </r>
    <r>
      <rPr>
        <sz val="14"/>
        <color theme="1"/>
        <rFont val="Times New Roman"/>
        <family val="1"/>
      </rPr>
      <t xml:space="preserve"> (МВт) і </t>
    </r>
    <r>
      <rPr>
        <i/>
        <sz val="14"/>
        <color theme="1"/>
        <rFont val="Times New Roman"/>
        <family val="1"/>
      </rPr>
      <t>Q</t>
    </r>
    <r>
      <rPr>
        <sz val="14"/>
        <color theme="1"/>
        <rFont val="Times New Roman"/>
        <family val="1"/>
      </rPr>
      <t xml:space="preserve"> (Мвар) споживачів</t>
    </r>
  </si>
  <si>
    <t>Хімія</t>
  </si>
  <si>
    <t>Машинобудування</t>
  </si>
  <si>
    <t>Сільське господарство</t>
  </si>
  <si>
    <t>Деревообробна</t>
  </si>
  <si>
    <t>Чорна металургія</t>
  </si>
  <si>
    <t>Вуглевидобуток</t>
  </si>
  <si>
    <t>I</t>
  </si>
  <si>
    <t>II</t>
  </si>
  <si>
    <t>Таблиця 1.1 – Відомості про вузли навантаження</t>
  </si>
  <si>
    <r>
      <t>Назва</t>
    </r>
    <r>
      <rPr>
        <sz val="11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ПС</t>
    </r>
  </si>
  <si>
    <t>мм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</si>
  <si>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2"/>
        <color theme="1"/>
        <rFont val="Times New Roman"/>
        <family val="1"/>
      </rPr>
      <t>мм</t>
    </r>
  </si>
  <si>
    <t>×</t>
  </si>
  <si>
    <t>,</t>
  </si>
  <si>
    <t>…</t>
  </si>
  <si>
    <t>Разом</t>
  </si>
  <si>
    <t>-</t>
  </si>
  <si>
    <t>ТЦН</t>
  </si>
  <si>
    <t>Таблиця 1.2 – Розрахунок місця розташування ВП</t>
  </si>
  <si>
    <t>Натуральні показники</t>
  </si>
  <si>
    <t>I група</t>
  </si>
  <si>
    <t>II група</t>
  </si>
  <si>
    <t>Варіант а)</t>
  </si>
  <si>
    <t>Варіант б)</t>
  </si>
  <si>
    <t>Варіант</t>
  </si>
  <si>
    <t xml:space="preserve"> шт.</t>
  </si>
  <si>
    <t xml:space="preserve"> км</t>
  </si>
  <si>
    <t>Таблиця 1.3 – Порівняння варіантів за натуральними показниками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</si>
</sst>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"/>
  </numFmts>
  <fonts count="11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i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Symbol"/>
      <family val="1"/>
      <charset val="2"/>
    </font>
    <font>
      <b/>
      <sz val="14"/>
      <color theme="1"/>
      <name val="Symbol"/>
      <family val="1"/>
      <charset val="2"/>
    </font>
    <font>
      <sz val="1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indexed="64"/>
      </bottom>
      <diagonal/>
    </border>
    <border>
      <left/>
      <right style="thick">
        <color rgb="FF000000"/>
      </right>
      <top style="thick">
        <color rgb="FF000000"/>
      </top>
      <bottom style="thick">
        <color indexed="64"/>
      </bottom>
      <diagonal/>
    </border>
    <border>
      <left/>
      <right/>
      <top style="thick">
        <color rgb="FF000000"/>
      </top>
      <bottom style="thick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 style="medium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medium">
        <color rgb="FF000000"/>
      </left>
      <right/>
      <top style="thick">
        <color rgb="FF000000"/>
      </top>
      <bottom style="thick">
        <color indexed="64"/>
      </bottom>
      <diagonal/>
    </border>
    <border>
      <left style="medium">
        <color rgb="FF000000"/>
      </left>
      <right/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ck">
        <color rgb="FF000000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rgb="FF000000"/>
      </top>
      <bottom style="medium">
        <color indexed="64"/>
      </bottom>
      <diagonal/>
    </border>
    <border>
      <left/>
      <right/>
      <top style="thick">
        <color rgb="FF000000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indexed="64"/>
      </right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 style="thick">
        <color indexed="64"/>
      </left>
      <right/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indexed="64"/>
      </bottom>
      <diagonal/>
    </border>
    <border>
      <left style="thick">
        <color indexed="64"/>
      </left>
      <right style="medium">
        <color rgb="FF000000"/>
      </right>
      <top style="medium">
        <color indexed="64"/>
      </top>
      <bottom/>
      <diagonal/>
    </border>
    <border>
      <left style="thick">
        <color indexed="64"/>
      </left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9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2" fillId="0" borderId="25" xfId="0" applyFont="1" applyBorder="1" applyAlignment="1">
      <alignment horizontal="justify" vertical="center" wrapText="1"/>
    </xf>
    <xf numFmtId="0" fontId="2" fillId="0" borderId="31" xfId="0" applyFont="1" applyBorder="1" applyAlignment="1">
      <alignment horizontal="justify" vertical="center" wrapText="1"/>
    </xf>
    <xf numFmtId="0" fontId="2" fillId="0" borderId="32" xfId="0" applyFont="1" applyBorder="1" applyAlignment="1">
      <alignment horizontal="justify" vertical="center" wrapText="1"/>
    </xf>
    <xf numFmtId="0" fontId="2" fillId="0" borderId="33" xfId="0" applyFont="1" applyBorder="1" applyAlignment="1">
      <alignment horizontal="justify" vertical="center" wrapText="1"/>
    </xf>
    <xf numFmtId="0" fontId="2" fillId="0" borderId="34" xfId="0" applyFont="1" applyBorder="1" applyAlignment="1">
      <alignment horizontal="justify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171" fontId="2" fillId="0" borderId="22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10" fillId="0" borderId="14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justify" vertical="center"/>
    </xf>
    <xf numFmtId="0" fontId="0" fillId="0" borderId="35" xfId="0" applyBorder="1" applyAlignment="1"/>
    <xf numFmtId="0" fontId="2" fillId="0" borderId="3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justify" vertical="center"/>
    </xf>
    <xf numFmtId="0" fontId="0" fillId="0" borderId="61" xfId="0" applyBorder="1" applyAlignment="1"/>
    <xf numFmtId="0" fontId="2" fillId="0" borderId="5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w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3" Type="http://schemas.openxmlformats.org/officeDocument/2006/relationships/image" Target="../media/image3.emf"/><Relationship Id="rId21" Type="http://schemas.openxmlformats.org/officeDocument/2006/relationships/image" Target="../media/image21.w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wmf"/><Relationship Id="rId2" Type="http://schemas.openxmlformats.org/officeDocument/2006/relationships/image" Target="../media/image2.emf"/><Relationship Id="rId16" Type="http://schemas.openxmlformats.org/officeDocument/2006/relationships/image" Target="../media/image16.wmf"/><Relationship Id="rId20" Type="http://schemas.openxmlformats.org/officeDocument/2006/relationships/image" Target="../media/image20.w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wmf"/><Relationship Id="rId23" Type="http://schemas.openxmlformats.org/officeDocument/2006/relationships/image" Target="../media/image23.emf"/><Relationship Id="rId10" Type="http://schemas.openxmlformats.org/officeDocument/2006/relationships/image" Target="../media/image10.wmf"/><Relationship Id="rId19" Type="http://schemas.openxmlformats.org/officeDocument/2006/relationships/image" Target="../media/image19.w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180975</xdr:rowOff>
        </xdr:from>
        <xdr:to>
          <xdr:col>1</xdr:col>
          <xdr:colOff>257175</xdr:colOff>
          <xdr:row>1</xdr:row>
          <xdr:rowOff>180975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266700</xdr:colOff>
          <xdr:row>3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19050</xdr:rowOff>
        </xdr:from>
        <xdr:to>
          <xdr:col>2</xdr:col>
          <xdr:colOff>400050</xdr:colOff>
          <xdr:row>10</xdr:row>
          <xdr:rowOff>9525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10</xdr:row>
          <xdr:rowOff>180975</xdr:rowOff>
        </xdr:from>
        <xdr:to>
          <xdr:col>2</xdr:col>
          <xdr:colOff>552450</xdr:colOff>
          <xdr:row>12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4</xdr:row>
          <xdr:rowOff>171450</xdr:rowOff>
        </xdr:from>
        <xdr:to>
          <xdr:col>2</xdr:col>
          <xdr:colOff>323850</xdr:colOff>
          <xdr:row>6</xdr:row>
          <xdr:rowOff>9525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152400</xdr:colOff>
          <xdr:row>14</xdr:row>
          <xdr:rowOff>9525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333375</xdr:colOff>
          <xdr:row>8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342900</xdr:colOff>
          <xdr:row>9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14</xdr:row>
          <xdr:rowOff>28575</xdr:rowOff>
        </xdr:from>
        <xdr:to>
          <xdr:col>2</xdr:col>
          <xdr:colOff>123825</xdr:colOff>
          <xdr:row>16</xdr:row>
          <xdr:rowOff>190500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600075</xdr:colOff>
          <xdr:row>17</xdr:row>
          <xdr:rowOff>9525</xdr:rowOff>
        </xdr:from>
        <xdr:to>
          <xdr:col>2</xdr:col>
          <xdr:colOff>152400</xdr:colOff>
          <xdr:row>20</xdr:row>
          <xdr:rowOff>85725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20</xdr:row>
          <xdr:rowOff>114300</xdr:rowOff>
        </xdr:from>
        <xdr:to>
          <xdr:col>2</xdr:col>
          <xdr:colOff>133350</xdr:colOff>
          <xdr:row>23</xdr:row>
          <xdr:rowOff>85725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17808</xdr:colOff>
          <xdr:row>2</xdr:row>
          <xdr:rowOff>15322</xdr:rowOff>
        </xdr:from>
        <xdr:to>
          <xdr:col>18</xdr:col>
          <xdr:colOff>366346</xdr:colOff>
          <xdr:row>3</xdr:row>
          <xdr:rowOff>26123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16565</xdr:colOff>
          <xdr:row>4</xdr:row>
          <xdr:rowOff>16565</xdr:rowOff>
        </xdr:from>
        <xdr:to>
          <xdr:col>18</xdr:col>
          <xdr:colOff>381000</xdr:colOff>
          <xdr:row>5</xdr:row>
          <xdr:rowOff>36548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12679</xdr:colOff>
          <xdr:row>13</xdr:row>
          <xdr:rowOff>2804</xdr:rowOff>
        </xdr:from>
        <xdr:to>
          <xdr:col>20</xdr:col>
          <xdr:colOff>46864</xdr:colOff>
          <xdr:row>14</xdr:row>
          <xdr:rowOff>41731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19335</xdr:colOff>
          <xdr:row>15</xdr:row>
          <xdr:rowOff>8633</xdr:rowOff>
        </xdr:from>
        <xdr:to>
          <xdr:col>20</xdr:col>
          <xdr:colOff>66730</xdr:colOff>
          <xdr:row>15</xdr:row>
          <xdr:rowOff>233505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12161</xdr:colOff>
          <xdr:row>6</xdr:row>
          <xdr:rowOff>11149</xdr:rowOff>
        </xdr:from>
        <xdr:to>
          <xdr:col>19</xdr:col>
          <xdr:colOff>589848</xdr:colOff>
          <xdr:row>7</xdr:row>
          <xdr:rowOff>11976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29309</xdr:colOff>
          <xdr:row>17</xdr:row>
          <xdr:rowOff>7329</xdr:rowOff>
        </xdr:from>
        <xdr:to>
          <xdr:col>19</xdr:col>
          <xdr:colOff>439616</xdr:colOff>
          <xdr:row>18</xdr:row>
          <xdr:rowOff>47216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16565</xdr:colOff>
          <xdr:row>8</xdr:row>
          <xdr:rowOff>8282</xdr:rowOff>
        </xdr:from>
        <xdr:to>
          <xdr:col>20</xdr:col>
          <xdr:colOff>66171</xdr:colOff>
          <xdr:row>9</xdr:row>
          <xdr:rowOff>8283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7327</xdr:colOff>
          <xdr:row>10</xdr:row>
          <xdr:rowOff>14653</xdr:rowOff>
        </xdr:from>
        <xdr:to>
          <xdr:col>20</xdr:col>
          <xdr:colOff>28212</xdr:colOff>
          <xdr:row>11</xdr:row>
          <xdr:rowOff>69765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444012</xdr:colOff>
          <xdr:row>18</xdr:row>
          <xdr:rowOff>452581</xdr:rowOff>
        </xdr:from>
        <xdr:to>
          <xdr:col>19</xdr:col>
          <xdr:colOff>156414</xdr:colOff>
          <xdr:row>20</xdr:row>
          <xdr:rowOff>390840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539547</xdr:colOff>
          <xdr:row>20</xdr:row>
          <xdr:rowOff>432896</xdr:rowOff>
        </xdr:from>
        <xdr:to>
          <xdr:col>19</xdr:col>
          <xdr:colOff>96650</xdr:colOff>
          <xdr:row>23</xdr:row>
          <xdr:rowOff>108632</xdr:rowOff>
        </xdr:to>
        <xdr:sp macro="" textlink="">
          <xdr:nvSpPr>
            <xdr:cNvPr id="5130" name="Object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543435</xdr:colOff>
          <xdr:row>23</xdr:row>
          <xdr:rowOff>182791</xdr:rowOff>
        </xdr:from>
        <xdr:to>
          <xdr:col>19</xdr:col>
          <xdr:colOff>329712</xdr:colOff>
          <xdr:row>27</xdr:row>
          <xdr:rowOff>52578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25</xdr:row>
          <xdr:rowOff>0</xdr:rowOff>
        </xdr:from>
        <xdr:to>
          <xdr:col>2</xdr:col>
          <xdr:colOff>314325</xdr:colOff>
          <xdr:row>26</xdr:row>
          <xdr:rowOff>0</xdr:rowOff>
        </xdr:to>
        <xdr:sp macro="" textlink="">
          <xdr:nvSpPr>
            <xdr:cNvPr id="5151" name="Object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</xdr:row>
          <xdr:rowOff>0</xdr:rowOff>
        </xdr:from>
        <xdr:to>
          <xdr:col>3</xdr:col>
          <xdr:colOff>238125</xdr:colOff>
          <xdr:row>25</xdr:row>
          <xdr:rowOff>219075</xdr:rowOff>
        </xdr:to>
        <xdr:sp macro="" textlink="">
          <xdr:nvSpPr>
            <xdr:cNvPr id="5150" name="Object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533400</xdr:colOff>
          <xdr:row>26</xdr:row>
          <xdr:rowOff>0</xdr:rowOff>
        </xdr:to>
        <xdr:sp macro="" textlink="">
          <xdr:nvSpPr>
            <xdr:cNvPr id="5149" name="Object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200025</xdr:colOff>
          <xdr:row>25</xdr:row>
          <xdr:rowOff>219075</xdr:rowOff>
        </xdr:to>
        <xdr:sp macro="" textlink="">
          <xdr:nvSpPr>
            <xdr:cNvPr id="5148" name="Object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495300</xdr:colOff>
          <xdr:row>26</xdr:row>
          <xdr:rowOff>0</xdr:rowOff>
        </xdr:to>
        <xdr:sp macro="" textlink="">
          <xdr:nvSpPr>
            <xdr:cNvPr id="5147" name="Object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533400</xdr:colOff>
          <xdr:row>26</xdr:row>
          <xdr:rowOff>19050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</xdr:row>
          <xdr:rowOff>0</xdr:rowOff>
        </xdr:from>
        <xdr:to>
          <xdr:col>8</xdr:col>
          <xdr:colOff>257175</xdr:colOff>
          <xdr:row>26</xdr:row>
          <xdr:rowOff>0</xdr:rowOff>
        </xdr:to>
        <xdr:sp macro="" textlink="">
          <xdr:nvSpPr>
            <xdr:cNvPr id="5145" name="Object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466725</xdr:colOff>
          <xdr:row>27</xdr:row>
          <xdr:rowOff>57150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50</xdr:row>
          <xdr:rowOff>0</xdr:rowOff>
        </xdr:from>
        <xdr:to>
          <xdr:col>1</xdr:col>
          <xdr:colOff>228600</xdr:colOff>
          <xdr:row>51</xdr:row>
          <xdr:rowOff>47625</xdr:rowOff>
        </xdr:to>
        <xdr:sp macro="" textlink="">
          <xdr:nvSpPr>
            <xdr:cNvPr id="5154" name="Object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51</xdr:row>
          <xdr:rowOff>0</xdr:rowOff>
        </xdr:from>
        <xdr:to>
          <xdr:col>1</xdr:col>
          <xdr:colOff>304800</xdr:colOff>
          <xdr:row>52</xdr:row>
          <xdr:rowOff>47625</xdr:rowOff>
        </xdr:to>
        <xdr:sp macro="" textlink="">
          <xdr:nvSpPr>
            <xdr:cNvPr id="5153" name="Object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52</xdr:row>
          <xdr:rowOff>0</xdr:rowOff>
        </xdr:from>
        <xdr:to>
          <xdr:col>1</xdr:col>
          <xdr:colOff>371475</xdr:colOff>
          <xdr:row>53</xdr:row>
          <xdr:rowOff>9525</xdr:rowOff>
        </xdr:to>
        <xdr:sp macro="" textlink="">
          <xdr:nvSpPr>
            <xdr:cNvPr id="5152" name="Object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14655</xdr:colOff>
          <xdr:row>40</xdr:row>
          <xdr:rowOff>388326</xdr:rowOff>
        </xdr:from>
        <xdr:to>
          <xdr:col>12</xdr:col>
          <xdr:colOff>205154</xdr:colOff>
          <xdr:row>42</xdr:row>
          <xdr:rowOff>80869</xdr:rowOff>
        </xdr:to>
        <xdr:sp macro="" textlink="">
          <xdr:nvSpPr>
            <xdr:cNvPr id="5156" name="Object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19.bin"/><Relationship Id="rId26" Type="http://schemas.openxmlformats.org/officeDocument/2006/relationships/oleObject" Target="../embeddings/oleObject23.bin"/><Relationship Id="rId39" Type="http://schemas.openxmlformats.org/officeDocument/2006/relationships/image" Target="../media/image18.wmf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27.bin"/><Relationship Id="rId42" Type="http://schemas.openxmlformats.org/officeDocument/2006/relationships/oleObject" Target="../embeddings/oleObject31.bin"/><Relationship Id="rId47" Type="http://schemas.openxmlformats.org/officeDocument/2006/relationships/image" Target="../media/image22.wmf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8.bin"/><Relationship Id="rId29" Type="http://schemas.openxmlformats.org/officeDocument/2006/relationships/image" Target="../media/image13.w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22.bin"/><Relationship Id="rId32" Type="http://schemas.openxmlformats.org/officeDocument/2006/relationships/oleObject" Target="../embeddings/oleObject26.bin"/><Relationship Id="rId37" Type="http://schemas.openxmlformats.org/officeDocument/2006/relationships/image" Target="../media/image17.wmf"/><Relationship Id="rId40" Type="http://schemas.openxmlformats.org/officeDocument/2006/relationships/oleObject" Target="../embeddings/oleObject30.bin"/><Relationship Id="rId45" Type="http://schemas.openxmlformats.org/officeDocument/2006/relationships/image" Target="../media/image21.w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28" Type="http://schemas.openxmlformats.org/officeDocument/2006/relationships/oleObject" Target="../embeddings/oleObject24.bin"/><Relationship Id="rId36" Type="http://schemas.openxmlformats.org/officeDocument/2006/relationships/oleObject" Target="../embeddings/oleObject28.bin"/><Relationship Id="rId49" Type="http://schemas.openxmlformats.org/officeDocument/2006/relationships/image" Target="../media/image23.emf"/><Relationship Id="rId10" Type="http://schemas.openxmlformats.org/officeDocument/2006/relationships/oleObject" Target="../embeddings/oleObject15.bin"/><Relationship Id="rId19" Type="http://schemas.openxmlformats.org/officeDocument/2006/relationships/image" Target="../media/image8.emf"/><Relationship Id="rId31" Type="http://schemas.openxmlformats.org/officeDocument/2006/relationships/image" Target="../media/image14.wmf"/><Relationship Id="rId44" Type="http://schemas.openxmlformats.org/officeDocument/2006/relationships/oleObject" Target="../embeddings/oleObject32.bin"/><Relationship Id="rId4" Type="http://schemas.openxmlformats.org/officeDocument/2006/relationships/oleObject" Target="../embeddings/oleObject12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17.bin"/><Relationship Id="rId22" Type="http://schemas.openxmlformats.org/officeDocument/2006/relationships/oleObject" Target="../embeddings/oleObject21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25.bin"/><Relationship Id="rId35" Type="http://schemas.openxmlformats.org/officeDocument/2006/relationships/image" Target="../media/image16.wmf"/><Relationship Id="rId43" Type="http://schemas.openxmlformats.org/officeDocument/2006/relationships/image" Target="../media/image20.wmf"/><Relationship Id="rId48" Type="http://schemas.openxmlformats.org/officeDocument/2006/relationships/oleObject" Target="../embeddings/oleObject34.bin"/><Relationship Id="rId8" Type="http://schemas.openxmlformats.org/officeDocument/2006/relationships/oleObject" Target="../embeddings/oleObject14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16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wmf"/><Relationship Id="rId38" Type="http://schemas.openxmlformats.org/officeDocument/2006/relationships/oleObject" Target="../embeddings/oleObject29.bin"/><Relationship Id="rId46" Type="http://schemas.openxmlformats.org/officeDocument/2006/relationships/oleObject" Target="../embeddings/oleObject33.bin"/><Relationship Id="rId20" Type="http://schemas.openxmlformats.org/officeDocument/2006/relationships/oleObject" Target="../embeddings/oleObject20.bin"/><Relationship Id="rId41" Type="http://schemas.openxmlformats.org/officeDocument/2006/relationships/image" Target="../media/image19.w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2"/>
  <sheetViews>
    <sheetView topLeftCell="A8" zoomScale="145" zoomScaleNormal="145" workbookViewId="0">
      <selection activeCell="D23" sqref="D23"/>
    </sheetView>
  </sheetViews>
  <sheetFormatPr defaultRowHeight="15" x14ac:dyDescent="0.25"/>
  <sheetData>
    <row r="2" spans="4:5" x14ac:dyDescent="0.25">
      <c r="D2">
        <f>SUM('Табл-1'!D10,'Табл-1'!F10,'Табл-1'!H10,'Табл-1'!J10,'Табл-1'!L10,'Табл-1'!N10)</f>
        <v>165</v>
      </c>
    </row>
    <row r="3" spans="4:5" x14ac:dyDescent="0.25">
      <c r="D3">
        <f>SUM('Табл-1'!E10,'Табл-1'!G10,'Табл-1'!I10,'Табл-1'!K10,'Табл-1'!M10,'Табл-1'!O10)</f>
        <v>90.3</v>
      </c>
    </row>
    <row r="6" spans="4:5" x14ac:dyDescent="0.25">
      <c r="E6">
        <f>ROUND(D6,2)</f>
        <v>0</v>
      </c>
    </row>
    <row r="8" spans="4:5" x14ac:dyDescent="0.25">
      <c r="D8">
        <f>0.05*D6</f>
        <v>0</v>
      </c>
    </row>
    <row r="9" spans="4:5" x14ac:dyDescent="0.25">
      <c r="D9">
        <f>0.15*D6</f>
        <v>0</v>
      </c>
    </row>
    <row r="10" spans="4:5" x14ac:dyDescent="0.25">
      <c r="D10">
        <f>0.95*D2+D8</f>
        <v>156.75</v>
      </c>
      <c r="E10">
        <f>ROUND(D10,2)</f>
        <v>156.75</v>
      </c>
    </row>
    <row r="12" spans="4:5" x14ac:dyDescent="0.25">
      <c r="D12">
        <f>0.98*D3+D9</f>
        <v>88.494</v>
      </c>
      <c r="E12">
        <f>ROUND(D12,2)</f>
        <v>88.49</v>
      </c>
    </row>
    <row r="14" spans="4:5" x14ac:dyDescent="0.25">
      <c r="D14" t="str">
        <f>COMPLEX(E10,E12,"j")</f>
        <v>156.75+88.49j</v>
      </c>
    </row>
    <row r="16" spans="4:5" x14ac:dyDescent="0.25">
      <c r="D16">
        <f>('Табл-1'!D10*'Табл-1'!C5+Розрахунок!F10*95+35*50+32*140+27*75+35*135)/165</f>
        <v>88.363636363636402</v>
      </c>
      <c r="E16">
        <f>ROUND(D16,2)</f>
        <v>88.36</v>
      </c>
    </row>
    <row r="19" spans="4:5" x14ac:dyDescent="0.25">
      <c r="D19">
        <f>(16*240+20*125+35*260+32*260+27*265+35*195)/165</f>
        <v>228.727272727273</v>
      </c>
      <c r="E19">
        <f>ROUND(D19,2)</f>
        <v>228.73</v>
      </c>
    </row>
    <row r="22" spans="4:5" x14ac:dyDescent="0.25">
      <c r="D22">
        <f>(16*7+20*51+35*30+32*23+27*18+35*28)/165</f>
        <v>26.569696969696999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r:id="rId5">
            <anchor moveWithCells="1">
              <from>
                <xdr:col>1</xdr:col>
                <xdr:colOff>9525</xdr:colOff>
                <xdr:row>0</xdr:row>
                <xdr:rowOff>180975</xdr:rowOff>
              </from>
              <to>
                <xdr:col>1</xdr:col>
                <xdr:colOff>257175</xdr:colOff>
                <xdr:row>1</xdr:row>
                <xdr:rowOff>180975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r:id="rId7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266700</xdr:colOff>
                <xdr:row>3</xdr:row>
                <xdr:rowOff>0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autoPict="0" r:id="rId9">
            <anchor moveWithCells="1">
              <from>
                <xdr:col>1</xdr:col>
                <xdr:colOff>19050</xdr:colOff>
                <xdr:row>9</xdr:row>
                <xdr:rowOff>19050</xdr:rowOff>
              </from>
              <to>
                <xdr:col>2</xdr:col>
                <xdr:colOff>400050</xdr:colOff>
                <xdr:row>10</xdr:row>
                <xdr:rowOff>9525</xdr:rowOff>
              </to>
            </anchor>
          </objectPr>
        </oleObject>
      </mc:Choice>
      <mc:Fallback>
        <oleObject progId="Equation.DSMT4" shapeId="4099" r:id="rId8"/>
      </mc:Fallback>
    </mc:AlternateContent>
    <mc:AlternateContent xmlns:mc="http://schemas.openxmlformats.org/markup-compatibility/2006">
      <mc:Choice Requires="x14">
        <oleObject progId="Equation.DSMT4" shapeId="4100" r:id="rId10">
          <objectPr defaultSize="0" autoPict="0" r:id="rId11">
            <anchor moveWithCells="1">
              <from>
                <xdr:col>1</xdr:col>
                <xdr:colOff>28575</xdr:colOff>
                <xdr:row>10</xdr:row>
                <xdr:rowOff>180975</xdr:rowOff>
              </from>
              <to>
                <xdr:col>2</xdr:col>
                <xdr:colOff>552450</xdr:colOff>
                <xdr:row>12</xdr:row>
                <xdr:rowOff>0</xdr:rowOff>
              </to>
            </anchor>
          </objectPr>
        </oleObject>
      </mc:Choice>
      <mc:Fallback>
        <oleObject progId="Equation.DSMT4" shapeId="4100" r:id="rId10"/>
      </mc:Fallback>
    </mc:AlternateContent>
    <mc:AlternateContent xmlns:mc="http://schemas.openxmlformats.org/markup-compatibility/2006">
      <mc:Choice Requires="x14">
        <oleObject progId="Equation.DSMT4" shapeId="4101" r:id="rId12">
          <objectPr defaultSize="0" autoPict="0" r:id="rId13">
            <anchor moveWithCells="1">
              <from>
                <xdr:col>0</xdr:col>
                <xdr:colOff>600075</xdr:colOff>
                <xdr:row>4</xdr:row>
                <xdr:rowOff>171450</xdr:rowOff>
              </from>
              <to>
                <xdr:col>2</xdr:col>
                <xdr:colOff>323850</xdr:colOff>
                <xdr:row>6</xdr:row>
                <xdr:rowOff>9525</xdr:rowOff>
              </to>
            </anchor>
          </objectPr>
        </oleObject>
      </mc:Choice>
      <mc:Fallback>
        <oleObject progId="Equation.DSMT4" shapeId="4101" r:id="rId12"/>
      </mc:Fallback>
    </mc:AlternateContent>
    <mc:AlternateContent xmlns:mc="http://schemas.openxmlformats.org/markup-compatibility/2006">
      <mc:Choice Requires="x14">
        <oleObject progId="Equation.DSMT4" shapeId="4102" r:id="rId14">
          <objectPr defaultSize="0" r:id="rId15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152400</xdr:colOff>
                <xdr:row>14</xdr:row>
                <xdr:rowOff>9525</xdr:rowOff>
              </to>
            </anchor>
          </objectPr>
        </oleObject>
      </mc:Choice>
      <mc:Fallback>
        <oleObject progId="Equation.DSMT4" shapeId="4102" r:id="rId14"/>
      </mc:Fallback>
    </mc:AlternateContent>
    <mc:AlternateContent xmlns:mc="http://schemas.openxmlformats.org/markup-compatibility/2006">
      <mc:Choice Requires="x14">
        <oleObject progId="Equation.DSMT4" shapeId="4103" r:id="rId16">
          <objectPr defaultSize="0" r:id="rId17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333375</xdr:colOff>
                <xdr:row>8</xdr:row>
                <xdr:rowOff>0</xdr:rowOff>
              </to>
            </anchor>
          </objectPr>
        </oleObject>
      </mc:Choice>
      <mc:Fallback>
        <oleObject progId="Equation.DSMT4" shapeId="4103" r:id="rId16"/>
      </mc:Fallback>
    </mc:AlternateContent>
    <mc:AlternateContent xmlns:mc="http://schemas.openxmlformats.org/markup-compatibility/2006">
      <mc:Choice Requires="x14">
        <oleObject progId="Equation.DSMT4" shapeId="4104" r:id="rId18">
          <objectPr defaultSize="0" r:id="rId19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342900</xdr:colOff>
                <xdr:row>9</xdr:row>
                <xdr:rowOff>0</xdr:rowOff>
              </to>
            </anchor>
          </objectPr>
        </oleObject>
      </mc:Choice>
      <mc:Fallback>
        <oleObject progId="Equation.DSMT4" shapeId="4104" r:id="rId18"/>
      </mc:Fallback>
    </mc:AlternateContent>
    <mc:AlternateContent xmlns:mc="http://schemas.openxmlformats.org/markup-compatibility/2006">
      <mc:Choice Requires="x14">
        <oleObject progId="Equation.DSMT4" shapeId="4105" r:id="rId20">
          <objectPr defaultSize="0" autoPict="0" r:id="rId21">
            <anchor moveWithCells="1" sizeWithCells="1">
              <from>
                <xdr:col>1</xdr:col>
                <xdr:colOff>19050</xdr:colOff>
                <xdr:row>14</xdr:row>
                <xdr:rowOff>28575</xdr:rowOff>
              </from>
              <to>
                <xdr:col>2</xdr:col>
                <xdr:colOff>123825</xdr:colOff>
                <xdr:row>16</xdr:row>
                <xdr:rowOff>190500</xdr:rowOff>
              </to>
            </anchor>
          </objectPr>
        </oleObject>
      </mc:Choice>
      <mc:Fallback>
        <oleObject progId="Equation.DSMT4" shapeId="4105" r:id="rId20"/>
      </mc:Fallback>
    </mc:AlternateContent>
    <mc:AlternateContent xmlns:mc="http://schemas.openxmlformats.org/markup-compatibility/2006">
      <mc:Choice Requires="x14">
        <oleObject progId="Equation.DSMT4" shapeId="4106" r:id="rId22">
          <objectPr defaultSize="0" autoPict="0" r:id="rId23">
            <anchor moveWithCells="1" sizeWithCells="1">
              <from>
                <xdr:col>0</xdr:col>
                <xdr:colOff>600075</xdr:colOff>
                <xdr:row>17</xdr:row>
                <xdr:rowOff>9525</xdr:rowOff>
              </from>
              <to>
                <xdr:col>2</xdr:col>
                <xdr:colOff>152400</xdr:colOff>
                <xdr:row>20</xdr:row>
                <xdr:rowOff>85725</xdr:rowOff>
              </to>
            </anchor>
          </objectPr>
        </oleObject>
      </mc:Choice>
      <mc:Fallback>
        <oleObject progId="Equation.DSMT4" shapeId="4106" r:id="rId22"/>
      </mc:Fallback>
    </mc:AlternateContent>
    <mc:AlternateContent xmlns:mc="http://schemas.openxmlformats.org/markup-compatibility/2006">
      <mc:Choice Requires="x14">
        <oleObject progId="Equation.DSMT4" shapeId="4107" r:id="rId24">
          <objectPr defaultSize="0" autoPict="0" r:id="rId25">
            <anchor moveWithCells="1">
              <from>
                <xdr:col>0</xdr:col>
                <xdr:colOff>581025</xdr:colOff>
                <xdr:row>20</xdr:row>
                <xdr:rowOff>114300</xdr:rowOff>
              </from>
              <to>
                <xdr:col>2</xdr:col>
                <xdr:colOff>133350</xdr:colOff>
                <xdr:row>23</xdr:row>
                <xdr:rowOff>85725</xdr:rowOff>
              </to>
            </anchor>
          </objectPr>
        </oleObject>
      </mc:Choice>
      <mc:Fallback>
        <oleObject progId="Equation.DSMT4" shapeId="4107" r:id="rId2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54"/>
  <sheetViews>
    <sheetView tabSelected="1" topLeftCell="A36" zoomScale="130" zoomScaleNormal="130" workbookViewId="0">
      <selection activeCell="G19" sqref="G19"/>
    </sheetView>
  </sheetViews>
  <sheetFormatPr defaultRowHeight="15" x14ac:dyDescent="0.25"/>
  <cols>
    <col min="1" max="1" width="15.85546875" customWidth="1"/>
    <col min="2" max="2" width="24.42578125" customWidth="1"/>
    <col min="3" max="3" width="18.28515625" customWidth="1"/>
    <col min="4" max="4" width="19.28515625" customWidth="1"/>
    <col min="5" max="5" width="19" customWidth="1"/>
    <col min="6" max="6" width="12.85546875" customWidth="1"/>
    <col min="8" max="8" width="15" bestFit="1" customWidth="1"/>
    <col min="9" max="9" width="12.42578125" bestFit="1" customWidth="1"/>
    <col min="22" max="22" width="10.140625" customWidth="1"/>
  </cols>
  <sheetData>
    <row r="1" spans="2:23" ht="15.75" thickBot="1" x14ac:dyDescent="0.3"/>
    <row r="2" spans="2:23" ht="16.5" customHeight="1" thickTop="1" thickBot="1" x14ac:dyDescent="0.3">
      <c r="B2" s="6" t="s">
        <v>13</v>
      </c>
      <c r="C2" s="25" t="s">
        <v>15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</row>
    <row r="3" spans="2:23" ht="20.25" thickTop="1" thickBot="1" x14ac:dyDescent="0.3">
      <c r="B3" s="7" t="s">
        <v>14</v>
      </c>
      <c r="C3" s="11" t="s">
        <v>5</v>
      </c>
      <c r="D3" s="12"/>
      <c r="E3" s="11" t="s">
        <v>6</v>
      </c>
      <c r="F3" s="12"/>
      <c r="G3" s="11" t="s">
        <v>7</v>
      </c>
      <c r="H3" s="12"/>
      <c r="I3" s="11" t="s">
        <v>8</v>
      </c>
      <c r="J3" s="12"/>
      <c r="K3" s="11" t="s">
        <v>9</v>
      </c>
      <c r="L3" s="12"/>
      <c r="M3" s="11" t="s">
        <v>10</v>
      </c>
      <c r="N3" s="12"/>
      <c r="O3" s="11" t="s">
        <v>16</v>
      </c>
      <c r="P3" s="13"/>
      <c r="V3">
        <f>SUM(H10,D10,F10,J10,L10,N10)</f>
        <v>165</v>
      </c>
    </row>
    <row r="4" spans="2:23" ht="20.25" customHeight="1" thickTop="1" thickBot="1" x14ac:dyDescent="0.3">
      <c r="B4" s="8"/>
      <c r="C4" s="9" t="s">
        <v>17</v>
      </c>
      <c r="D4" s="9" t="s">
        <v>18</v>
      </c>
      <c r="E4" s="9" t="s">
        <v>17</v>
      </c>
      <c r="F4" s="9" t="s">
        <v>18</v>
      </c>
      <c r="G4" s="9" t="s">
        <v>17</v>
      </c>
      <c r="H4" s="9" t="s">
        <v>18</v>
      </c>
      <c r="I4" s="9" t="s">
        <v>17</v>
      </c>
      <c r="J4" s="9" t="s">
        <v>18</v>
      </c>
      <c r="K4" s="9" t="s">
        <v>17</v>
      </c>
      <c r="L4" s="9" t="s">
        <v>18</v>
      </c>
      <c r="M4" s="9" t="s">
        <v>17</v>
      </c>
      <c r="N4" s="9" t="s">
        <v>18</v>
      </c>
      <c r="O4" s="9" t="s">
        <v>17</v>
      </c>
      <c r="P4" s="10" t="s">
        <v>18</v>
      </c>
    </row>
    <row r="5" spans="2:23" ht="18.75" customHeight="1" thickTop="1" thickBot="1" x14ac:dyDescent="0.3">
      <c r="B5" s="14">
        <v>13</v>
      </c>
      <c r="C5" s="15">
        <v>100</v>
      </c>
      <c r="D5" s="15">
        <v>240</v>
      </c>
      <c r="E5" s="15">
        <v>95</v>
      </c>
      <c r="F5" s="15">
        <v>125</v>
      </c>
      <c r="G5" s="15">
        <v>50</v>
      </c>
      <c r="H5" s="15">
        <v>260</v>
      </c>
      <c r="I5" s="15">
        <v>140</v>
      </c>
      <c r="J5" s="15">
        <v>260</v>
      </c>
      <c r="K5" s="15">
        <v>75</v>
      </c>
      <c r="L5" s="15">
        <v>265</v>
      </c>
      <c r="M5" s="15">
        <v>130</v>
      </c>
      <c r="N5" s="15">
        <v>195</v>
      </c>
      <c r="O5" s="15">
        <v>20</v>
      </c>
      <c r="P5" s="16">
        <v>90</v>
      </c>
      <c r="V5">
        <f>SUM(E10,G10,I10,K10,M10,O10)</f>
        <v>90.3</v>
      </c>
    </row>
    <row r="6" spans="2:23" ht="16.5" thickTop="1" thickBot="1" x14ac:dyDescent="0.3"/>
    <row r="7" spans="2:23" ht="21.75" thickTop="1" thickBot="1" x14ac:dyDescent="0.3">
      <c r="B7" s="6" t="s">
        <v>13</v>
      </c>
      <c r="C7" s="17" t="s">
        <v>19</v>
      </c>
      <c r="D7" s="25" t="s">
        <v>21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V7">
        <f>SQRT(V3^2+V5^2)</f>
        <v>188.09330131612899</v>
      </c>
    </row>
    <row r="8" spans="2:23" ht="20.25" thickTop="1" thickBot="1" x14ac:dyDescent="0.3">
      <c r="B8" s="7" t="s">
        <v>14</v>
      </c>
      <c r="C8" s="18" t="s">
        <v>20</v>
      </c>
      <c r="D8" s="30" t="s">
        <v>5</v>
      </c>
      <c r="E8" s="31"/>
      <c r="F8" s="30" t="s">
        <v>6</v>
      </c>
      <c r="G8" s="31"/>
      <c r="H8" s="30" t="s">
        <v>7</v>
      </c>
      <c r="I8" s="31"/>
      <c r="J8" s="30" t="s">
        <v>8</v>
      </c>
      <c r="K8" s="31"/>
      <c r="L8" s="30" t="s">
        <v>9</v>
      </c>
      <c r="M8" s="31"/>
      <c r="N8" s="30" t="s">
        <v>10</v>
      </c>
      <c r="O8" s="32"/>
    </row>
    <row r="9" spans="2:23" ht="20.25" thickTop="1" thickBot="1" x14ac:dyDescent="0.3">
      <c r="B9" s="8"/>
      <c r="C9" s="19"/>
      <c r="D9" s="20" t="s">
        <v>11</v>
      </c>
      <c r="E9" s="21" t="s">
        <v>12</v>
      </c>
      <c r="F9" s="20" t="s">
        <v>11</v>
      </c>
      <c r="G9" s="20" t="s">
        <v>12</v>
      </c>
      <c r="H9" s="20" t="s">
        <v>11</v>
      </c>
      <c r="I9" s="20" t="s">
        <v>12</v>
      </c>
      <c r="J9" s="20" t="s">
        <v>11</v>
      </c>
      <c r="K9" s="20" t="s">
        <v>12</v>
      </c>
      <c r="L9" s="20" t="s">
        <v>11</v>
      </c>
      <c r="M9" s="20" t="s">
        <v>12</v>
      </c>
      <c r="N9" s="20" t="s">
        <v>11</v>
      </c>
      <c r="O9" s="22" t="s">
        <v>12</v>
      </c>
      <c r="V9">
        <f>0.05*V7</f>
        <v>9.4046650658064497</v>
      </c>
    </row>
    <row r="10" spans="2:23" ht="20.25" thickTop="1" thickBot="1" x14ac:dyDescent="0.3">
      <c r="B10" s="14">
        <v>13</v>
      </c>
      <c r="C10" s="15">
        <v>7100</v>
      </c>
      <c r="D10" s="15">
        <v>16</v>
      </c>
      <c r="E10" s="15">
        <v>12</v>
      </c>
      <c r="F10" s="15">
        <v>20</v>
      </c>
      <c r="G10" s="15">
        <v>13</v>
      </c>
      <c r="H10" s="15">
        <v>35</v>
      </c>
      <c r="I10" s="15">
        <v>19</v>
      </c>
      <c r="J10" s="15">
        <v>32</v>
      </c>
      <c r="K10" s="15">
        <v>15.5</v>
      </c>
      <c r="L10" s="15">
        <v>27</v>
      </c>
      <c r="M10" s="15">
        <v>13.8</v>
      </c>
      <c r="N10" s="15">
        <v>35</v>
      </c>
      <c r="O10" s="16">
        <v>17</v>
      </c>
    </row>
    <row r="11" spans="2:23" ht="15.75" thickTop="1" x14ac:dyDescent="0.25">
      <c r="V11">
        <f>0.15*V7</f>
        <v>28.213995197419301</v>
      </c>
    </row>
    <row r="12" spans="2:23" ht="17.25" customHeight="1" x14ac:dyDescent="0.25"/>
    <row r="14" spans="2:23" x14ac:dyDescent="0.25">
      <c r="V14">
        <f>0.95*V3+V9</f>
        <v>166.154665065806</v>
      </c>
      <c r="W14">
        <f>ROUND(V14,2)</f>
        <v>166.15</v>
      </c>
    </row>
    <row r="15" spans="2:23" ht="19.5" thickBot="1" x14ac:dyDescent="0.3">
      <c r="B15" s="33" t="s">
        <v>30</v>
      </c>
      <c r="C15" s="34"/>
      <c r="D15" s="34"/>
      <c r="E15" s="34"/>
      <c r="F15" s="34"/>
    </row>
    <row r="16" spans="2:23" ht="49.5" customHeight="1" thickBot="1" x14ac:dyDescent="0.3">
      <c r="B16" s="2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V16">
        <f>0.98*V5+V11</f>
        <v>116.707995197419</v>
      </c>
      <c r="W16">
        <f t="shared" ref="W15:W16" si="0">ROUND(V16,2)</f>
        <v>116.71</v>
      </c>
    </row>
    <row r="17" spans="2:22" ht="20.25" thickTop="1" thickBot="1" x14ac:dyDescent="0.3">
      <c r="B17" s="4" t="s">
        <v>5</v>
      </c>
      <c r="C17" s="5" t="str">
        <f>COMPLEX(D10,E10,"i")</f>
        <v>16+12i</v>
      </c>
      <c r="D17" s="23" t="s">
        <v>22</v>
      </c>
      <c r="E17" s="23">
        <v>6</v>
      </c>
      <c r="F17" s="23" t="s">
        <v>28</v>
      </c>
    </row>
    <row r="18" spans="2:22" ht="18" customHeight="1" thickBot="1" x14ac:dyDescent="0.3">
      <c r="B18" s="4" t="s">
        <v>6</v>
      </c>
      <c r="C18" s="5" t="str">
        <f>COMPLEX(F10,G10,"i")</f>
        <v>20+13i</v>
      </c>
      <c r="D18" s="24" t="s">
        <v>23</v>
      </c>
      <c r="E18" s="24">
        <v>10</v>
      </c>
      <c r="F18" s="24" t="s">
        <v>29</v>
      </c>
      <c r="V18" t="str">
        <f>COMPLEX(W14,W16,"j")</f>
        <v>166.15+116.71j</v>
      </c>
    </row>
    <row r="19" spans="2:22" ht="38.25" thickBot="1" x14ac:dyDescent="0.3">
      <c r="B19" s="4" t="s">
        <v>7</v>
      </c>
      <c r="C19" s="5" t="str">
        <f>COMPLEX(H10,I10,"i")</f>
        <v>35+19i</v>
      </c>
      <c r="D19" s="24" t="s">
        <v>24</v>
      </c>
      <c r="E19" s="24">
        <v>10</v>
      </c>
      <c r="F19" s="24" t="s">
        <v>29</v>
      </c>
      <c r="S19" t="s">
        <v>39</v>
      </c>
    </row>
    <row r="20" spans="2:22" ht="38.25" thickBot="1" x14ac:dyDescent="0.3">
      <c r="B20" s="4" t="s">
        <v>8</v>
      </c>
      <c r="C20" s="5" t="str">
        <f>COMPLEX(J10,K10,"i")</f>
        <v>32+15.5i</v>
      </c>
      <c r="D20" s="24" t="s">
        <v>25</v>
      </c>
      <c r="E20" s="24">
        <v>10</v>
      </c>
      <c r="F20" s="24" t="s">
        <v>29</v>
      </c>
      <c r="V20">
        <f>SUM(D10*C5,F10*E5,H10*G5,J10*I5,L10*K5,N10*M5)/V3</f>
        <v>98.818181818181799</v>
      </c>
    </row>
    <row r="21" spans="2:22" ht="38.25" thickBot="1" x14ac:dyDescent="0.3">
      <c r="B21" s="4" t="s">
        <v>9</v>
      </c>
      <c r="C21" s="5" t="str">
        <f>COMPLEX(L10,M10,"i")</f>
        <v>27+13.8i</v>
      </c>
      <c r="D21" s="24" t="s">
        <v>26</v>
      </c>
      <c r="E21" s="24">
        <v>6</v>
      </c>
      <c r="F21" s="24" t="s">
        <v>28</v>
      </c>
    </row>
    <row r="22" spans="2:22" ht="38.25" thickBot="1" x14ac:dyDescent="0.3">
      <c r="B22" s="4" t="s">
        <v>10</v>
      </c>
      <c r="C22" s="5" t="str">
        <f>COMPLEX(N10,O10,"i")</f>
        <v>35+17i</v>
      </c>
      <c r="D22" s="1" t="s">
        <v>27</v>
      </c>
      <c r="E22" s="1">
        <v>6</v>
      </c>
      <c r="F22" s="1" t="s">
        <v>28</v>
      </c>
      <c r="V22">
        <f>SUM(D10*D5,F10*F5,H10*H5,J10*J5,L10*L5,N10*N5)/V3</f>
        <v>228.727272727273</v>
      </c>
    </row>
    <row r="25" spans="2:22" ht="15.75" thickBot="1" x14ac:dyDescent="0.3">
      <c r="B25" s="58" t="s">
        <v>40</v>
      </c>
      <c r="C25" s="59"/>
      <c r="D25" s="59"/>
      <c r="E25" s="59"/>
      <c r="F25" s="59"/>
      <c r="G25" s="59"/>
      <c r="H25" s="59"/>
      <c r="I25" s="59"/>
    </row>
    <row r="26" spans="2:22" ht="18.75" thickTop="1" x14ac:dyDescent="0.25">
      <c r="B26" s="46" t="s">
        <v>31</v>
      </c>
      <c r="C26" s="49"/>
      <c r="D26" s="52" t="s">
        <v>32</v>
      </c>
      <c r="E26" s="52" t="s">
        <v>33</v>
      </c>
      <c r="F26" s="52" t="s">
        <v>32</v>
      </c>
      <c r="G26" s="52" t="s">
        <v>33</v>
      </c>
      <c r="H26" s="52" t="s">
        <v>32</v>
      </c>
      <c r="I26" s="35" t="s">
        <v>34</v>
      </c>
      <c r="V26">
        <f>I36/C36</f>
        <v>52.851272727272701</v>
      </c>
    </row>
    <row r="27" spans="2:22" ht="15.75" x14ac:dyDescent="0.25">
      <c r="B27" s="47"/>
      <c r="C27" s="50"/>
      <c r="D27" s="53"/>
      <c r="E27" s="53"/>
      <c r="F27" s="53"/>
      <c r="G27" s="53"/>
      <c r="H27" s="53"/>
      <c r="I27" s="36" t="s">
        <v>35</v>
      </c>
    </row>
    <row r="28" spans="2:22" ht="18.75" thickBot="1" x14ac:dyDescent="0.3">
      <c r="B28" s="48"/>
      <c r="C28" s="51"/>
      <c r="D28" s="54"/>
      <c r="E28" s="54"/>
      <c r="F28" s="54"/>
      <c r="G28" s="54"/>
      <c r="H28" s="54"/>
      <c r="I28" s="37" t="s">
        <v>33</v>
      </c>
    </row>
    <row r="29" spans="2:22" ht="17.25" thickTop="1" thickBot="1" x14ac:dyDescent="0.3">
      <c r="B29" s="38" t="s">
        <v>5</v>
      </c>
      <c r="C29" s="39">
        <f>D10</f>
        <v>16</v>
      </c>
      <c r="D29" s="39">
        <f>C5</f>
        <v>100</v>
      </c>
      <c r="E29" s="39">
        <f>C29*D29</f>
        <v>1600</v>
      </c>
      <c r="F29" s="39">
        <f>D5</f>
        <v>240</v>
      </c>
      <c r="G29" s="39">
        <f>C29*F29</f>
        <v>3840</v>
      </c>
      <c r="H29" s="55">
        <f>SQRT((V20-D29)^2+(V22-F29)^2)</f>
        <v>11.33451</v>
      </c>
      <c r="I29" s="40">
        <f>C29*H29</f>
        <v>181.35216</v>
      </c>
    </row>
    <row r="30" spans="2:22" ht="17.25" thickTop="1" thickBot="1" x14ac:dyDescent="0.3">
      <c r="B30" s="41" t="s">
        <v>6</v>
      </c>
      <c r="C30" s="42">
        <f>F10</f>
        <v>20</v>
      </c>
      <c r="D30" s="39">
        <f>E5</f>
        <v>95</v>
      </c>
      <c r="E30" s="39">
        <f t="shared" ref="E30:E34" si="1">C30*D30</f>
        <v>1900</v>
      </c>
      <c r="F30" s="39">
        <f>F5</f>
        <v>125</v>
      </c>
      <c r="G30" s="39">
        <f t="shared" ref="G30:G34" si="2">C30*F30</f>
        <v>2500</v>
      </c>
      <c r="H30" s="55">
        <f>SQRT((V20-D30)^2+(V22-F30)^2)</f>
        <v>103.79752000000001</v>
      </c>
      <c r="I30" s="40">
        <f>C30*H30</f>
        <v>2075.9504000000002</v>
      </c>
    </row>
    <row r="31" spans="2:22" ht="17.25" thickTop="1" thickBot="1" x14ac:dyDescent="0.3">
      <c r="B31" s="38" t="s">
        <v>7</v>
      </c>
      <c r="C31" s="42">
        <f>H10</f>
        <v>35</v>
      </c>
      <c r="D31" s="39">
        <f>G5</f>
        <v>50</v>
      </c>
      <c r="E31" s="39">
        <f t="shared" si="1"/>
        <v>1750</v>
      </c>
      <c r="F31" s="39">
        <f>H5</f>
        <v>260</v>
      </c>
      <c r="G31" s="39">
        <f t="shared" si="2"/>
        <v>9100</v>
      </c>
      <c r="H31" s="55">
        <f>SQRT((V20-D31)^2+(V22-F31)^2)</f>
        <v>57.975839999999998</v>
      </c>
      <c r="I31" s="40">
        <f>C31*H31</f>
        <v>2029.1543999999999</v>
      </c>
    </row>
    <row r="32" spans="2:22" ht="17.25" thickTop="1" thickBot="1" x14ac:dyDescent="0.3">
      <c r="B32" s="38" t="s">
        <v>8</v>
      </c>
      <c r="C32" s="42">
        <f>J10</f>
        <v>32</v>
      </c>
      <c r="D32" s="39">
        <f>I5</f>
        <v>140</v>
      </c>
      <c r="E32" s="39">
        <f t="shared" si="1"/>
        <v>4480</v>
      </c>
      <c r="F32" s="39">
        <f>J5</f>
        <v>260</v>
      </c>
      <c r="G32" s="39">
        <f t="shared" si="2"/>
        <v>8320</v>
      </c>
      <c r="H32" s="55">
        <f>SQRT((V20-D32)^2+(V22-F32)^2)</f>
        <v>51.710009999999997</v>
      </c>
      <c r="I32" s="40">
        <f>C32*H32</f>
        <v>1654.7203199999999</v>
      </c>
    </row>
    <row r="33" spans="2:9" ht="17.25" thickTop="1" thickBot="1" x14ac:dyDescent="0.3">
      <c r="B33" s="41" t="s">
        <v>9</v>
      </c>
      <c r="C33" s="42">
        <f>L10</f>
        <v>27</v>
      </c>
      <c r="D33" s="39">
        <f>K5</f>
        <v>75</v>
      </c>
      <c r="E33" s="39">
        <f t="shared" si="1"/>
        <v>2025</v>
      </c>
      <c r="F33" s="39">
        <f>L5</f>
        <v>265</v>
      </c>
      <c r="G33" s="39">
        <f t="shared" si="2"/>
        <v>7155</v>
      </c>
      <c r="H33" s="55">
        <f>SQRT((V20-D33)^2+(V22-F33)^2)</f>
        <v>43.393740000000001</v>
      </c>
      <c r="I33" s="40">
        <f>C33*H33</f>
        <v>1171.6309799999999</v>
      </c>
    </row>
    <row r="34" spans="2:9" ht="17.25" thickTop="1" thickBot="1" x14ac:dyDescent="0.3">
      <c r="B34" s="38" t="s">
        <v>10</v>
      </c>
      <c r="C34" s="42">
        <f>N10</f>
        <v>35</v>
      </c>
      <c r="D34" s="39">
        <f>M5</f>
        <v>130</v>
      </c>
      <c r="E34" s="39">
        <f t="shared" si="1"/>
        <v>4550</v>
      </c>
      <c r="F34" s="39">
        <f>N5</f>
        <v>195</v>
      </c>
      <c r="G34" s="39">
        <f t="shared" si="2"/>
        <v>6825</v>
      </c>
      <c r="H34" s="55">
        <f>SQRT((V20-D34)^2+(V22-F34)^2)</f>
        <v>45.932940000000002</v>
      </c>
      <c r="I34" s="40">
        <f>C34*H34</f>
        <v>1607.6529</v>
      </c>
    </row>
    <row r="35" spans="2:9" ht="17.25" thickTop="1" thickBot="1" x14ac:dyDescent="0.3">
      <c r="B35" s="38" t="s">
        <v>16</v>
      </c>
      <c r="C35" s="42"/>
      <c r="D35" s="39">
        <f>20</f>
        <v>20</v>
      </c>
      <c r="E35" s="39"/>
      <c r="F35" s="39">
        <f>90</f>
        <v>90</v>
      </c>
      <c r="G35" s="39"/>
      <c r="H35" s="56">
        <f>SQRT((V20-D35)^2+(V22-F35)^2)</f>
        <v>159.55000000000001</v>
      </c>
      <c r="I35" s="40">
        <f>C35*H35</f>
        <v>0</v>
      </c>
    </row>
    <row r="36" spans="2:9" ht="16.5" thickBot="1" x14ac:dyDescent="0.3">
      <c r="B36" s="44" t="s">
        <v>37</v>
      </c>
      <c r="C36" s="45">
        <f>SUM(C29:C34)</f>
        <v>165</v>
      </c>
      <c r="D36" s="43" t="s">
        <v>38</v>
      </c>
      <c r="E36" s="45">
        <f>SUM(E29:E34)</f>
        <v>16305</v>
      </c>
      <c r="F36" s="43" t="s">
        <v>38</v>
      </c>
      <c r="G36" s="45">
        <f>SUM(G29:G34)</f>
        <v>37740</v>
      </c>
      <c r="H36" s="43" t="s">
        <v>38</v>
      </c>
      <c r="I36" s="57">
        <f>SUM(I29:I34)</f>
        <v>8720.4599999999991</v>
      </c>
    </row>
    <row r="37" spans="2:9" ht="15.75" thickTop="1" x14ac:dyDescent="0.25"/>
    <row r="44" spans="2:9" ht="16.5" customHeight="1" x14ac:dyDescent="0.25"/>
    <row r="46" spans="2:9" ht="15.75" customHeight="1" thickBot="1" x14ac:dyDescent="0.3"/>
    <row r="47" spans="2:9" ht="16.5" thickTop="1" thickBot="1" x14ac:dyDescent="0.3">
      <c r="B47" s="72" t="s">
        <v>49</v>
      </c>
      <c r="C47" s="73"/>
      <c r="D47" s="73"/>
      <c r="E47" s="73"/>
      <c r="F47" s="73"/>
      <c r="G47" s="73"/>
      <c r="H47" s="73"/>
    </row>
    <row r="48" spans="2:9" ht="17.25" thickTop="1" thickBot="1" x14ac:dyDescent="0.3">
      <c r="B48" s="60" t="s">
        <v>41</v>
      </c>
      <c r="C48" s="74" t="s">
        <v>42</v>
      </c>
      <c r="D48" s="61"/>
      <c r="E48" s="75"/>
      <c r="F48" s="76" t="s">
        <v>43</v>
      </c>
      <c r="G48" s="61"/>
      <c r="H48" s="75"/>
    </row>
    <row r="49" spans="2:8" ht="31.5" x14ac:dyDescent="0.25">
      <c r="B49" s="77"/>
      <c r="C49" s="78" t="s">
        <v>44</v>
      </c>
      <c r="D49" s="79" t="s">
        <v>45</v>
      </c>
      <c r="E49" s="62" t="s">
        <v>46</v>
      </c>
      <c r="F49" s="80" t="s">
        <v>44</v>
      </c>
      <c r="G49" s="81" t="s">
        <v>45</v>
      </c>
      <c r="H49" s="64" t="s">
        <v>46</v>
      </c>
    </row>
    <row r="50" spans="2:8" ht="16.5" thickBot="1" x14ac:dyDescent="0.3">
      <c r="B50" s="82"/>
      <c r="C50" s="83"/>
      <c r="D50" s="84"/>
      <c r="E50" s="63" t="s">
        <v>36</v>
      </c>
      <c r="F50" s="85"/>
      <c r="G50" s="86"/>
      <c r="H50" s="63" t="s">
        <v>36</v>
      </c>
    </row>
    <row r="51" spans="2:8" ht="17.25" thickTop="1" thickBot="1" x14ac:dyDescent="0.3">
      <c r="B51" s="65" t="s">
        <v>47</v>
      </c>
      <c r="C51" s="66"/>
      <c r="D51" s="66"/>
      <c r="E51" s="67"/>
      <c r="F51" s="66"/>
      <c r="G51" s="42"/>
      <c r="H51" s="67"/>
    </row>
    <row r="52" spans="2:8" ht="16.5" thickBot="1" x14ac:dyDescent="0.3">
      <c r="B52" s="65" t="s">
        <v>48</v>
      </c>
      <c r="C52" s="66"/>
      <c r="D52" s="66"/>
      <c r="E52" s="67"/>
      <c r="F52" s="66"/>
      <c r="G52" s="42"/>
      <c r="H52" s="67"/>
    </row>
    <row r="53" spans="2:8" ht="16.5" thickBot="1" x14ac:dyDescent="0.3">
      <c r="B53" s="68" t="s">
        <v>48</v>
      </c>
      <c r="C53" s="69"/>
      <c r="D53" s="69"/>
      <c r="E53" s="70"/>
      <c r="F53" s="69"/>
      <c r="G53" s="71"/>
      <c r="H53" s="70"/>
    </row>
    <row r="54" spans="2:8" ht="15.75" thickTop="1" x14ac:dyDescent="0.25"/>
  </sheetData>
  <mergeCells count="17">
    <mergeCell ref="B47:H47"/>
    <mergeCell ref="G26:G28"/>
    <mergeCell ref="H26:H28"/>
    <mergeCell ref="B25:I25"/>
    <mergeCell ref="B26:B28"/>
    <mergeCell ref="C26:C28"/>
    <mergeCell ref="D26:D28"/>
    <mergeCell ref="E26:E28"/>
    <mergeCell ref="F26:F28"/>
    <mergeCell ref="C2:P2"/>
    <mergeCell ref="D7:O7"/>
    <mergeCell ref="D8:E8"/>
    <mergeCell ref="F8:G8"/>
    <mergeCell ref="H8:I8"/>
    <mergeCell ref="J8:K8"/>
    <mergeCell ref="L8:M8"/>
    <mergeCell ref="N8:O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>
              <from>
                <xdr:col>18</xdr:col>
                <xdr:colOff>19050</xdr:colOff>
                <xdr:row>2</xdr:row>
                <xdr:rowOff>19050</xdr:rowOff>
              </from>
              <to>
                <xdr:col>18</xdr:col>
                <xdr:colOff>361950</xdr:colOff>
                <xdr:row>3</xdr:row>
                <xdr:rowOff>28575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2" r:id="rId6">
          <objectPr defaultSize="0" autoPict="0" r:id="rId7">
            <anchor moveWithCells="1">
              <from>
                <xdr:col>18</xdr:col>
                <xdr:colOff>19050</xdr:colOff>
                <xdr:row>4</xdr:row>
                <xdr:rowOff>19050</xdr:rowOff>
              </from>
              <to>
                <xdr:col>18</xdr:col>
                <xdr:colOff>381000</xdr:colOff>
                <xdr:row>5</xdr:row>
                <xdr:rowOff>38100</xdr:rowOff>
              </to>
            </anchor>
          </objectPr>
        </oleObject>
      </mc:Choice>
      <mc:Fallback>
        <oleObject progId="Equation.DSMT4" shapeId="5122" r:id="rId6"/>
      </mc:Fallback>
    </mc:AlternateContent>
    <mc:AlternateContent xmlns:mc="http://schemas.openxmlformats.org/markup-compatibility/2006">
      <mc:Choice Requires="x14">
        <oleObject progId="Equation.DSMT4" shapeId="5123" r:id="rId8">
          <objectPr defaultSize="0" autoPict="0" r:id="rId9">
            <anchor moveWithCells="1">
              <from>
                <xdr:col>18</xdr:col>
                <xdr:colOff>9525</xdr:colOff>
                <xdr:row>13</xdr:row>
                <xdr:rowOff>0</xdr:rowOff>
              </from>
              <to>
                <xdr:col>20</xdr:col>
                <xdr:colOff>47625</xdr:colOff>
                <xdr:row>14</xdr:row>
                <xdr:rowOff>38100</xdr:rowOff>
              </to>
            </anchor>
          </objectPr>
        </oleObject>
      </mc:Choice>
      <mc:Fallback>
        <oleObject progId="Equation.DSMT4" shapeId="5123" r:id="rId8"/>
      </mc:Fallback>
    </mc:AlternateContent>
    <mc:AlternateContent xmlns:mc="http://schemas.openxmlformats.org/markup-compatibility/2006">
      <mc:Choice Requires="x14">
        <oleObject progId="Equation.DSMT4" shapeId="5124" r:id="rId10">
          <objectPr defaultSize="0" autoPict="0" r:id="rId11">
            <anchor moveWithCells="1">
              <from>
                <xdr:col>18</xdr:col>
                <xdr:colOff>19050</xdr:colOff>
                <xdr:row>15</xdr:row>
                <xdr:rowOff>9525</xdr:rowOff>
              </from>
              <to>
                <xdr:col>20</xdr:col>
                <xdr:colOff>66675</xdr:colOff>
                <xdr:row>15</xdr:row>
                <xdr:rowOff>238125</xdr:rowOff>
              </to>
            </anchor>
          </objectPr>
        </oleObject>
      </mc:Choice>
      <mc:Fallback>
        <oleObject progId="Equation.DSMT4" shapeId="5124" r:id="rId10"/>
      </mc:Fallback>
    </mc:AlternateContent>
    <mc:AlternateContent xmlns:mc="http://schemas.openxmlformats.org/markup-compatibility/2006">
      <mc:Choice Requires="x14">
        <oleObject progId="Equation.DSMT4" shapeId="5125" r:id="rId12">
          <objectPr defaultSize="0" autoPict="0" r:id="rId13">
            <anchor moveWithCells="1">
              <from>
                <xdr:col>18</xdr:col>
                <xdr:colOff>9525</xdr:colOff>
                <xdr:row>6</xdr:row>
                <xdr:rowOff>9525</xdr:rowOff>
              </from>
              <to>
                <xdr:col>19</xdr:col>
                <xdr:colOff>590550</xdr:colOff>
                <xdr:row>7</xdr:row>
                <xdr:rowOff>9525</xdr:rowOff>
              </to>
            </anchor>
          </objectPr>
        </oleObject>
      </mc:Choice>
      <mc:Fallback>
        <oleObject progId="Equation.DSMT4" shapeId="5125" r:id="rId12"/>
      </mc:Fallback>
    </mc:AlternateContent>
    <mc:AlternateContent xmlns:mc="http://schemas.openxmlformats.org/markup-compatibility/2006">
      <mc:Choice Requires="x14">
        <oleObject progId="Equation.DSMT4" shapeId="5126" r:id="rId14">
          <objectPr defaultSize="0" autoPict="0" r:id="rId15">
            <anchor moveWithCells="1">
              <from>
                <xdr:col>18</xdr:col>
                <xdr:colOff>28575</xdr:colOff>
                <xdr:row>17</xdr:row>
                <xdr:rowOff>9525</xdr:rowOff>
              </from>
              <to>
                <xdr:col>19</xdr:col>
                <xdr:colOff>438150</xdr:colOff>
                <xdr:row>18</xdr:row>
                <xdr:rowOff>47625</xdr:rowOff>
              </to>
            </anchor>
          </objectPr>
        </oleObject>
      </mc:Choice>
      <mc:Fallback>
        <oleObject progId="Equation.DSMT4" shapeId="5126" r:id="rId14"/>
      </mc:Fallback>
    </mc:AlternateContent>
    <mc:AlternateContent xmlns:mc="http://schemas.openxmlformats.org/markup-compatibility/2006">
      <mc:Choice Requires="x14">
        <oleObject progId="Equation.DSMT4" shapeId="5127" r:id="rId16">
          <objectPr defaultSize="0" autoPict="0" r:id="rId17">
            <anchor moveWithCells="1">
              <from>
                <xdr:col>18</xdr:col>
                <xdr:colOff>19050</xdr:colOff>
                <xdr:row>8</xdr:row>
                <xdr:rowOff>9525</xdr:rowOff>
              </from>
              <to>
                <xdr:col>20</xdr:col>
                <xdr:colOff>66675</xdr:colOff>
                <xdr:row>9</xdr:row>
                <xdr:rowOff>9525</xdr:rowOff>
              </to>
            </anchor>
          </objectPr>
        </oleObject>
      </mc:Choice>
      <mc:Fallback>
        <oleObject progId="Equation.DSMT4" shapeId="5127" r:id="rId16"/>
      </mc:Fallback>
    </mc:AlternateContent>
    <mc:AlternateContent xmlns:mc="http://schemas.openxmlformats.org/markup-compatibility/2006">
      <mc:Choice Requires="x14">
        <oleObject progId="Equation.DSMT4" shapeId="5128" r:id="rId18">
          <objectPr defaultSize="0" autoPict="0" r:id="rId19">
            <anchor moveWithCells="1">
              <from>
                <xdr:col>18</xdr:col>
                <xdr:colOff>9525</xdr:colOff>
                <xdr:row>10</xdr:row>
                <xdr:rowOff>19050</xdr:rowOff>
              </from>
              <to>
                <xdr:col>20</xdr:col>
                <xdr:colOff>28575</xdr:colOff>
                <xdr:row>11</xdr:row>
                <xdr:rowOff>66675</xdr:rowOff>
              </to>
            </anchor>
          </objectPr>
        </oleObject>
      </mc:Choice>
      <mc:Fallback>
        <oleObject progId="Equation.DSMT4" shapeId="5128" r:id="rId18"/>
      </mc:Fallback>
    </mc:AlternateContent>
    <mc:AlternateContent xmlns:mc="http://schemas.openxmlformats.org/markup-compatibility/2006">
      <mc:Choice Requires="x14">
        <oleObject progId="Equation.DSMT4" shapeId="5129" r:id="rId20">
          <objectPr defaultSize="0" autoPict="0" r:id="rId21">
            <anchor moveWithCells="1" sizeWithCells="1">
              <from>
                <xdr:col>17</xdr:col>
                <xdr:colOff>447675</xdr:colOff>
                <xdr:row>18</xdr:row>
                <xdr:rowOff>457200</xdr:rowOff>
              </from>
              <to>
                <xdr:col>19</xdr:col>
                <xdr:colOff>152400</xdr:colOff>
                <xdr:row>20</xdr:row>
                <xdr:rowOff>390525</xdr:rowOff>
              </to>
            </anchor>
          </objectPr>
        </oleObject>
      </mc:Choice>
      <mc:Fallback>
        <oleObject progId="Equation.DSMT4" shapeId="5129" r:id="rId20"/>
      </mc:Fallback>
    </mc:AlternateContent>
    <mc:AlternateContent xmlns:mc="http://schemas.openxmlformats.org/markup-compatibility/2006">
      <mc:Choice Requires="x14">
        <oleObject progId="Equation.DSMT4" shapeId="5130" r:id="rId22">
          <objectPr defaultSize="0" autoPict="0" r:id="rId23">
            <anchor moveWithCells="1" sizeWithCells="1">
              <from>
                <xdr:col>17</xdr:col>
                <xdr:colOff>542925</xdr:colOff>
                <xdr:row>20</xdr:row>
                <xdr:rowOff>428625</xdr:rowOff>
              </from>
              <to>
                <xdr:col>19</xdr:col>
                <xdr:colOff>95250</xdr:colOff>
                <xdr:row>23</xdr:row>
                <xdr:rowOff>104775</xdr:rowOff>
              </to>
            </anchor>
          </objectPr>
        </oleObject>
      </mc:Choice>
      <mc:Fallback>
        <oleObject progId="Equation.DSMT4" shapeId="5130" r:id="rId22"/>
      </mc:Fallback>
    </mc:AlternateContent>
    <mc:AlternateContent xmlns:mc="http://schemas.openxmlformats.org/markup-compatibility/2006">
      <mc:Choice Requires="x14">
        <oleObject progId="Equation.DSMT4" shapeId="5131" r:id="rId24">
          <objectPr defaultSize="0" r:id="rId25">
            <anchor moveWithCells="1">
              <from>
                <xdr:col>17</xdr:col>
                <xdr:colOff>542925</xdr:colOff>
                <xdr:row>23</xdr:row>
                <xdr:rowOff>180975</xdr:rowOff>
              </from>
              <to>
                <xdr:col>19</xdr:col>
                <xdr:colOff>333375</xdr:colOff>
                <xdr:row>27</xdr:row>
                <xdr:rowOff>47625</xdr:rowOff>
              </to>
            </anchor>
          </objectPr>
        </oleObject>
      </mc:Choice>
      <mc:Fallback>
        <oleObject progId="Equation.DSMT4" shapeId="5131" r:id="rId24"/>
      </mc:Fallback>
    </mc:AlternateContent>
    <mc:AlternateContent xmlns:mc="http://schemas.openxmlformats.org/markup-compatibility/2006">
      <mc:Choice Requires="x14">
        <oleObject progId="Equation.3" shapeId="5151" r:id="rId26">
          <objectPr defaultSize="0" autoPict="0" r:id="rId27">
            <anchor moveWithCells="1" sizeWithCells="1">
              <from>
                <xdr:col>2</xdr:col>
                <xdr:colOff>0</xdr:colOff>
                <xdr:row>25</xdr:row>
                <xdr:rowOff>0</xdr:rowOff>
              </from>
              <to>
                <xdr:col>2</xdr:col>
                <xdr:colOff>314325</xdr:colOff>
                <xdr:row>26</xdr:row>
                <xdr:rowOff>0</xdr:rowOff>
              </to>
            </anchor>
          </objectPr>
        </oleObject>
      </mc:Choice>
      <mc:Fallback>
        <oleObject progId="Equation.3" shapeId="5151" r:id="rId26"/>
      </mc:Fallback>
    </mc:AlternateContent>
    <mc:AlternateContent xmlns:mc="http://schemas.openxmlformats.org/markup-compatibility/2006">
      <mc:Choice Requires="x14">
        <oleObject progId="Equation.3" shapeId="5150" r:id="rId28">
          <objectPr defaultSize="0" autoPict="0" r:id="rId29">
            <anchor moveWithCells="1" sizeWithCells="1">
              <from>
                <xdr:col>3</xdr:col>
                <xdr:colOff>0</xdr:colOff>
                <xdr:row>25</xdr:row>
                <xdr:rowOff>0</xdr:rowOff>
              </from>
              <to>
                <xdr:col>3</xdr:col>
                <xdr:colOff>238125</xdr:colOff>
                <xdr:row>25</xdr:row>
                <xdr:rowOff>219075</xdr:rowOff>
              </to>
            </anchor>
          </objectPr>
        </oleObject>
      </mc:Choice>
      <mc:Fallback>
        <oleObject progId="Equation.3" shapeId="5150" r:id="rId28"/>
      </mc:Fallback>
    </mc:AlternateContent>
    <mc:AlternateContent xmlns:mc="http://schemas.openxmlformats.org/markup-compatibility/2006">
      <mc:Choice Requires="x14">
        <oleObject progId="Equation.3" shapeId="5149" r:id="rId30">
          <objectPr defaultSize="0" autoPict="0" r:id="rId31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533400</xdr:colOff>
                <xdr:row>26</xdr:row>
                <xdr:rowOff>0</xdr:rowOff>
              </to>
            </anchor>
          </objectPr>
        </oleObject>
      </mc:Choice>
      <mc:Fallback>
        <oleObject progId="Equation.3" shapeId="5149" r:id="rId30"/>
      </mc:Fallback>
    </mc:AlternateContent>
    <mc:AlternateContent xmlns:mc="http://schemas.openxmlformats.org/markup-compatibility/2006">
      <mc:Choice Requires="x14">
        <oleObject progId="Equation.3" shapeId="5148" r:id="rId32">
          <objectPr defaultSize="0" autoPict="0" r:id="rId33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200025</xdr:colOff>
                <xdr:row>25</xdr:row>
                <xdr:rowOff>219075</xdr:rowOff>
              </to>
            </anchor>
          </objectPr>
        </oleObject>
      </mc:Choice>
      <mc:Fallback>
        <oleObject progId="Equation.3" shapeId="5148" r:id="rId32"/>
      </mc:Fallback>
    </mc:AlternateContent>
    <mc:AlternateContent xmlns:mc="http://schemas.openxmlformats.org/markup-compatibility/2006">
      <mc:Choice Requires="x14">
        <oleObject progId="Equation.3" shapeId="5147" r:id="rId34">
          <objectPr defaultSize="0" autoPict="0" r:id="rId35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495300</xdr:colOff>
                <xdr:row>26</xdr:row>
                <xdr:rowOff>0</xdr:rowOff>
              </to>
            </anchor>
          </objectPr>
        </oleObject>
      </mc:Choice>
      <mc:Fallback>
        <oleObject progId="Equation.3" shapeId="5147" r:id="rId34"/>
      </mc:Fallback>
    </mc:AlternateContent>
    <mc:AlternateContent xmlns:mc="http://schemas.openxmlformats.org/markup-compatibility/2006">
      <mc:Choice Requires="x14">
        <oleObject progId="Equation.3" shapeId="5146" r:id="rId36">
          <objectPr defaultSize="0" autoPict="0" r:id="rId37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533400</xdr:colOff>
                <xdr:row>26</xdr:row>
                <xdr:rowOff>19050</xdr:rowOff>
              </to>
            </anchor>
          </objectPr>
        </oleObject>
      </mc:Choice>
      <mc:Fallback>
        <oleObject progId="Equation.3" shapeId="5146" r:id="rId36"/>
      </mc:Fallback>
    </mc:AlternateContent>
    <mc:AlternateContent xmlns:mc="http://schemas.openxmlformats.org/markup-compatibility/2006">
      <mc:Choice Requires="x14">
        <oleObject progId="Equation.3" shapeId="5145" r:id="rId38">
          <objectPr defaultSize="0" autoPict="0" r:id="rId39">
            <anchor moveWithCells="1" sizeWithCells="1">
              <from>
                <xdr:col>8</xdr:col>
                <xdr:colOff>0</xdr:colOff>
                <xdr:row>25</xdr:row>
                <xdr:rowOff>0</xdr:rowOff>
              </from>
              <to>
                <xdr:col>8</xdr:col>
                <xdr:colOff>257175</xdr:colOff>
                <xdr:row>26</xdr:row>
                <xdr:rowOff>0</xdr:rowOff>
              </to>
            </anchor>
          </objectPr>
        </oleObject>
      </mc:Choice>
      <mc:Fallback>
        <oleObject progId="Equation.3" shapeId="5145" r:id="rId38"/>
      </mc:Fallback>
    </mc:AlternateContent>
    <mc:AlternateContent xmlns:mc="http://schemas.openxmlformats.org/markup-compatibility/2006">
      <mc:Choice Requires="x14">
        <oleObject progId="Equation.3" shapeId="5144" r:id="rId40">
          <objectPr defaultSize="0" autoPict="0" r:id="rId41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466725</xdr:colOff>
                <xdr:row>27</xdr:row>
                <xdr:rowOff>57150</xdr:rowOff>
              </to>
            </anchor>
          </objectPr>
        </oleObject>
      </mc:Choice>
      <mc:Fallback>
        <oleObject progId="Equation.3" shapeId="5144" r:id="rId40"/>
      </mc:Fallback>
    </mc:AlternateContent>
    <mc:AlternateContent xmlns:mc="http://schemas.openxmlformats.org/markup-compatibility/2006">
      <mc:Choice Requires="x14">
        <oleObject progId="Equation.3" shapeId="5154" r:id="rId42">
          <objectPr defaultSize="0" autoPict="0" r:id="rId43">
            <anchor moveWithCells="1" sizeWithCells="1">
              <from>
                <xdr:col>1</xdr:col>
                <xdr:colOff>0</xdr:colOff>
                <xdr:row>50</xdr:row>
                <xdr:rowOff>0</xdr:rowOff>
              </from>
              <to>
                <xdr:col>1</xdr:col>
                <xdr:colOff>228600</xdr:colOff>
                <xdr:row>51</xdr:row>
                <xdr:rowOff>47625</xdr:rowOff>
              </to>
            </anchor>
          </objectPr>
        </oleObject>
      </mc:Choice>
      <mc:Fallback>
        <oleObject progId="Equation.3" shapeId="5154" r:id="rId42"/>
      </mc:Fallback>
    </mc:AlternateContent>
    <mc:AlternateContent xmlns:mc="http://schemas.openxmlformats.org/markup-compatibility/2006">
      <mc:Choice Requires="x14">
        <oleObject progId="Equation.3" shapeId="5153" r:id="rId44">
          <objectPr defaultSize="0" autoPict="0" r:id="rId45">
            <anchor moveWithCells="1" siz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304800</xdr:colOff>
                <xdr:row>52</xdr:row>
                <xdr:rowOff>47625</xdr:rowOff>
              </to>
            </anchor>
          </objectPr>
        </oleObject>
      </mc:Choice>
      <mc:Fallback>
        <oleObject progId="Equation.3" shapeId="5153" r:id="rId44"/>
      </mc:Fallback>
    </mc:AlternateContent>
    <mc:AlternateContent xmlns:mc="http://schemas.openxmlformats.org/markup-compatibility/2006">
      <mc:Choice Requires="x14">
        <oleObject progId="Equation.3" shapeId="5152" r:id="rId46">
          <objectPr defaultSize="0" autoPict="0" r:id="rId47">
            <anchor moveWithCells="1" sizeWithCells="1">
              <from>
                <xdr:col>1</xdr:col>
                <xdr:colOff>0</xdr:colOff>
                <xdr:row>52</xdr:row>
                <xdr:rowOff>0</xdr:rowOff>
              </from>
              <to>
                <xdr:col>1</xdr:col>
                <xdr:colOff>371475</xdr:colOff>
                <xdr:row>53</xdr:row>
                <xdr:rowOff>9525</xdr:rowOff>
              </to>
            </anchor>
          </objectPr>
        </oleObject>
      </mc:Choice>
      <mc:Fallback>
        <oleObject progId="Equation.3" shapeId="5152" r:id="rId46"/>
      </mc:Fallback>
    </mc:AlternateContent>
    <mc:AlternateContent xmlns:mc="http://schemas.openxmlformats.org/markup-compatibility/2006">
      <mc:Choice Requires="x14">
        <oleObject progId="Equation.DSMT4" shapeId="5156" r:id="rId48">
          <objectPr defaultSize="0" autoPict="0" r:id="rId49">
            <anchor moveWithCells="1">
              <from>
                <xdr:col>10</xdr:col>
                <xdr:colOff>19050</xdr:colOff>
                <xdr:row>40</xdr:row>
                <xdr:rowOff>390525</xdr:rowOff>
              </from>
              <to>
                <xdr:col>12</xdr:col>
                <xdr:colOff>209550</xdr:colOff>
                <xdr:row>42</xdr:row>
                <xdr:rowOff>76200</xdr:rowOff>
              </to>
            </anchor>
          </objectPr>
        </oleObject>
      </mc:Choice>
      <mc:Fallback>
        <oleObject progId="Equation.DSMT4" shapeId="5156" r:id="rId4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Розрахунок</vt:lpstr>
      <vt:lpstr>Табл-1</vt:lpstr>
      <vt:lpstr>Табл-2</vt:lpstr>
      <vt:lpstr>Табл-3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2021-02-23T15:47:32Z</dcterms:created>
  <dcterms:modified xsi:type="dcterms:W3CDTF">2021-02-24T21:00:29Z</dcterms:modified>
</cp:coreProperties>
</file>