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70" windowHeight="8910" firstSheet="2" activeTab="4"/>
  </bookViews>
  <sheets>
    <sheet name="Лист1" sheetId="1" r:id="rId1"/>
    <sheet name="Вар1. Длинна" sheetId="2" r:id="rId2"/>
    <sheet name="Вар2. Длинна" sheetId="5" r:id="rId3"/>
    <sheet name="Таблиця 1-3" sheetId="3" r:id="rId4"/>
    <sheet name="Потокорозподіл" sheetId="4" r:id="rId5"/>
  </sheets>
  <calcPr calcId="162913"/>
</workbook>
</file>

<file path=xl/calcChain.xml><?xml version="1.0" encoding="utf-8"?>
<calcChain xmlns="http://schemas.openxmlformats.org/spreadsheetml/2006/main">
  <c r="L6" i="3" l="1"/>
  <c r="Y24" i="5"/>
  <c r="Y25" i="5"/>
  <c r="Y23" i="5"/>
  <c r="G5" i="5"/>
  <c r="P23" i="5"/>
  <c r="K6" i="3"/>
  <c r="D6" i="3"/>
  <c r="E6" i="3"/>
  <c r="F6" i="3"/>
  <c r="F7" i="3" s="1"/>
  <c r="G6" i="3"/>
  <c r="H6" i="3"/>
  <c r="Q25" i="5"/>
  <c r="Q23" i="5"/>
  <c r="P25" i="5"/>
  <c r="T5" i="5"/>
  <c r="M6" i="3"/>
  <c r="I6" i="3"/>
  <c r="J6" i="3"/>
  <c r="K7" i="3"/>
  <c r="H16" i="1"/>
  <c r="H7" i="3" l="1"/>
  <c r="G7" i="3"/>
  <c r="E7" i="3"/>
  <c r="D7" i="3"/>
  <c r="P26" i="5" l="1"/>
  <c r="Z24" i="5"/>
  <c r="Z25" i="5"/>
  <c r="Z23" i="5"/>
  <c r="Y22" i="5"/>
  <c r="Z22" i="5"/>
  <c r="X22" i="5"/>
  <c r="Q24" i="5"/>
  <c r="P24" i="5"/>
  <c r="H5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G6" i="5"/>
  <c r="H5" i="2"/>
  <c r="H18" i="2"/>
  <c r="U4" i="5"/>
  <c r="T4" i="5"/>
  <c r="S4" i="5"/>
  <c r="H7" i="5"/>
  <c r="H6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P18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K19" i="1"/>
  <c r="J16" i="1"/>
  <c r="G16" i="1"/>
  <c r="G21" i="1"/>
  <c r="G19" i="1"/>
  <c r="G18" i="1"/>
  <c r="G17" i="1"/>
  <c r="G20" i="1"/>
  <c r="K16" i="1"/>
  <c r="F16" i="1" l="1"/>
  <c r="D16" i="1"/>
  <c r="D21" i="1"/>
  <c r="B22" i="1"/>
  <c r="C11" i="1"/>
  <c r="B11" i="1"/>
  <c r="O21" i="4" l="1"/>
  <c r="N21" i="4"/>
  <c r="L21" i="4"/>
  <c r="K21" i="4"/>
  <c r="F7" i="4"/>
  <c r="E7" i="4"/>
  <c r="N5" i="4"/>
  <c r="M5" i="4"/>
  <c r="F6" i="4"/>
  <c r="E6" i="4"/>
  <c r="R3" i="4"/>
  <c r="Q3" i="4"/>
  <c r="R2" i="4"/>
  <c r="Q2" i="4"/>
  <c r="Q5" i="4"/>
  <c r="P5" i="4"/>
  <c r="J5" i="4"/>
  <c r="F5" i="4"/>
  <c r="E5" i="4"/>
  <c r="K5" i="4"/>
  <c r="P7" i="4"/>
  <c r="M7" i="4"/>
  <c r="J7" i="4"/>
  <c r="O10" i="4"/>
  <c r="N10" i="4"/>
  <c r="L10" i="4"/>
  <c r="K10" i="4"/>
  <c r="F14" i="4"/>
  <c r="E14" i="4"/>
  <c r="C15" i="4"/>
  <c r="C16" i="4"/>
  <c r="C14" i="4"/>
  <c r="C12" i="4"/>
  <c r="C13" i="4"/>
  <c r="C11" i="4"/>
  <c r="B14" i="4"/>
  <c r="B11" i="4"/>
  <c r="F8" i="4"/>
  <c r="E8" i="4"/>
  <c r="D5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H19" i="2" l="1"/>
  <c r="V7" i="2"/>
  <c r="D16" i="4" s="1"/>
  <c r="V6" i="2"/>
  <c r="D15" i="4" s="1"/>
  <c r="D14" i="4"/>
  <c r="D11" i="4"/>
  <c r="J18" i="4" s="1"/>
  <c r="R14" i="4"/>
  <c r="Q14" i="4"/>
  <c r="H21" i="1"/>
  <c r="H20" i="1"/>
  <c r="H19" i="1"/>
  <c r="H18" i="1"/>
  <c r="H17" i="1"/>
  <c r="H22" i="1" s="1"/>
  <c r="J19" i="1" s="1"/>
  <c r="L19" i="1" s="1"/>
  <c r="F21" i="1"/>
  <c r="F20" i="1"/>
  <c r="F19" i="1"/>
  <c r="F18" i="1"/>
  <c r="F17" i="1"/>
  <c r="D20" i="1"/>
  <c r="D19" i="1"/>
  <c r="D18" i="1"/>
  <c r="D17" i="1"/>
  <c r="D22" i="1"/>
  <c r="F22" i="1" l="1"/>
  <c r="D12" i="4"/>
  <c r="P18" i="4" s="1"/>
  <c r="I7" i="3"/>
  <c r="L7" i="3"/>
  <c r="D13" i="4"/>
  <c r="M18" i="4" s="1"/>
  <c r="J7" i="3"/>
  <c r="J16" i="4" l="1"/>
  <c r="P16" i="4"/>
  <c r="Q16" i="4"/>
  <c r="K16" i="4"/>
  <c r="B32" i="1"/>
  <c r="C32" i="1" s="1"/>
  <c r="F11" i="4" l="1"/>
  <c r="R13" i="4"/>
  <c r="E12" i="4"/>
  <c r="M16" i="4"/>
  <c r="E13" i="4" s="1"/>
  <c r="F12" i="4"/>
  <c r="N16" i="4"/>
  <c r="F13" i="4" s="1"/>
  <c r="E11" i="4"/>
  <c r="Q13" i="4"/>
</calcChain>
</file>

<file path=xl/sharedStrings.xml><?xml version="1.0" encoding="utf-8"?>
<sst xmlns="http://schemas.openxmlformats.org/spreadsheetml/2006/main" count="173" uniqueCount="94">
  <si>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</si>
  <si>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</si>
  <si>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</si>
  <si>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</si>
  <si>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</si>
  <si>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</si>
  <si>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</si>
  <si>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</si>
  <si>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</si>
  <si>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</si>
  <si>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</si>
  <si>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</si>
  <si>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</si>
  <si>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</si>
  <si>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</si>
  <si>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</si>
  <si>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</si>
  <si>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</si>
  <si>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</si>
  <si>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</si>
  <si>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</si>
  <si>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</si>
  <si>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</si>
  <si>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</si>
  <si>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</si>
  <si>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</si>
  <si>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</si>
  <si>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</si>
  <si>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</si>
  <si>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</si>
  <si>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</si>
  <si>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</si>
  <si>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</si>
  <si>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</si>
  <si>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</si>
  <si>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</si>
  <si>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</si>
  <si>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</si>
  <si>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</si>
  <si>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</si>
  <si>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</si>
  <si>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</si>
  <si>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</si>
  <si>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</si>
  <si>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</si>
  <si>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</si>
  <si>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</si>
  <si>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</si>
  <si>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</si>
  <si>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</si>
  <si>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</si>
  <si>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</si>
  <si>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</si>
  <si>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</si>
  <si>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</si>
  <si>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</si>
  <si>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</si>
  <si>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</si>
  <si>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б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</si>
  <si>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</si>
  <si>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</si>
  <si>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</si>
  <si>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</si>
  <si>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</si>
  <si>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</si>
  <si>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</si>
  <si>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</si>
  <si>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</si>
  <si>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</si>
  <si>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д</t>
  </si>
  <si>
    <t>ВП-Б</t>
  </si>
  <si>
    <t>ВП-Д</t>
  </si>
  <si>
    <t>Б-Д</t>
  </si>
  <si>
    <t>ВП-3</t>
  </si>
  <si>
    <t>3-Б</t>
  </si>
  <si>
    <t>3-Д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</si>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</sst>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wmf"/><Relationship Id="rId2" Type="http://schemas.openxmlformats.org/officeDocument/2006/relationships/image" Target="../media/image12.wmf"/><Relationship Id="rId1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17</xdr:row>
      <xdr:rowOff>22860</xdr:rowOff>
    </xdr:from>
    <xdr:to>
      <xdr:col>15</xdr:col>
      <xdr:colOff>472440</xdr:colOff>
      <xdr:row>17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16</xdr:row>
      <xdr:rowOff>152400</xdr:rowOff>
    </xdr:from>
    <xdr:to>
      <xdr:col>11</xdr:col>
      <xdr:colOff>15240</xdr:colOff>
      <xdr:row>20</xdr:row>
      <xdr:rowOff>7620</xdr:rowOff>
    </xdr:to>
    <xdr:cxnSp macro="">
      <xdr:nvCxnSpPr>
        <xdr:cNvPr id="13" name="Прямая со стрелкой 12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16</xdr:row>
      <xdr:rowOff>152400</xdr:rowOff>
    </xdr:from>
    <xdr:to>
      <xdr:col>13</xdr:col>
      <xdr:colOff>571500</xdr:colOff>
      <xdr:row>20</xdr:row>
      <xdr:rowOff>7620</xdr:rowOff>
    </xdr:to>
    <xdr:cxnSp macro="">
      <xdr:nvCxnSpPr>
        <xdr:cNvPr id="14" name="Прямая со стрелкой 13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16</xdr:row>
      <xdr:rowOff>68580</xdr:rowOff>
    </xdr:from>
    <xdr:to>
      <xdr:col>13</xdr:col>
      <xdr:colOff>381000</xdr:colOff>
      <xdr:row>16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16</xdr:row>
      <xdr:rowOff>45720</xdr:rowOff>
    </xdr:from>
    <xdr:to>
      <xdr:col>10</xdr:col>
      <xdr:colOff>358140</xdr:colOff>
      <xdr:row>16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16</xdr:row>
      <xdr:rowOff>53340</xdr:rowOff>
    </xdr:from>
    <xdr:to>
      <xdr:col>16</xdr:col>
      <xdr:colOff>457200</xdr:colOff>
      <xdr:row>16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12.w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3.w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H17" sqref="H17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20" t="s">
        <v>78</v>
      </c>
    </row>
    <row r="2" spans="1:13" x14ac:dyDescent="0.25">
      <c r="A2" s="23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23" t="s">
        <v>10</v>
      </c>
      <c r="H2" s="2"/>
      <c r="M2" s="1"/>
    </row>
    <row r="3" spans="1:13" x14ac:dyDescent="0.25">
      <c r="A3" s="23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23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6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1" t="s">
        <v>77</v>
      </c>
      <c r="B13" s="4"/>
      <c r="C13" s="4"/>
      <c r="D13" s="4"/>
      <c r="E13" s="4"/>
      <c r="F13" s="4"/>
      <c r="G13" s="4"/>
      <c r="H13" s="4"/>
    </row>
    <row r="14" spans="1:13" x14ac:dyDescent="0.25">
      <c r="A14" s="23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7" t="s">
        <v>35</v>
      </c>
      <c r="H14" s="3" t="s">
        <v>36</v>
      </c>
      <c r="J14" s="3" t="s">
        <v>31</v>
      </c>
      <c r="K14" s="4"/>
    </row>
    <row r="15" spans="1:13" x14ac:dyDescent="0.25">
      <c r="A15" s="23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8">
        <f t="shared" ref="G16:G21" si="0">SQRT(($J$16-C16)^2+($K$16-E16)^2)</f>
        <v>11.334508122550599</v>
      </c>
      <c r="H16" s="18">
        <f>PRODUCT(B16,G16)</f>
        <v>181.35212996080958</v>
      </c>
      <c r="J16" s="18">
        <f>D22/B22</f>
        <v>98.818181818181813</v>
      </c>
      <c r="K16" s="18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8">
        <f t="shared" si="0"/>
        <v>103.79752222396597</v>
      </c>
      <c r="H17" s="18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8">
        <f t="shared" si="0"/>
        <v>57.975842789108619</v>
      </c>
      <c r="H18" s="18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8">
        <f t="shared" si="0"/>
        <v>51.710014695750296</v>
      </c>
      <c r="H19" s="18">
        <f t="shared" si="2"/>
        <v>1654.7204702640095</v>
      </c>
      <c r="J19" s="19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8">
        <f t="shared" si="0"/>
        <v>43.393738360800633</v>
      </c>
      <c r="H20" s="18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8">
        <f t="shared" si="0"/>
        <v>45.932937101210946</v>
      </c>
      <c r="H21" s="18">
        <f t="shared" si="2"/>
        <v>1607.6527985423832</v>
      </c>
    </row>
    <row r="22" spans="1:12" x14ac:dyDescent="0.25">
      <c r="A22" s="16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8">
        <f>SUM(H16:H21)</f>
        <v>8720.4612766069404</v>
      </c>
    </row>
    <row r="25" spans="1:12" x14ac:dyDescent="0.25">
      <c r="A25" s="2" t="s">
        <v>23</v>
      </c>
      <c r="B25" s="2" t="s">
        <v>24</v>
      </c>
      <c r="C25" s="16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6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79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zoomScale="64" zoomScaleNormal="64" workbookViewId="0">
      <selection activeCell="B26" sqref="B26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Лист1!A4</f>
        <v>А</v>
      </c>
      <c r="L2" s="4">
        <v>100</v>
      </c>
      <c r="M2" s="4">
        <f>Лист1!E16</f>
        <v>240</v>
      </c>
    </row>
    <row r="3" spans="2:23" x14ac:dyDescent="0.25">
      <c r="K3" t="str">
        <f>Лист1!A5</f>
        <v>Б</v>
      </c>
      <c r="L3" s="4">
        <v>95</v>
      </c>
      <c r="M3" s="4">
        <f>Лист1!E17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Лист1!A6</f>
        <v>В</v>
      </c>
      <c r="L4" s="4">
        <v>50</v>
      </c>
      <c r="M4" s="4">
        <f>Лист1!E18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80</v>
      </c>
      <c r="H5" s="1">
        <f>ROUND(1.1*I5/10*2,1)</f>
        <v>11.8</v>
      </c>
      <c r="I5">
        <f>SQRT(($L$2-L4)^2+($M$2-M4)^2)</f>
        <v>53.851648071345039</v>
      </c>
      <c r="K5" t="str">
        <f>Лист1!A7</f>
        <v>Г</v>
      </c>
      <c r="L5" s="4">
        <v>140</v>
      </c>
      <c r="M5" s="4">
        <f>Лист1!E19</f>
        <v>260</v>
      </c>
      <c r="U5" s="1" t="s">
        <v>47</v>
      </c>
      <c r="V5" s="1">
        <f>ROUND(1.1*W5/10*2,1)</f>
        <v>6.4</v>
      </c>
      <c r="W5" s="19">
        <f>SQRT(($L$2-L10)^2+($M$2-M10)^2)</f>
        <v>29.154759474226502</v>
      </c>
    </row>
    <row r="6" spans="2:23" x14ac:dyDescent="0.25">
      <c r="G6" s="1" t="s">
        <v>71</v>
      </c>
      <c r="H6" s="1">
        <f>ROUND(1.1*I6/10*2,1)</f>
        <v>7.8</v>
      </c>
      <c r="I6">
        <f>SQRT(($L$2-L6)^2+($M$2-M6)^2)</f>
        <v>35.355339059327378</v>
      </c>
      <c r="K6" t="str">
        <f>Лист1!A8</f>
        <v>Д</v>
      </c>
      <c r="L6" s="4">
        <v>75</v>
      </c>
      <c r="M6" s="4">
        <f>Лист1!E20</f>
        <v>265</v>
      </c>
      <c r="U6" s="1" t="s">
        <v>82</v>
      </c>
      <c r="V6" s="1">
        <f t="shared" ref="V6:V7" si="1">ROUND(1.1*W6/10*2,1)</f>
        <v>5.6</v>
      </c>
      <c r="W6" s="19">
        <f>SQRT(($L$10-L4)^2+($M$10-M4)^2)</f>
        <v>25.495097567963924</v>
      </c>
    </row>
    <row r="7" spans="2:23" x14ac:dyDescent="0.25">
      <c r="G7" s="1" t="s">
        <v>81</v>
      </c>
      <c r="H7" s="1">
        <f>ROUND(1.1*I7/10*2,1)</f>
        <v>5.6</v>
      </c>
      <c r="I7">
        <f>SQRT(($L$4-L6)^2+($M$4-M6)^2)</f>
        <v>25.495097567963924</v>
      </c>
      <c r="K7" t="str">
        <f>Лист1!A9</f>
        <v>Е</v>
      </c>
      <c r="L7" s="4">
        <v>130</v>
      </c>
      <c r="M7" s="4">
        <f>Лист1!E21</f>
        <v>195</v>
      </c>
      <c r="U7" s="1" t="s">
        <v>83</v>
      </c>
      <c r="V7" s="1">
        <f t="shared" si="1"/>
        <v>2.2000000000000002</v>
      </c>
      <c r="W7" s="19">
        <f>SQRT(($L$10-L6)^2+($M$10-M6)^2)</f>
        <v>10</v>
      </c>
    </row>
    <row r="8" spans="2:23" x14ac:dyDescent="0.25">
      <c r="L8">
        <f>Лист1!D10</f>
        <v>20</v>
      </c>
      <c r="M8">
        <f>Лист1!E10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9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84</v>
      </c>
      <c r="P19" s="1">
        <f>ROUND(1.1*Q19/10*2,1)</f>
        <v>4.7</v>
      </c>
      <c r="Q19" s="19">
        <f>SQRT(($L$9-L4)^2+($M$9-M4)^2)</f>
        <v>21.540659228538015</v>
      </c>
    </row>
    <row r="20" spans="2:17" x14ac:dyDescent="0.25">
      <c r="O20" s="1" t="s">
        <v>85</v>
      </c>
      <c r="P20" s="1">
        <f>ROUND(1.1*Q20/10*2,1)</f>
        <v>3.1</v>
      </c>
      <c r="Q20" s="19">
        <f>SQRT(($L$9-L6)^2+($M$9-M6)^2)</f>
        <v>13.928388277184119</v>
      </c>
    </row>
    <row r="21" spans="2:17" x14ac:dyDescent="0.25">
      <c r="O21" s="1" t="s">
        <v>80</v>
      </c>
      <c r="P21" s="1">
        <f>P19+P18</f>
        <v>11.8</v>
      </c>
      <c r="Q21" s="22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J2" zoomScale="85" zoomScaleNormal="85" workbookViewId="0">
      <selection activeCell="Y29" sqref="Y29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86</v>
      </c>
      <c r="G5">
        <f>ROUND(1.1*H5/10*2,1)</f>
        <v>9.8000000000000007</v>
      </c>
      <c r="H5">
        <f>SQRT(($K$8-K5)^2+($L$8-L5)^2)</f>
        <v>44.721359549995796</v>
      </c>
      <c r="J5" s="15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87</v>
      </c>
      <c r="G6">
        <f t="shared" ref="G6:G7" si="1">ROUND(1.1*H6/10*2,1)</f>
        <v>11.9</v>
      </c>
      <c r="H6">
        <f>SQRT(($K$10-K5)^2+($L$10-L5)^2)</f>
        <v>54.083269131959838</v>
      </c>
      <c r="J6" s="15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88</v>
      </c>
      <c r="G7">
        <f t="shared" si="1"/>
        <v>14.5</v>
      </c>
      <c r="H7">
        <f>SQRT(($K$10-K8)^2+($L$10-L8)^2)</f>
        <v>65.76473218982953</v>
      </c>
      <c r="J7" s="15" t="s">
        <v>13</v>
      </c>
      <c r="K7" s="4">
        <v>50</v>
      </c>
      <c r="L7" s="4">
        <v>260</v>
      </c>
    </row>
    <row r="8" spans="2:21" x14ac:dyDescent="0.25">
      <c r="J8" s="15" t="s">
        <v>14</v>
      </c>
      <c r="K8" s="4">
        <v>140</v>
      </c>
      <c r="L8" s="4">
        <v>260</v>
      </c>
    </row>
    <row r="9" spans="2:21" x14ac:dyDescent="0.25">
      <c r="J9" s="15" t="s">
        <v>15</v>
      </c>
      <c r="K9" s="4">
        <v>75</v>
      </c>
      <c r="L9" s="4">
        <v>265</v>
      </c>
    </row>
    <row r="10" spans="2:21" x14ac:dyDescent="0.25">
      <c r="J10" s="15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89</v>
      </c>
      <c r="P24">
        <f>ROUND(1.1*Q24/10*2,1)</f>
        <v>9.8000000000000007</v>
      </c>
      <c r="Q24">
        <f>SQRT(($K$8-K12)^2+($L$8-L12)^2)</f>
        <v>44.654227123532216</v>
      </c>
      <c r="X24" t="s">
        <v>90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91</v>
      </c>
      <c r="Y25">
        <f t="shared" ref="Y24: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87</v>
      </c>
      <c r="P26">
        <f>P24+P25</f>
        <v>11.100000000000001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L13" sqref="L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24" t="s">
        <v>48</v>
      </c>
      <c r="D3" s="26" t="s">
        <v>49</v>
      </c>
      <c r="E3" s="27"/>
      <c r="F3" s="27"/>
      <c r="G3" s="27"/>
      <c r="H3" s="28"/>
      <c r="I3" s="26" t="s">
        <v>50</v>
      </c>
      <c r="J3" s="27"/>
      <c r="K3" s="27"/>
      <c r="L3" s="27"/>
      <c r="M3" s="28"/>
    </row>
    <row r="4" spans="3:13" ht="16.5" thickBot="1" x14ac:dyDescent="0.3">
      <c r="C4" s="25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Длинна'!P26*2+'Вар2. Длинна'!P24*1.6</f>
        <v>37.880000000000003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30">
        <f>D6+D5*3</f>
        <v>37.200000000000003</v>
      </c>
      <c r="E7" s="29">
        <f>E6+E5*3</f>
        <v>46.480000000000004</v>
      </c>
      <c r="F7" s="8">
        <f>F6+F5*3</f>
        <v>33.92</v>
      </c>
      <c r="G7" s="8">
        <f>G6+G5*3</f>
        <v>32.160000000000004</v>
      </c>
      <c r="H7" s="30">
        <f>H6+H5*3</f>
        <v>30.56</v>
      </c>
      <c r="I7" s="30">
        <f t="shared" ref="I7:M7" si="0">I6+I5*3</f>
        <v>48.2</v>
      </c>
      <c r="J7" s="8">
        <f t="shared" si="0"/>
        <v>51.480000000000004</v>
      </c>
      <c r="K7" s="8">
        <f>K6+K5*3</f>
        <v>43.88</v>
      </c>
      <c r="L7" s="10">
        <f t="shared" si="0"/>
        <v>44.92</v>
      </c>
      <c r="M7" s="8">
        <f t="shared" si="0"/>
        <v>54.6</v>
      </c>
    </row>
    <row r="8" spans="3:13" ht="15.75" thickBot="1" x14ac:dyDescent="0.3">
      <c r="C8" s="31"/>
      <c r="D8" s="31" t="s">
        <v>92</v>
      </c>
      <c r="E8" s="31" t="s">
        <v>93</v>
      </c>
      <c r="F8" s="31" t="s">
        <v>61</v>
      </c>
      <c r="G8" s="31" t="s">
        <v>61</v>
      </c>
      <c r="H8" s="31" t="s">
        <v>61</v>
      </c>
      <c r="I8" s="31" t="s">
        <v>60</v>
      </c>
      <c r="J8" s="31" t="s">
        <v>59</v>
      </c>
      <c r="K8" s="31" t="s">
        <v>61</v>
      </c>
      <c r="L8" s="31" t="s">
        <v>61</v>
      </c>
      <c r="M8" s="31" t="s">
        <v>61</v>
      </c>
    </row>
    <row r="9" spans="3:13" ht="15.75" thickBot="1" x14ac:dyDescent="0.3">
      <c r="C9" s="31"/>
      <c r="D9" s="31" t="s">
        <v>62</v>
      </c>
      <c r="E9" s="31" t="s">
        <v>63</v>
      </c>
      <c r="F9" s="31" t="s">
        <v>63</v>
      </c>
      <c r="G9" s="31" t="s">
        <v>63</v>
      </c>
      <c r="H9" s="31" t="s">
        <v>62</v>
      </c>
      <c r="I9" s="31" t="s">
        <v>62</v>
      </c>
      <c r="J9" s="31" t="s">
        <v>63</v>
      </c>
      <c r="K9" s="31" t="s">
        <v>62</v>
      </c>
      <c r="L9" s="31" t="s">
        <v>63</v>
      </c>
      <c r="M9" s="31" t="s">
        <v>63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tabSelected="1" workbookViewId="0">
      <selection activeCell="H10" sqref="H10"/>
    </sheetView>
  </sheetViews>
  <sheetFormatPr defaultRowHeight="15" x14ac:dyDescent="0.25"/>
  <sheetData>
    <row r="2" spans="1:18" x14ac:dyDescent="0.25">
      <c r="P2" t="s">
        <v>76</v>
      </c>
      <c r="Q2">
        <f>J5+P5</f>
        <v>11</v>
      </c>
      <c r="R2">
        <f>K5+Q5</f>
        <v>4</v>
      </c>
    </row>
    <row r="3" spans="1:18" x14ac:dyDescent="0.25">
      <c r="A3" t="s">
        <v>67</v>
      </c>
      <c r="B3" t="s">
        <v>68</v>
      </c>
      <c r="C3" t="s">
        <v>43</v>
      </c>
      <c r="D3" t="s">
        <v>41</v>
      </c>
      <c r="E3" t="s">
        <v>64</v>
      </c>
      <c r="F3" t="s">
        <v>65</v>
      </c>
      <c r="Q3">
        <f>K10+N10</f>
        <v>11</v>
      </c>
      <c r="R3">
        <f>L10+O10</f>
        <v>4</v>
      </c>
    </row>
    <row r="4" spans="1:18" x14ac:dyDescent="0.25">
      <c r="D4" t="s">
        <v>66</v>
      </c>
    </row>
    <row r="5" spans="1:18" x14ac:dyDescent="0.25">
      <c r="A5">
        <v>1</v>
      </c>
      <c r="B5" t="s">
        <v>58</v>
      </c>
      <c r="C5" t="s">
        <v>70</v>
      </c>
      <c r="D5">
        <f>8.25</f>
        <v>8.25</v>
      </c>
      <c r="E5" s="11">
        <f>J5</f>
        <v>6.1040000000000001</v>
      </c>
      <c r="F5" s="11">
        <f>K5</f>
        <v>2.1659999999999999</v>
      </c>
      <c r="J5" s="12">
        <f>ROUND((K10*(M7+P7)+N10*P7)/(J7+M7+P7),3)</f>
        <v>6.1040000000000001</v>
      </c>
      <c r="K5" s="12">
        <f>ROUND((L10*(M7+P7)+O10*P7)/(J7+M7+P7),3)</f>
        <v>2.1659999999999999</v>
      </c>
      <c r="M5">
        <f>J5-K10</f>
        <v>0.10400000000000009</v>
      </c>
      <c r="N5">
        <f>K5-L10</f>
        <v>0.16599999999999993</v>
      </c>
      <c r="P5" s="12">
        <f>ROUND((K10*J7+N10*(J7+M7))/(J7+M7+P7),3)</f>
        <v>4.8959999999999999</v>
      </c>
      <c r="Q5" s="12">
        <f>ROUND((L10*J7+O10*(J7+M7))/(J7+M7+P7),3)</f>
        <v>1.8340000000000001</v>
      </c>
    </row>
    <row r="6" spans="1:18" x14ac:dyDescent="0.25">
      <c r="C6" t="s">
        <v>71</v>
      </c>
      <c r="D6">
        <v>10.45</v>
      </c>
      <c r="E6" s="11">
        <f>P5</f>
        <v>4.8959999999999999</v>
      </c>
      <c r="F6" s="11">
        <f>Q5</f>
        <v>1.8340000000000001</v>
      </c>
      <c r="K6" s="14" t="s">
        <v>12</v>
      </c>
      <c r="N6" s="14" t="s">
        <v>15</v>
      </c>
    </row>
    <row r="7" spans="1:18" x14ac:dyDescent="0.25">
      <c r="C7" t="s">
        <v>72</v>
      </c>
      <c r="D7">
        <v>7.82</v>
      </c>
      <c r="E7" s="11">
        <f>M5</f>
        <v>0.10400000000000009</v>
      </c>
      <c r="F7" s="11">
        <f>N5</f>
        <v>0.16599999999999993</v>
      </c>
      <c r="J7">
        <f>D5</f>
        <v>8.25</v>
      </c>
      <c r="M7">
        <f>D7</f>
        <v>7.82</v>
      </c>
      <c r="P7">
        <f>D6</f>
        <v>10.45</v>
      </c>
    </row>
    <row r="8" spans="1:18" x14ac:dyDescent="0.25">
      <c r="B8" t="s">
        <v>69</v>
      </c>
      <c r="C8" t="s">
        <v>73</v>
      </c>
      <c r="D8">
        <v>6.71</v>
      </c>
      <c r="E8">
        <f>E9+E10</f>
        <v>11</v>
      </c>
      <c r="F8">
        <f>F9+F10</f>
        <v>4</v>
      </c>
    </row>
    <row r="9" spans="1:18" x14ac:dyDescent="0.25">
      <c r="C9" t="s">
        <v>74</v>
      </c>
      <c r="D9">
        <v>1.54</v>
      </c>
      <c r="E9" s="12">
        <v>6</v>
      </c>
      <c r="F9" s="12">
        <v>2</v>
      </c>
    </row>
    <row r="10" spans="1:18" x14ac:dyDescent="0.25">
      <c r="C10" t="s">
        <v>75</v>
      </c>
      <c r="D10">
        <v>6.71</v>
      </c>
      <c r="E10" s="12">
        <v>5</v>
      </c>
      <c r="F10" s="12">
        <v>2</v>
      </c>
      <c r="K10">
        <f>E9</f>
        <v>6</v>
      </c>
      <c r="L10">
        <f>F9</f>
        <v>2</v>
      </c>
      <c r="N10">
        <f>E10</f>
        <v>5</v>
      </c>
      <c r="O10">
        <f>F10</f>
        <v>2</v>
      </c>
    </row>
    <row r="11" spans="1:18" x14ac:dyDescent="0.25">
      <c r="A11">
        <v>2</v>
      </c>
      <c r="B11" t="str">
        <f>'Таблиця 1-3'!I4</f>
        <v>а)</v>
      </c>
      <c r="C11" s="13" t="str">
        <f>'Вар1. Длинна'!G5</f>
        <v>ВП-В</v>
      </c>
      <c r="D11" s="13">
        <f>'Вар1. Длинна'!H5</f>
        <v>11.8</v>
      </c>
      <c r="E11">
        <f>J16</f>
        <v>5.27</v>
      </c>
      <c r="F11">
        <f>K16</f>
        <v>3.5870000000000002</v>
      </c>
    </row>
    <row r="12" spans="1:18" x14ac:dyDescent="0.25">
      <c r="C12" s="13" t="str">
        <f>'Вар1. Длинна'!G6</f>
        <v>ВП-Д</v>
      </c>
      <c r="D12" s="13">
        <f>'Вар1. Длинна'!H6</f>
        <v>7.8</v>
      </c>
      <c r="E12">
        <f>P16</f>
        <v>6.73</v>
      </c>
      <c r="F12">
        <f>Q16</f>
        <v>4.4130000000000003</v>
      </c>
    </row>
    <row r="13" spans="1:18" x14ac:dyDescent="0.25">
      <c r="C13" s="13" t="str">
        <f>'Вар1. Длинна'!G7</f>
        <v>В-Д</v>
      </c>
      <c r="D13" s="13">
        <f>'Вар1. Длинна'!H7</f>
        <v>5.6</v>
      </c>
      <c r="E13">
        <f>M16</f>
        <v>1.7300000000000004</v>
      </c>
      <c r="F13">
        <f>N16</f>
        <v>1.4130000000000003</v>
      </c>
      <c r="P13" t="s">
        <v>76</v>
      </c>
      <c r="Q13">
        <f>J16+P16</f>
        <v>12</v>
      </c>
      <c r="R13">
        <f>K16+Q16</f>
        <v>8</v>
      </c>
    </row>
    <row r="14" spans="1:18" x14ac:dyDescent="0.25">
      <c r="B14" t="str">
        <f>'Таблиця 1-3'!L4</f>
        <v>г)</v>
      </c>
      <c r="C14" s="13" t="str">
        <f>'Вар1. Длинна'!U5</f>
        <v>ВП-2</v>
      </c>
      <c r="D14" s="13">
        <f>'Вар1. Длинна'!V5</f>
        <v>6.4</v>
      </c>
      <c r="E14">
        <f>E15+E16</f>
        <v>12</v>
      </c>
      <c r="F14">
        <f>F15+F16</f>
        <v>8</v>
      </c>
      <c r="Q14">
        <f>K21+N21</f>
        <v>12</v>
      </c>
      <c r="R14">
        <f>L21+O21</f>
        <v>8</v>
      </c>
    </row>
    <row r="15" spans="1:18" x14ac:dyDescent="0.25">
      <c r="C15" s="13" t="str">
        <f>'Вар1. Длинна'!U6</f>
        <v>2-В</v>
      </c>
      <c r="D15" s="13">
        <f>'Вар1. Длинна'!V6</f>
        <v>5.6</v>
      </c>
      <c r="E15" s="12">
        <v>7</v>
      </c>
      <c r="F15" s="12">
        <v>5</v>
      </c>
    </row>
    <row r="16" spans="1:18" x14ac:dyDescent="0.25">
      <c r="C16" s="13" t="str">
        <f>'Вар1. Длинна'!U7</f>
        <v>2-Д</v>
      </c>
      <c r="D16" s="13">
        <f>'Вар1. Длинна'!V7</f>
        <v>2.2000000000000002</v>
      </c>
      <c r="E16" s="12">
        <v>5</v>
      </c>
      <c r="F16" s="12">
        <v>3</v>
      </c>
      <c r="J16" s="12">
        <f>ROUND((K21*(M18+P18)+N21*P18)/(J18+M18+P18),3)</f>
        <v>5.27</v>
      </c>
      <c r="K16" s="12">
        <f>ROUND((L21*(M18+P18)+O21*P18)/(J18+M18+P18),3)</f>
        <v>3.5870000000000002</v>
      </c>
      <c r="M16">
        <f>P16-N21</f>
        <v>1.7300000000000004</v>
      </c>
      <c r="N16">
        <f>Q16-O21</f>
        <v>1.4130000000000003</v>
      </c>
      <c r="P16" s="12">
        <f>ROUND((K21*J18+N21*(J18+M18))/(J18+M18+P18),3)</f>
        <v>6.73</v>
      </c>
      <c r="Q16" s="12">
        <f>ROUND((L21*J18+O21*(J18+M18))/(J18+M18+P18),3)</f>
        <v>4.4130000000000003</v>
      </c>
    </row>
    <row r="17" spans="10:16" x14ac:dyDescent="0.25">
      <c r="K17" s="14" t="s">
        <v>14</v>
      </c>
      <c r="N17" s="14" t="s">
        <v>16</v>
      </c>
    </row>
    <row r="18" spans="10:16" x14ac:dyDescent="0.25">
      <c r="J18">
        <f>D11</f>
        <v>11.8</v>
      </c>
      <c r="M18">
        <f>D13</f>
        <v>5.6</v>
      </c>
      <c r="P18">
        <f>D12</f>
        <v>7.8</v>
      </c>
    </row>
    <row r="21" spans="10:16" x14ac:dyDescent="0.25">
      <c r="K21">
        <f>E15</f>
        <v>7</v>
      </c>
      <c r="L21">
        <f>F15</f>
        <v>5</v>
      </c>
      <c r="N21">
        <f>E16</f>
        <v>5</v>
      </c>
      <c r="O21">
        <f>F16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Вар1. Длинна</vt:lpstr>
      <vt:lpstr>Вар2. Длинна</vt:lpstr>
      <vt:lpstr>Таблиця 1-3</vt:lpstr>
      <vt:lpstr>Потокорозподіл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2021-03-05T20:07:31Z</dcterms:modified>
</cp:coreProperties>
</file>