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G63" i="1"/>
  <c r="C63" i="1"/>
  <c r="G72" i="1" l="1"/>
  <c r="G74" i="1" s="1"/>
  <c r="F72" i="1"/>
  <c r="F74" i="1" s="1"/>
  <c r="E74" i="1"/>
  <c r="D74" i="1"/>
  <c r="C74" i="1"/>
  <c r="C68" i="1"/>
  <c r="G68" i="1"/>
  <c r="D68" i="1"/>
  <c r="E68" i="1"/>
  <c r="F68" i="1"/>
  <c r="H68" i="1" l="1"/>
  <c r="A3" i="1"/>
  <c r="H74" i="1" l="1"/>
  <c r="G70" i="1"/>
  <c r="F70" i="1"/>
  <c r="E70" i="1"/>
  <c r="D70" i="1"/>
  <c r="C70" i="1"/>
  <c r="D63" i="1"/>
  <c r="E63" i="1"/>
  <c r="G61" i="1"/>
  <c r="F61" i="1"/>
  <c r="D61" i="1"/>
  <c r="E61" i="1"/>
  <c r="C61" i="1"/>
  <c r="H63" i="1" l="1"/>
  <c r="H70" i="1"/>
  <c r="D56" i="1"/>
  <c r="R16" i="1" l="1"/>
  <c r="Q16" i="1"/>
  <c r="P16" i="1"/>
  <c r="O16" i="1"/>
  <c r="P10" i="1"/>
  <c r="Q10" i="1"/>
  <c r="R10" i="1"/>
  <c r="O10" i="1"/>
  <c r="C51" i="1" l="1"/>
  <c r="F48" i="1"/>
  <c r="G48" i="1" s="1"/>
  <c r="C53" i="1" s="1"/>
  <c r="D48" i="1"/>
  <c r="C48" i="1"/>
  <c r="D41" i="1"/>
  <c r="D45" i="1" s="1"/>
  <c r="C41" i="1"/>
  <c r="C45" i="1" s="1"/>
  <c r="G31" i="1"/>
  <c r="G32" i="1"/>
  <c r="G30" i="1"/>
  <c r="B30" i="1"/>
  <c r="H48" i="1" l="1"/>
  <c r="H31" i="1"/>
  <c r="B31" i="1"/>
  <c r="D32" i="1" l="1"/>
  <c r="D33" i="1"/>
  <c r="D31" i="1"/>
  <c r="B29" i="1"/>
  <c r="B27" i="1" l="1"/>
  <c r="E23" i="1"/>
  <c r="B26" i="1"/>
  <c r="B25" i="1"/>
  <c r="B23" i="1"/>
  <c r="G21" i="1"/>
  <c r="B22" i="1" l="1"/>
  <c r="B4" i="1" l="1"/>
  <c r="B15" i="1" l="1"/>
  <c r="B5" i="1"/>
  <c r="C4" i="1"/>
  <c r="D4" i="1" s="1"/>
  <c r="C5" i="1"/>
  <c r="D5" i="1" s="1"/>
  <c r="C15" i="1"/>
  <c r="D15" i="1" s="1"/>
  <c r="E15" i="1" s="1"/>
  <c r="G15" i="1" s="1"/>
  <c r="H15" i="1" s="1"/>
  <c r="K15" i="1" s="1"/>
  <c r="B6" i="1"/>
  <c r="C6" i="1" s="1"/>
  <c r="D6" i="1" s="1"/>
  <c r="E6" i="1" s="1"/>
  <c r="G6" i="1" s="1"/>
  <c r="H6" i="1" s="1"/>
  <c r="K6" i="1" s="1"/>
  <c r="B7" i="1"/>
  <c r="C7" i="1" s="1"/>
  <c r="D7" i="1" s="1"/>
  <c r="E7" i="1" s="1"/>
  <c r="G7" i="1" s="1"/>
  <c r="H7" i="1" s="1"/>
  <c r="K7" i="1" s="1"/>
  <c r="B8" i="1"/>
  <c r="C8" i="1" s="1"/>
  <c r="D8" i="1" s="1"/>
  <c r="E8" i="1" s="1"/>
  <c r="G8" i="1" s="1"/>
  <c r="H8" i="1" s="1"/>
  <c r="K8" i="1" s="1"/>
  <c r="B9" i="1"/>
  <c r="C9" i="1" s="1"/>
  <c r="D9" i="1" s="1"/>
  <c r="E9" i="1" s="1"/>
  <c r="G9" i="1" s="1"/>
  <c r="H9" i="1" s="1"/>
  <c r="K9" i="1" s="1"/>
  <c r="B10" i="1"/>
  <c r="C10" i="1" s="1"/>
  <c r="D10" i="1" s="1"/>
  <c r="E10" i="1" s="1"/>
  <c r="G10" i="1" s="1"/>
  <c r="H10" i="1" s="1"/>
  <c r="K10" i="1" s="1"/>
  <c r="B11" i="1"/>
  <c r="C11" i="1" s="1"/>
  <c r="D11" i="1" s="1"/>
  <c r="E11" i="1" s="1"/>
  <c r="G11" i="1" s="1"/>
  <c r="H11" i="1" s="1"/>
  <c r="K11" i="1" s="1"/>
  <c r="B12" i="1"/>
  <c r="C12" i="1" s="1"/>
  <c r="D12" i="1" s="1"/>
  <c r="E12" i="1" s="1"/>
  <c r="G12" i="1" s="1"/>
  <c r="H12" i="1" s="1"/>
  <c r="K12" i="1" s="1"/>
  <c r="B13" i="1"/>
  <c r="C13" i="1" s="1"/>
  <c r="D13" i="1" s="1"/>
  <c r="E13" i="1" s="1"/>
  <c r="G13" i="1" s="1"/>
  <c r="H13" i="1" s="1"/>
  <c r="K13" i="1" s="1"/>
  <c r="B14" i="1"/>
  <c r="C14" i="1" s="1"/>
  <c r="D14" i="1" s="1"/>
  <c r="E14" i="1" s="1"/>
  <c r="G14" i="1" s="1"/>
  <c r="H14" i="1" s="1"/>
  <c r="K14" i="1" s="1"/>
  <c r="B3" i="1"/>
  <c r="C3" i="1" s="1"/>
  <c r="D3" i="1" s="1"/>
  <c r="E3" i="1" s="1"/>
  <c r="G3" i="1" s="1"/>
  <c r="H3" i="1" s="1"/>
  <c r="K3" i="1" s="1"/>
  <c r="A5" i="1"/>
  <c r="A4" i="1"/>
  <c r="E5" i="1" l="1"/>
  <c r="G5" i="1" s="1"/>
  <c r="H5" i="1" s="1"/>
  <c r="K5" i="1" s="1"/>
  <c r="E4" i="1"/>
  <c r="G4" i="1" s="1"/>
  <c r="H4" i="1" s="1"/>
  <c r="K4" i="1" s="1"/>
  <c r="B18" i="1"/>
  <c r="A16" i="1"/>
  <c r="B24" i="1" s="1"/>
  <c r="B20" i="1" l="1"/>
  <c r="B21" i="1" s="1"/>
  <c r="B28" i="1"/>
</calcChain>
</file>

<file path=xl/sharedStrings.xml><?xml version="1.0" encoding="utf-8"?>
<sst xmlns="http://schemas.openxmlformats.org/spreadsheetml/2006/main" count="82" uniqueCount="72">
  <si>
    <t>COS</t>
  </si>
  <si>
    <t>TAN</t>
  </si>
  <si>
    <t>ARCCOS</t>
  </si>
  <si>
    <t>Q(t)</t>
  </si>
  <si>
    <t>Qск</t>
  </si>
  <si>
    <t>Qрез</t>
  </si>
  <si>
    <t>S</t>
  </si>
  <si>
    <t>Sрозр</t>
  </si>
  <si>
    <t>S_E2</t>
  </si>
  <si>
    <t>k2</t>
  </si>
  <si>
    <t>k_в</t>
  </si>
  <si>
    <t>S_c</t>
  </si>
  <si>
    <t>Tm</t>
  </si>
  <si>
    <t>S_вп</t>
  </si>
  <si>
    <t>S_ном</t>
  </si>
  <si>
    <t>0-2</t>
  </si>
  <si>
    <t>2_4</t>
  </si>
  <si>
    <t>4_6</t>
  </si>
  <si>
    <t>6_8</t>
  </si>
  <si>
    <t>8_10</t>
  </si>
  <si>
    <t>10_12</t>
  </si>
  <si>
    <t>12_14</t>
  </si>
  <si>
    <t>14_15</t>
  </si>
  <si>
    <t>15_16</t>
  </si>
  <si>
    <t>16_18</t>
  </si>
  <si>
    <t>18_20</t>
  </si>
  <si>
    <t>20_22</t>
  </si>
  <si>
    <t>22_24</t>
  </si>
  <si>
    <t>&lt;</t>
  </si>
  <si>
    <t>S_с</t>
  </si>
  <si>
    <t>n</t>
  </si>
  <si>
    <t>Tmax</t>
  </si>
  <si>
    <t>Iб</t>
  </si>
  <si>
    <t>X_c1</t>
  </si>
  <si>
    <t>X_c2</t>
  </si>
  <si>
    <t>U_б</t>
  </si>
  <si>
    <t>I_б</t>
  </si>
  <si>
    <t>U_в</t>
  </si>
  <si>
    <t>U_с</t>
  </si>
  <si>
    <t>U_н</t>
  </si>
  <si>
    <t>C3</t>
  </si>
  <si>
    <t>C4</t>
  </si>
  <si>
    <t>C1=С2</t>
  </si>
  <si>
    <t>C3-4</t>
  </si>
  <si>
    <t>X14-15</t>
  </si>
  <si>
    <t>x_рез</t>
  </si>
  <si>
    <t>X16-17</t>
  </si>
  <si>
    <t>I_П, 0С1</t>
  </si>
  <si>
    <t>I_П, 0С2</t>
  </si>
  <si>
    <t>I_П, 0СК1</t>
  </si>
  <si>
    <t>I_П, 0СК2</t>
  </si>
  <si>
    <t>СУММА</t>
  </si>
  <si>
    <t>Iном</t>
  </si>
  <si>
    <t>Відношення початкового значення періо</t>
  </si>
  <si>
    <t>Точки КЗ</t>
  </si>
  <si>
    <t>Джерела струмі КЗ</t>
  </si>
  <si>
    <t>Точки КЗ, кА</t>
  </si>
  <si>
    <t>Тип вимикача</t>
  </si>
  <si>
    <t>К1(РП 220кВ)</t>
  </si>
  <si>
    <t>Система 1</t>
  </si>
  <si>
    <t>Система 2</t>
  </si>
  <si>
    <t>Система 3</t>
  </si>
  <si>
    <t>СК1</t>
  </si>
  <si>
    <t>СК2</t>
  </si>
  <si>
    <t>Разом</t>
  </si>
  <si>
    <t>0,05</t>
  </si>
  <si>
    <t>0,14</t>
  </si>
  <si>
    <t>0,07</t>
  </si>
  <si>
    <t>ВВБ-220-31,5 - 2000</t>
  </si>
  <si>
    <t>К2(РП 220кВ)</t>
  </si>
  <si>
    <t>x_ек</t>
  </si>
  <si>
    <t>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</si>
</sst>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12</xdr:col>
          <xdr:colOff>123825</xdr:colOff>
          <xdr:row>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180975</xdr:colOff>
          <xdr:row>2</xdr:row>
          <xdr:rowOff>238125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123825</xdr:colOff>
          <xdr:row>2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</xdr:row>
          <xdr:rowOff>0</xdr:rowOff>
        </xdr:from>
        <xdr:to>
          <xdr:col>14</xdr:col>
          <xdr:colOff>228600</xdr:colOff>
          <xdr:row>3</xdr:row>
          <xdr:rowOff>238125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</xdr:row>
          <xdr:rowOff>0</xdr:rowOff>
        </xdr:from>
        <xdr:to>
          <xdr:col>15</xdr:col>
          <xdr:colOff>180975</xdr:colOff>
          <xdr:row>4</xdr:row>
          <xdr:rowOff>19050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3</xdr:row>
          <xdr:rowOff>0</xdr:rowOff>
        </xdr:from>
        <xdr:to>
          <xdr:col>16</xdr:col>
          <xdr:colOff>228600</xdr:colOff>
          <xdr:row>3</xdr:row>
          <xdr:rowOff>238125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</xdr:row>
          <xdr:rowOff>0</xdr:rowOff>
        </xdr:from>
        <xdr:to>
          <xdr:col>17</xdr:col>
          <xdr:colOff>123825</xdr:colOff>
          <xdr:row>3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</xdr:row>
          <xdr:rowOff>0</xdr:rowOff>
        </xdr:from>
        <xdr:to>
          <xdr:col>17</xdr:col>
          <xdr:colOff>190500</xdr:colOff>
          <xdr:row>3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9</xdr:row>
          <xdr:rowOff>0</xdr:rowOff>
        </xdr:from>
        <xdr:to>
          <xdr:col>15</xdr:col>
          <xdr:colOff>180975</xdr:colOff>
          <xdr:row>10</xdr:row>
          <xdr:rowOff>19050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74"/>
  <sheetViews>
    <sheetView tabSelected="1" topLeftCell="A56" workbookViewId="0">
      <selection activeCell="F64" sqref="F64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  <col min="13" max="13" width="21.85546875" customWidth="1"/>
    <col min="14" max="14" width="17.28515625" customWidth="1"/>
    <col min="15" max="15" width="8.42578125" customWidth="1"/>
    <col min="16" max="16" width="8.28515625" customWidth="1"/>
    <col min="17" max="18" width="11.140625" customWidth="1"/>
    <col min="21" max="21" width="24.85546875" customWidth="1"/>
    <col min="22" max="22" width="16" customWidth="1"/>
  </cols>
  <sheetData>
    <row r="2" spans="1:21" ht="15.75" thickBot="1" x14ac:dyDescent="0.3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21" ht="55.5" customHeight="1" thickBot="1" x14ac:dyDescent="0.3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  <c r="I3" t="s">
        <v>15</v>
      </c>
      <c r="J3">
        <v>2</v>
      </c>
      <c r="K3">
        <f>(H3^2)*$J$3</f>
        <v>4719.0488272382081</v>
      </c>
      <c r="M3" s="7" t="s">
        <v>54</v>
      </c>
      <c r="N3" s="7" t="s">
        <v>55</v>
      </c>
      <c r="O3" s="11" t="s">
        <v>56</v>
      </c>
      <c r="P3" s="12"/>
      <c r="Q3" s="12"/>
      <c r="R3" s="13"/>
      <c r="S3" s="14"/>
      <c r="T3" s="14"/>
      <c r="U3" s="7" t="s">
        <v>57</v>
      </c>
    </row>
    <row r="4" spans="1:21" ht="19.5" thickBot="1" x14ac:dyDescent="0.3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  <c r="I4" s="2" t="s">
        <v>16</v>
      </c>
      <c r="J4">
        <v>1</v>
      </c>
      <c r="K4">
        <f>(H4^2)*$J$3</f>
        <v>1862.2547878524683</v>
      </c>
      <c r="M4" s="10"/>
      <c r="N4" s="10"/>
      <c r="O4" s="4"/>
      <c r="P4" s="4"/>
      <c r="Q4" s="4"/>
      <c r="R4" s="4"/>
      <c r="S4" s="15"/>
      <c r="T4" s="15"/>
      <c r="U4" s="10"/>
    </row>
    <row r="5" spans="1:21" ht="19.5" thickBot="1" x14ac:dyDescent="0.3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3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  <c r="I5" s="2" t="s">
        <v>17</v>
      </c>
      <c r="K5">
        <f t="shared" ref="K5:K15" si="4">(H5^2)*$J$3</f>
        <v>2314.7367225193411</v>
      </c>
      <c r="M5" s="7" t="s">
        <v>58</v>
      </c>
      <c r="N5" s="5" t="s">
        <v>59</v>
      </c>
      <c r="O5" s="5">
        <v>12.48</v>
      </c>
      <c r="P5" s="5">
        <v>12.49</v>
      </c>
      <c r="Q5" s="5">
        <v>4.3499999999999996</v>
      </c>
      <c r="R5" s="5">
        <v>32.1</v>
      </c>
      <c r="S5" s="7" t="s">
        <v>65</v>
      </c>
      <c r="T5" s="7" t="s">
        <v>67</v>
      </c>
      <c r="U5" s="7" t="s">
        <v>68</v>
      </c>
    </row>
    <row r="6" spans="1:21" ht="19.5" thickBot="1" x14ac:dyDescent="0.3">
      <c r="A6">
        <v>60</v>
      </c>
      <c r="B6" s="1">
        <f t="shared" ref="B6:B14" si="5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3"/>
        <v>45.710714146194455</v>
      </c>
      <c r="F6">
        <v>32</v>
      </c>
      <c r="G6" s="2">
        <f t="shared" ref="G6:G14" si="6">E6-F6</f>
        <v>13.710714146194455</v>
      </c>
      <c r="H6">
        <f t="shared" si="2"/>
        <v>61.546597650874709</v>
      </c>
      <c r="I6" s="2" t="s">
        <v>18</v>
      </c>
      <c r="K6">
        <f>(H6^2)*$J$3</f>
        <v>7575.9673647973123</v>
      </c>
      <c r="M6" s="8"/>
      <c r="N6" s="5" t="s">
        <v>60</v>
      </c>
      <c r="O6" s="5">
        <v>1.23</v>
      </c>
      <c r="P6" s="5">
        <v>1.23</v>
      </c>
      <c r="Q6" s="5">
        <v>0.43</v>
      </c>
      <c r="R6" s="5">
        <v>3.16</v>
      </c>
      <c r="S6" s="8"/>
      <c r="T6" s="8"/>
      <c r="U6" s="8"/>
    </row>
    <row r="7" spans="1:21" ht="19.5" thickBot="1" x14ac:dyDescent="0.3">
      <c r="A7">
        <v>72</v>
      </c>
      <c r="B7" s="1">
        <f t="shared" si="5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3"/>
        <v>50.562430411736024</v>
      </c>
      <c r="F7">
        <v>32</v>
      </c>
      <c r="G7" s="2">
        <f t="shared" si="6"/>
        <v>18.562430411736024</v>
      </c>
      <c r="H7">
        <f t="shared" si="2"/>
        <v>74.354312738337796</v>
      </c>
      <c r="I7" s="2" t="s">
        <v>19</v>
      </c>
      <c r="K7">
        <f t="shared" si="4"/>
        <v>11057.127645581084</v>
      </c>
      <c r="M7" s="8"/>
      <c r="N7" s="5" t="s">
        <v>61</v>
      </c>
      <c r="O7" s="5">
        <v>1.23</v>
      </c>
      <c r="P7" s="5">
        <v>1.23</v>
      </c>
      <c r="Q7" s="5">
        <v>0.43</v>
      </c>
      <c r="R7" s="5">
        <v>3.16</v>
      </c>
      <c r="S7" s="9"/>
      <c r="T7" s="8"/>
      <c r="U7" s="8"/>
    </row>
    <row r="8" spans="1:21" ht="19.5" thickBot="1" x14ac:dyDescent="0.3">
      <c r="A8">
        <v>48</v>
      </c>
      <c r="B8" s="1">
        <f t="shared" si="5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3"/>
        <v>39.45147056755269</v>
      </c>
      <c r="F8">
        <v>32</v>
      </c>
      <c r="G8" s="2">
        <f t="shared" si="6"/>
        <v>7.4514705675526898</v>
      </c>
      <c r="H8">
        <f t="shared" si="2"/>
        <v>48.574936063973404</v>
      </c>
      <c r="I8" s="2" t="s">
        <v>20</v>
      </c>
      <c r="K8">
        <f t="shared" si="4"/>
        <v>4719.0488272382081</v>
      </c>
      <c r="M8" s="8"/>
      <c r="N8" s="5" t="s">
        <v>62</v>
      </c>
      <c r="O8" s="5">
        <v>0.05</v>
      </c>
      <c r="P8" s="5">
        <v>4.4999999999999998E-2</v>
      </c>
      <c r="Q8" s="5">
        <v>1.7000000000000001E-2</v>
      </c>
      <c r="R8" s="5">
        <v>1.1399999999999999</v>
      </c>
      <c r="S8" s="7" t="s">
        <v>66</v>
      </c>
      <c r="T8" s="8"/>
      <c r="U8" s="8"/>
    </row>
    <row r="9" spans="1:21" ht="19.5" thickBot="1" x14ac:dyDescent="0.3">
      <c r="A9">
        <v>120</v>
      </c>
      <c r="B9" s="1">
        <f t="shared" si="5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3"/>
        <v>54.673615230666954</v>
      </c>
      <c r="F9">
        <v>32</v>
      </c>
      <c r="G9" s="2">
        <f t="shared" si="6"/>
        <v>22.673615230666954</v>
      </c>
      <c r="H9">
        <f t="shared" si="2"/>
        <v>122.12326898518698</v>
      </c>
      <c r="I9" s="2" t="s">
        <v>21</v>
      </c>
      <c r="K9">
        <f>(H9^2)*$J$3</f>
        <v>29828.185655256664</v>
      </c>
      <c r="M9" s="8"/>
      <c r="N9" s="5" t="s">
        <v>63</v>
      </c>
      <c r="O9" s="5">
        <v>0.05</v>
      </c>
      <c r="P9" s="5">
        <v>4.4999999999999998E-2</v>
      </c>
      <c r="Q9" s="5">
        <v>1.7000000000000001E-2</v>
      </c>
      <c r="R9" s="5">
        <v>1.1399999999999999</v>
      </c>
      <c r="S9" s="9"/>
      <c r="T9" s="9"/>
      <c r="U9" s="9"/>
    </row>
    <row r="10" spans="1:21" ht="19.5" thickBot="1" x14ac:dyDescent="0.3">
      <c r="A10">
        <v>96</v>
      </c>
      <c r="B10" s="1">
        <f t="shared" si="5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3"/>
        <v>55.897089899068483</v>
      </c>
      <c r="F10">
        <v>32</v>
      </c>
      <c r="G10" s="2">
        <f t="shared" si="6"/>
        <v>23.897089899068483</v>
      </c>
      <c r="H10">
        <f t="shared" si="2"/>
        <v>98.929626025999724</v>
      </c>
      <c r="I10" s="2" t="s">
        <v>22</v>
      </c>
      <c r="K10">
        <f>(H10^2)*$J$4</f>
        <v>9787.0709056441628</v>
      </c>
      <c r="M10" s="9"/>
      <c r="N10" s="6" t="s">
        <v>64</v>
      </c>
      <c r="O10" s="6">
        <f>SUM(O5:O9)</f>
        <v>15.040000000000003</v>
      </c>
      <c r="P10" s="6">
        <f t="shared" ref="P10:R10" si="7">SUM(P5:P9)</f>
        <v>15.040000000000001</v>
      </c>
      <c r="Q10" s="6">
        <f t="shared" si="7"/>
        <v>5.2439999999999998</v>
      </c>
      <c r="R10" s="6">
        <f t="shared" si="7"/>
        <v>40.700000000000003</v>
      </c>
      <c r="S10" s="6"/>
      <c r="T10" s="6"/>
      <c r="U10" s="6"/>
    </row>
    <row r="11" spans="1:21" ht="19.5" thickBot="1" x14ac:dyDescent="0.3">
      <c r="A11">
        <v>84</v>
      </c>
      <c r="B11" s="1">
        <f t="shared" si="5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3"/>
        <v>53.979308085145419</v>
      </c>
      <c r="F11">
        <v>32</v>
      </c>
      <c r="G11" s="2">
        <f t="shared" si="6"/>
        <v>21.979308085145419</v>
      </c>
      <c r="H11">
        <f t="shared" si="2"/>
        <v>86.827933200679936</v>
      </c>
      <c r="I11" s="2" t="s">
        <v>23</v>
      </c>
      <c r="K11">
        <f>(H11^2)*$J$4</f>
        <v>7539.0899839017375</v>
      </c>
      <c r="M11" s="7" t="s">
        <v>69</v>
      </c>
      <c r="N11" s="5" t="s">
        <v>59</v>
      </c>
      <c r="O11" s="5">
        <v>12.48</v>
      </c>
      <c r="P11" s="5">
        <v>12.49</v>
      </c>
      <c r="Q11" s="5">
        <v>4.3499999999999996</v>
      </c>
      <c r="R11" s="5">
        <v>32.1</v>
      </c>
      <c r="S11" s="7" t="s">
        <v>65</v>
      </c>
      <c r="T11" s="7" t="s">
        <v>67</v>
      </c>
      <c r="U11" s="7" t="s">
        <v>68</v>
      </c>
    </row>
    <row r="12" spans="1:21" ht="19.5" thickBot="1" x14ac:dyDescent="0.3">
      <c r="A12">
        <v>72</v>
      </c>
      <c r="B12" s="1">
        <f t="shared" si="5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3"/>
        <v>50.562430411736024</v>
      </c>
      <c r="F12">
        <v>32</v>
      </c>
      <c r="G12" s="2">
        <f t="shared" si="6"/>
        <v>18.562430411736024</v>
      </c>
      <c r="H12">
        <f t="shared" si="2"/>
        <v>74.354312738337796</v>
      </c>
      <c r="I12" s="2" t="s">
        <v>24</v>
      </c>
      <c r="K12">
        <f t="shared" si="4"/>
        <v>11057.127645581084</v>
      </c>
      <c r="M12" s="8"/>
      <c r="N12" s="5" t="s">
        <v>60</v>
      </c>
      <c r="O12" s="5">
        <v>1.23</v>
      </c>
      <c r="P12" s="5">
        <v>1.23</v>
      </c>
      <c r="Q12" s="5">
        <v>0.43</v>
      </c>
      <c r="R12" s="5">
        <v>3.16</v>
      </c>
      <c r="S12" s="8"/>
      <c r="T12" s="8"/>
      <c r="U12" s="8"/>
    </row>
    <row r="13" spans="1:21" ht="19.5" thickBot="1" x14ac:dyDescent="0.3">
      <c r="A13">
        <v>60</v>
      </c>
      <c r="B13" s="1">
        <f t="shared" si="5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3"/>
        <v>45.710714146194455</v>
      </c>
      <c r="F13">
        <v>32</v>
      </c>
      <c r="G13" s="2">
        <f t="shared" si="6"/>
        <v>13.710714146194455</v>
      </c>
      <c r="H13">
        <f t="shared" si="2"/>
        <v>61.546597650874709</v>
      </c>
      <c r="I13" s="2" t="s">
        <v>25</v>
      </c>
      <c r="K13">
        <f t="shared" si="4"/>
        <v>7575.9673647973123</v>
      </c>
      <c r="M13" s="8"/>
      <c r="N13" s="5" t="s">
        <v>61</v>
      </c>
      <c r="O13" s="5">
        <v>1.23</v>
      </c>
      <c r="P13" s="5">
        <v>1.23</v>
      </c>
      <c r="Q13" s="5">
        <v>0.43</v>
      </c>
      <c r="R13" s="5">
        <v>3.16</v>
      </c>
      <c r="S13" s="9"/>
      <c r="T13" s="8"/>
      <c r="U13" s="8"/>
    </row>
    <row r="14" spans="1:21" ht="19.5" thickBot="1" x14ac:dyDescent="0.3">
      <c r="A14">
        <v>48</v>
      </c>
      <c r="B14" s="1">
        <f t="shared" si="5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3"/>
        <v>39.45147056755269</v>
      </c>
      <c r="F14">
        <v>32</v>
      </c>
      <c r="G14" s="2">
        <f t="shared" si="6"/>
        <v>7.4514705675526898</v>
      </c>
      <c r="H14">
        <f t="shared" si="2"/>
        <v>48.574936063973404</v>
      </c>
      <c r="I14" s="2" t="s">
        <v>26</v>
      </c>
      <c r="K14">
        <f t="shared" si="4"/>
        <v>4719.0488272382081</v>
      </c>
      <c r="M14" s="8"/>
      <c r="N14" s="5" t="s">
        <v>62</v>
      </c>
      <c r="O14" s="5">
        <v>0.05</v>
      </c>
      <c r="P14" s="5">
        <v>4.4999999999999998E-2</v>
      </c>
      <c r="Q14" s="5">
        <v>1.7000000000000001E-2</v>
      </c>
      <c r="R14" s="5">
        <v>1.1399999999999999</v>
      </c>
      <c r="S14" s="7" t="s">
        <v>66</v>
      </c>
      <c r="T14" s="8"/>
      <c r="U14" s="8"/>
    </row>
    <row r="15" spans="1:21" ht="19.5" thickBot="1" x14ac:dyDescent="0.3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3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  <c r="I15" s="2" t="s">
        <v>27</v>
      </c>
      <c r="K15">
        <f t="shared" si="4"/>
        <v>2314.7367225193411</v>
      </c>
      <c r="M15" s="8"/>
      <c r="N15" s="5" t="s">
        <v>63</v>
      </c>
      <c r="O15" s="5">
        <v>0.05</v>
      </c>
      <c r="P15" s="5">
        <v>4.4999999999999998E-2</v>
      </c>
      <c r="Q15" s="5">
        <v>1.7000000000000001E-2</v>
      </c>
      <c r="R15" s="5">
        <v>1.1399999999999999</v>
      </c>
      <c r="S15" s="9"/>
      <c r="T15" s="9"/>
      <c r="U15" s="9"/>
    </row>
    <row r="16" spans="1:21" ht="19.5" thickBot="1" x14ac:dyDescent="0.3">
      <c r="A16">
        <f>SUM(A3:A15)</f>
        <v>768</v>
      </c>
      <c r="M16" s="9"/>
      <c r="N16" s="6" t="s">
        <v>64</v>
      </c>
      <c r="O16" s="6">
        <f>SUM(O11:O15)</f>
        <v>15.040000000000003</v>
      </c>
      <c r="P16" s="6">
        <f t="shared" ref="P16" si="8">SUM(P11:P15)</f>
        <v>15.040000000000001</v>
      </c>
      <c r="Q16" s="6">
        <f t="shared" ref="Q16" si="9">SUM(Q11:Q15)</f>
        <v>5.2439999999999998</v>
      </c>
      <c r="R16" s="6">
        <f t="shared" ref="R16" si="10">SUM(R11:R15)</f>
        <v>40.700000000000003</v>
      </c>
      <c r="S16" s="6"/>
      <c r="T16" s="6"/>
      <c r="U16" s="6"/>
    </row>
    <row r="18" spans="1:9" x14ac:dyDescent="0.25">
      <c r="A18" t="s">
        <v>7</v>
      </c>
      <c r="B18">
        <f>H9/((2-1)*1.4)</f>
        <v>87.23090641799071</v>
      </c>
    </row>
    <row r="20" spans="1:9" x14ac:dyDescent="0.25">
      <c r="A20" t="s">
        <v>8</v>
      </c>
      <c r="B20">
        <f>SQRT(SUM(K3:K15)/24)</f>
        <v>66.165641662977521</v>
      </c>
    </row>
    <row r="21" spans="1:9" x14ac:dyDescent="0.25">
      <c r="A21" t="s">
        <v>9</v>
      </c>
      <c r="B21">
        <f>B20/125</f>
        <v>0.52932513330382014</v>
      </c>
      <c r="G21" t="e">
        <f>SQRT((M4^2+M5^2+M6^2+M7^2+M8^2+M9^2+M10^2+#REF!^2+M13^2+#REF!^2+M14^2+#REF!^2+#REF!^2)*2)/24</f>
        <v>#VALUE!</v>
      </c>
    </row>
    <row r="22" spans="1:9" x14ac:dyDescent="0.25">
      <c r="A22" t="s">
        <v>10</v>
      </c>
      <c r="B22">
        <f>(125-110)/125</f>
        <v>0.12</v>
      </c>
    </row>
    <row r="23" spans="1:9" x14ac:dyDescent="0.25">
      <c r="A23" t="s">
        <v>11</v>
      </c>
      <c r="B23">
        <f>SQRT((0.12*120+0)^2+(0.12*55.9+3.94)^2)</f>
        <v>17.909212824688861</v>
      </c>
      <c r="C23" t="s">
        <v>28</v>
      </c>
      <c r="D23" t="s">
        <v>29</v>
      </c>
      <c r="E23">
        <f>0.12*125*2</f>
        <v>30</v>
      </c>
    </row>
    <row r="24" spans="1:9" x14ac:dyDescent="0.25">
      <c r="A24" t="s">
        <v>12</v>
      </c>
      <c r="B24">
        <f>((A16*2)/120)*365</f>
        <v>4672</v>
      </c>
    </row>
    <row r="25" spans="1:9" x14ac:dyDescent="0.25">
      <c r="A25" t="s">
        <v>13</v>
      </c>
      <c r="B25">
        <f>0.001*122.1</f>
        <v>0.1221</v>
      </c>
    </row>
    <row r="26" spans="1:9" x14ac:dyDescent="0.25">
      <c r="A26" t="s">
        <v>14</v>
      </c>
      <c r="B26">
        <f>0.1221/1.4</f>
        <v>8.7214285714285716E-2</v>
      </c>
    </row>
    <row r="27" spans="1:9" x14ac:dyDescent="0.25">
      <c r="A27" t="s">
        <v>30</v>
      </c>
      <c r="B27">
        <f>120/29.7</f>
        <v>4.0404040404040407</v>
      </c>
    </row>
    <row r="28" spans="1:9" x14ac:dyDescent="0.25">
      <c r="A28" t="s">
        <v>31</v>
      </c>
      <c r="B28">
        <f>SQRT(SUM(K3:K15)/120)*365</f>
        <v>10800.413694931629</v>
      </c>
      <c r="G28">
        <v>45</v>
      </c>
      <c r="H28">
        <v>28</v>
      </c>
      <c r="I28">
        <v>11</v>
      </c>
    </row>
    <row r="29" spans="1:9" x14ac:dyDescent="0.25">
      <c r="A29" t="s">
        <v>32</v>
      </c>
      <c r="B29" t="str">
        <f>A29</f>
        <v>Iб</v>
      </c>
    </row>
    <row r="30" spans="1:9" x14ac:dyDescent="0.25">
      <c r="A30" t="s">
        <v>33</v>
      </c>
      <c r="B30">
        <f>1000/4800</f>
        <v>0.20833333333333334</v>
      </c>
      <c r="C30" s="3" t="s">
        <v>35</v>
      </c>
      <c r="D30" s="3" t="s">
        <v>36</v>
      </c>
      <c r="F30" t="s">
        <v>37</v>
      </c>
      <c r="G30">
        <f>(0.5*(G28+I28-H28)/100)*8</f>
        <v>1.1200000000000001</v>
      </c>
    </row>
    <row r="31" spans="1:9" x14ac:dyDescent="0.25">
      <c r="A31" t="s">
        <v>34</v>
      </c>
      <c r="B31">
        <f>1000/2200</f>
        <v>0.45454545454545453</v>
      </c>
      <c r="C31" s="3">
        <v>10.5</v>
      </c>
      <c r="D31" s="3">
        <f>1000/(SQRT(3)*C31)</f>
        <v>54.985739922821502</v>
      </c>
      <c r="F31" t="s">
        <v>38</v>
      </c>
      <c r="G31">
        <f>(0.5*(I28+H28-G28)/100)*8</f>
        <v>-0.24</v>
      </c>
      <c r="H31">
        <f>0</f>
        <v>0</v>
      </c>
    </row>
    <row r="32" spans="1:9" x14ac:dyDescent="0.25">
      <c r="C32" s="3">
        <v>115</v>
      </c>
      <c r="D32" s="3">
        <f>1000/(SQRT(3)*C32)</f>
        <v>5.0204371233880503</v>
      </c>
      <c r="F32" t="s">
        <v>39</v>
      </c>
      <c r="G32">
        <f>(0.5*(G28+H28-I28)/100)*8</f>
        <v>2.48</v>
      </c>
    </row>
    <row r="33" spans="3:8" x14ac:dyDescent="0.25">
      <c r="C33" s="3">
        <v>230</v>
      </c>
      <c r="D33" s="3">
        <f>1000/(SQRT(3)*C33)</f>
        <v>2.5102185616940251</v>
      </c>
    </row>
    <row r="34" spans="3:8" x14ac:dyDescent="0.25">
      <c r="C34" s="3"/>
      <c r="D34" s="3"/>
    </row>
    <row r="38" spans="3:8" x14ac:dyDescent="0.25">
      <c r="C38">
        <v>0.41</v>
      </c>
      <c r="D38">
        <v>0.9</v>
      </c>
      <c r="E38">
        <v>9.2799999999999994</v>
      </c>
    </row>
    <row r="40" spans="3:8" x14ac:dyDescent="0.25">
      <c r="C40" t="s">
        <v>42</v>
      </c>
      <c r="D40" t="s">
        <v>43</v>
      </c>
      <c r="E40" t="s">
        <v>40</v>
      </c>
      <c r="F40" t="s">
        <v>41</v>
      </c>
      <c r="G40" t="s">
        <v>45</v>
      </c>
    </row>
    <row r="41" spans="3:8" x14ac:dyDescent="0.25">
      <c r="C41">
        <f>C38/D38</f>
        <v>0.45555555555555549</v>
      </c>
      <c r="D41">
        <f>C38/E38</f>
        <v>4.4181034482758619E-2</v>
      </c>
      <c r="G41">
        <v>0.97</v>
      </c>
    </row>
    <row r="44" spans="3:8" x14ac:dyDescent="0.25">
      <c r="C44" t="s">
        <v>44</v>
      </c>
      <c r="D44" t="s">
        <v>46</v>
      </c>
    </row>
    <row r="45" spans="3:8" x14ac:dyDescent="0.25">
      <c r="C45">
        <f>G41/C41</f>
        <v>2.1292682926829269</v>
      </c>
      <c r="D45">
        <f>G41/D41</f>
        <v>21.955121951219514</v>
      </c>
    </row>
    <row r="47" spans="3:8" x14ac:dyDescent="0.25">
      <c r="C47" t="s">
        <v>47</v>
      </c>
      <c r="D47" t="s">
        <v>48</v>
      </c>
      <c r="F47" t="s">
        <v>49</v>
      </c>
      <c r="G47" t="s">
        <v>50</v>
      </c>
      <c r="H47" t="s">
        <v>51</v>
      </c>
    </row>
    <row r="48" spans="3:8" x14ac:dyDescent="0.25">
      <c r="C48">
        <f>(1/0.21)*2.62</f>
        <v>12.476190476190476</v>
      </c>
      <c r="D48">
        <f>(1/2.13)*2.62</f>
        <v>1.2300469483568075</v>
      </c>
      <c r="F48">
        <f>1.118/21.96</f>
        <v>5.0910746812386158E-2</v>
      </c>
      <c r="G48">
        <f>F48</f>
        <v>5.0910746812386158E-2</v>
      </c>
      <c r="H48">
        <f>C48+D48+D48+F48+G48</f>
        <v>15.038105866528864</v>
      </c>
    </row>
    <row r="50" spans="2:8" x14ac:dyDescent="0.25">
      <c r="C50" t="s">
        <v>52</v>
      </c>
    </row>
    <row r="51" spans="2:8" x14ac:dyDescent="0.25">
      <c r="C51">
        <f>32/(SQRT(3)*220)</f>
        <v>8.3978220973036477E-2</v>
      </c>
    </row>
    <row r="52" spans="2:8" x14ac:dyDescent="0.25">
      <c r="C52" t="s">
        <v>53</v>
      </c>
    </row>
    <row r="53" spans="2:8" x14ac:dyDescent="0.25">
      <c r="C53">
        <f>G48/0.084</f>
        <v>0.60608031919507332</v>
      </c>
    </row>
    <row r="56" spans="2:8" x14ac:dyDescent="0.25">
      <c r="C56" t="s">
        <v>70</v>
      </c>
      <c r="D56">
        <f>1/((1/0.9)+(1/0.21)+(1/9.28)+(1/9.28))</f>
        <v>0.16424317339026859</v>
      </c>
    </row>
    <row r="59" spans="2:8" x14ac:dyDescent="0.25">
      <c r="C59">
        <v>4.76</v>
      </c>
      <c r="D59">
        <v>15.38</v>
      </c>
      <c r="E59">
        <v>0.73</v>
      </c>
      <c r="F59">
        <v>8.41</v>
      </c>
      <c r="G59">
        <v>0.31</v>
      </c>
    </row>
    <row r="61" spans="2:8" x14ac:dyDescent="0.25">
      <c r="C61">
        <f>SQRT(2)*C59*2.72^(-0.09/0.05)</f>
        <v>1.1114704562190876</v>
      </c>
      <c r="D61">
        <f t="shared" ref="D61:E61" si="11">SQRT(2)*D59*2.72^(-0.09/0.05)</f>
        <v>3.5912637850104141</v>
      </c>
      <c r="E61">
        <f t="shared" si="11"/>
        <v>0.17045660357981807</v>
      </c>
      <c r="F61">
        <f>SQRT(2)*F59*2.72^(-0.09/0.14)</f>
        <v>6.2509391261121143</v>
      </c>
      <c r="G61">
        <f>SQRT(2)*G59*2.72^(-0.09/0.14)</f>
        <v>0.23041511642030385</v>
      </c>
    </row>
    <row r="63" spans="2:8" x14ac:dyDescent="0.25">
      <c r="B63" t="s">
        <v>71</v>
      </c>
      <c r="C63">
        <f>SQRT(2)*C59*(1+2.72^(0.01/0.05))</f>
        <v>14.954759580187227</v>
      </c>
      <c r="D63">
        <f t="shared" ref="D63:E63" si="12">SQRT(2)*D59*(1+2.72^(0.01/0.05))</f>
        <v>48.320210576319241</v>
      </c>
      <c r="E63">
        <f t="shared" si="12"/>
        <v>2.2934820364572848</v>
      </c>
      <c r="F63">
        <f>SQRT(2)*F59*(1+2.72^(0.01/0.246))</f>
        <v>24.280828661149297</v>
      </c>
      <c r="G63">
        <f>SQRT(2)*G59*(1+2.72^(0.01/0.246))</f>
        <v>0.89501270926947463</v>
      </c>
      <c r="H63">
        <f>SUM(C63:G63)</f>
        <v>90.744293563382541</v>
      </c>
    </row>
    <row r="66" spans="3:8" x14ac:dyDescent="0.25">
      <c r="C66">
        <v>13.11</v>
      </c>
      <c r="D66">
        <v>1.65</v>
      </c>
      <c r="E66">
        <v>1.65</v>
      </c>
      <c r="F66">
        <v>9.5000000000000001E-2</v>
      </c>
      <c r="G66">
        <v>9.5000000000000001E-2</v>
      </c>
    </row>
    <row r="68" spans="3:8" x14ac:dyDescent="0.25">
      <c r="C68">
        <f>SQRT(2)*C66*2.72^(-0.07/0.05)</f>
        <v>4.567948762268391</v>
      </c>
      <c r="D68">
        <f t="shared" ref="D68:F68" si="13">SQRT(2)*D66*2.72^(-0.07/0.05)</f>
        <v>0.57491345978206299</v>
      </c>
      <c r="E68">
        <f t="shared" si="13"/>
        <v>0.57491345978206299</v>
      </c>
      <c r="F68">
        <f t="shared" si="13"/>
        <v>3.310107798745212E-2</v>
      </c>
      <c r="G68">
        <f>SQRT(2)*G66*2.72^(-0.07/0.05)</f>
        <v>3.310107798745212E-2</v>
      </c>
      <c r="H68">
        <f>SUM(C68:G68)</f>
        <v>5.7839778378074209</v>
      </c>
    </row>
    <row r="70" spans="3:8" x14ac:dyDescent="0.25">
      <c r="C70">
        <f>SQRT(2)*C66*(1+2.72^(0.01/0.05))</f>
        <v>41.188423969801377</v>
      </c>
      <c r="D70">
        <f t="shared" ref="D70:E70" si="14">SQRT(2)*D66*(1+2.72^(0.01/0.05))</f>
        <v>5.1838977536363284</v>
      </c>
      <c r="E70">
        <f t="shared" si="14"/>
        <v>5.1838977536363284</v>
      </c>
      <c r="F70">
        <f>SQRT(2)*F66*(1+2.72^(0.01/0.14))</f>
        <v>0.27865457735025556</v>
      </c>
      <c r="G70">
        <f>SQRT(2)*G66*(1+2.72^(0.01/0.14))</f>
        <v>0.27865457735025556</v>
      </c>
      <c r="H70">
        <f>SUM(C70:G70)</f>
        <v>52.113528631774543</v>
      </c>
    </row>
    <row r="72" spans="3:8" x14ac:dyDescent="0.25">
      <c r="C72">
        <v>13.11</v>
      </c>
      <c r="D72">
        <v>1.65</v>
      </c>
      <c r="E72">
        <v>1.65</v>
      </c>
      <c r="F72">
        <f>F66</f>
        <v>9.5000000000000001E-2</v>
      </c>
      <c r="G72">
        <f>G66</f>
        <v>9.5000000000000001E-2</v>
      </c>
    </row>
    <row r="74" spans="3:8" x14ac:dyDescent="0.25">
      <c r="C74">
        <f>SQRT(2)*C72*(1+(2.72^(-0.01/0.05)))</f>
        <v>33.717967961630528</v>
      </c>
      <c r="D74">
        <f>SQRT(2)*D72*(1+(2.72^(-0.01/0.05)))</f>
        <v>4.243680178237252</v>
      </c>
      <c r="E74">
        <f>SQRT(2)*E72*(1+(2.72^(-0.01/0.05)))</f>
        <v>4.243680178237252</v>
      </c>
      <c r="F74">
        <f>SQRT(2)*F72*(1+(2.72^(-0.01/0.014)))</f>
        <v>0.20009067341852704</v>
      </c>
      <c r="G74">
        <f>SQRT(2)*G72*(1+(2.72^(-0.01/0.014)))</f>
        <v>0.20009067341852704</v>
      </c>
      <c r="H74">
        <f>SUM(C74:G74)</f>
        <v>42.60550966494209</v>
      </c>
    </row>
  </sheetData>
  <mergeCells count="16">
    <mergeCell ref="U3:U4"/>
    <mergeCell ref="M3:M4"/>
    <mergeCell ref="N3:N4"/>
    <mergeCell ref="O3:R3"/>
    <mergeCell ref="S3:S4"/>
    <mergeCell ref="T3:T4"/>
    <mergeCell ref="M11:M16"/>
    <mergeCell ref="S11:S13"/>
    <mergeCell ref="T11:T15"/>
    <mergeCell ref="U11:U15"/>
    <mergeCell ref="S14:S15"/>
    <mergeCell ref="M5:M10"/>
    <mergeCell ref="S5:S7"/>
    <mergeCell ref="S8:S9"/>
    <mergeCell ref="T5:T9"/>
    <mergeCell ref="U5:U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2" r:id="rId4">
          <objectPr defaultSize="0" autoPict="0" r:id="rId5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12</xdr:col>
                <xdr:colOff>123825</xdr:colOff>
                <xdr:row>2</xdr:row>
                <xdr:rowOff>190500</xdr:rowOff>
              </to>
            </anchor>
          </objectPr>
        </oleObject>
      </mc:Choice>
      <mc:Fallback>
        <oleObject progId="Equation.DSMT4" shapeId="1032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180975</xdr:colOff>
                <xdr:row>2</xdr:row>
                <xdr:rowOff>238125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0" r:id="rId8">
          <objectPr defaultSize="0" autoPict="0" r:id="rId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123825</xdr:colOff>
                <xdr:row>2</xdr:row>
                <xdr:rowOff>152400</xdr:rowOff>
              </to>
            </anchor>
          </objectPr>
        </oleObject>
      </mc:Choice>
      <mc:Fallback>
        <oleObject progId="Equation.DSMT4" shapeId="1030" r:id="rId8"/>
      </mc:Fallback>
    </mc:AlternateContent>
    <mc:AlternateContent xmlns:mc="http://schemas.openxmlformats.org/markup-compatibility/2006">
      <mc:Choice Requires="x14">
        <oleObject progId="Equation.DSMT4" shapeId="1029" r:id="rId10">
          <objectPr defaultSize="0" autoPict="0" r:id="rId11">
            <anchor moveWithCells="1" sizeWithCells="1">
              <from>
                <xdr:col>14</xdr:col>
                <xdr:colOff>0</xdr:colOff>
                <xdr:row>3</xdr:row>
                <xdr:rowOff>0</xdr:rowOff>
              </from>
              <to>
                <xdr:col>14</xdr:col>
                <xdr:colOff>228600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9" r:id="rId10"/>
      </mc:Fallback>
    </mc:AlternateContent>
    <mc:AlternateContent xmlns:mc="http://schemas.openxmlformats.org/markup-compatibility/2006">
      <mc:Choice Requires="x14">
        <oleObject progId="Equation.DSMT4" shapeId="1028" r:id="rId12">
          <objectPr defaultSize="0" autoPict="0" r:id="rId13">
            <anchor moveWithCells="1" sizeWithCells="1">
              <from>
                <xdr:col>15</xdr:col>
                <xdr:colOff>0</xdr:colOff>
                <xdr:row>3</xdr:row>
                <xdr:rowOff>0</xdr:rowOff>
              </from>
              <to>
                <xdr:col>15</xdr:col>
                <xdr:colOff>180975</xdr:colOff>
                <xdr:row>4</xdr:row>
                <xdr:rowOff>19050</xdr:rowOff>
              </to>
            </anchor>
          </objectPr>
        </oleObject>
      </mc:Choice>
      <mc:Fallback>
        <oleObject progId="Equation.DSMT4" shapeId="1028" r:id="rId12"/>
      </mc:Fallback>
    </mc:AlternateContent>
    <mc:AlternateContent xmlns:mc="http://schemas.openxmlformats.org/markup-compatibility/2006">
      <mc:Choice Requires="x14">
        <oleObject progId="Equation.DSMT4" shapeId="1027" r:id="rId14">
          <objectPr defaultSize="0" autoPict="0" r:id="rId15">
            <anchor moveWithCells="1" sizeWithCells="1">
              <from>
                <xdr:col>16</xdr:col>
                <xdr:colOff>0</xdr:colOff>
                <xdr:row>3</xdr:row>
                <xdr:rowOff>0</xdr:rowOff>
              </from>
              <to>
                <xdr:col>16</xdr:col>
                <xdr:colOff>228600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7" r:id="rId14"/>
      </mc:Fallback>
    </mc:AlternateContent>
    <mc:AlternateContent xmlns:mc="http://schemas.openxmlformats.org/markup-compatibility/2006">
      <mc:Choice Requires="x14">
        <oleObject progId="Equation.DSMT4" shapeId="1026" r:id="rId16">
          <objectPr defaultSize="0" autoPict="0" r:id="rId17">
            <anchor moveWithCells="1" sizeWithCells="1">
              <from>
                <xdr:col>17</xdr:col>
                <xdr:colOff>0</xdr:colOff>
                <xdr:row>3</xdr:row>
                <xdr:rowOff>0</xdr:rowOff>
              </from>
              <to>
                <xdr:col>17</xdr:col>
                <xdr:colOff>123825</xdr:colOff>
                <xdr:row>3</xdr:row>
                <xdr:rowOff>190500</xdr:rowOff>
              </to>
            </anchor>
          </objectPr>
        </oleObject>
      </mc:Choice>
      <mc:Fallback>
        <oleObject progId="Equation.DSMT4" shapeId="1026" r:id="rId16"/>
      </mc:Fallback>
    </mc:AlternateContent>
    <mc:AlternateContent xmlns:mc="http://schemas.openxmlformats.org/markup-compatibility/2006">
      <mc:Choice Requires="x14">
        <oleObject progId="Equation.DSMT4" shapeId="1025" r:id="rId18">
          <objectPr defaultSize="0" autoPict="0" r:id="rId19">
            <anchor moveWithCells="1" sizeWithCells="1">
              <from>
                <xdr:col>17</xdr:col>
                <xdr:colOff>0</xdr:colOff>
                <xdr:row>3</xdr:row>
                <xdr:rowOff>0</xdr:rowOff>
              </from>
              <to>
                <xdr:col>17</xdr:col>
                <xdr:colOff>190500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5" r:id="rId18"/>
      </mc:Fallback>
    </mc:AlternateContent>
    <mc:AlternateContent xmlns:mc="http://schemas.openxmlformats.org/markup-compatibility/2006">
      <mc:Choice Requires="x14">
        <oleObject progId="Equation.DSMT4" shapeId="1033" r:id="rId20">
          <objectPr defaultSize="0" autoPict="0" r:id="rId13">
            <anchor moveWithCells="1" sizeWithCells="1">
              <from>
                <xdr:col>15</xdr:col>
                <xdr:colOff>0</xdr:colOff>
                <xdr:row>9</xdr:row>
                <xdr:rowOff>0</xdr:rowOff>
              </from>
              <to>
                <xdr:col>15</xdr:col>
                <xdr:colOff>180975</xdr:colOff>
                <xdr:row>10</xdr:row>
                <xdr:rowOff>19050</xdr:rowOff>
              </to>
            </anchor>
          </objectPr>
        </oleObject>
      </mc:Choice>
      <mc:Fallback>
        <oleObject progId="Equation.DSMT4" shapeId="1033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2021-05-25T06:05:37Z</dcterms:modified>
</cp:coreProperties>
</file>