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firstSheet="1" activeTab="1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Таблиця 1-4" sheetId="6" r:id="rId7"/>
    <sheet name="Fрозр" sheetId="8" r:id="rId8"/>
    <sheet name="мех міцн" sheetId="9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K4" i="8" l="1"/>
  <c r="K5" i="8"/>
  <c r="J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4" i="8"/>
  <c r="H10" i="8"/>
  <c r="H11" i="8" s="1"/>
  <c r="H12" i="8" s="1"/>
  <c r="H13" i="8" s="1"/>
  <c r="H14" i="8" s="1"/>
  <c r="H7" i="8"/>
  <c r="H5" i="8"/>
  <c r="H4" i="8"/>
  <c r="B16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4" i="8"/>
  <c r="B5" i="8" l="1"/>
  <c r="B4" i="8"/>
  <c r="F11" i="9" l="1"/>
  <c r="F10" i="9"/>
  <c r="F7" i="9"/>
  <c r="F6" i="9"/>
  <c r="F5" i="9"/>
  <c r="G4" i="8" l="1"/>
  <c r="H6" i="8"/>
  <c r="F6" i="8"/>
  <c r="G6" i="8" s="1"/>
  <c r="J6" i="8" s="1"/>
  <c r="K6" i="8" s="1"/>
  <c r="B6" i="8"/>
  <c r="B7" i="8"/>
  <c r="F8" i="8"/>
  <c r="G8" i="8" s="1"/>
  <c r="B8" i="8"/>
  <c r="H8" i="8"/>
  <c r="H9" i="8" s="1"/>
  <c r="B9" i="8"/>
  <c r="F10" i="8"/>
  <c r="G10" i="8" s="1"/>
  <c r="B10" i="8"/>
  <c r="B11" i="8"/>
  <c r="F12" i="8"/>
  <c r="G12" i="8" s="1"/>
  <c r="B12" i="8"/>
  <c r="B13" i="8"/>
  <c r="F14" i="8"/>
  <c r="G14" i="8" s="1"/>
  <c r="B14" i="8"/>
  <c r="H15" i="8"/>
  <c r="B15" i="8"/>
  <c r="F16" i="8"/>
  <c r="G16" i="8" s="1"/>
  <c r="H16" i="8"/>
  <c r="H17" i="8" s="1"/>
  <c r="B17" i="8"/>
  <c r="F13" i="8" l="1"/>
  <c r="G13" i="8" s="1"/>
  <c r="F7" i="8"/>
  <c r="G7" i="8" s="1"/>
  <c r="J16" i="8"/>
  <c r="K16" i="8" s="1"/>
  <c r="J14" i="8"/>
  <c r="K14" i="8" s="1"/>
  <c r="J13" i="8"/>
  <c r="K13" i="8" s="1"/>
  <c r="J10" i="8"/>
  <c r="K10" i="8" s="1"/>
  <c r="J8" i="8"/>
  <c r="K8" i="8" s="1"/>
  <c r="J7" i="8"/>
  <c r="K7" i="8" s="1"/>
  <c r="F17" i="8"/>
  <c r="G17" i="8" s="1"/>
  <c r="J17" i="8" s="1"/>
  <c r="K17" i="8" s="1"/>
  <c r="F15" i="8"/>
  <c r="G15" i="8" s="1"/>
  <c r="J15" i="8" s="1"/>
  <c r="K15" i="8" s="1"/>
  <c r="F11" i="8"/>
  <c r="G11" i="8" s="1"/>
  <c r="J11" i="8" s="1"/>
  <c r="K11" i="8" s="1"/>
  <c r="F9" i="8"/>
  <c r="G9" i="8" s="1"/>
  <c r="J9" i="8" s="1"/>
  <c r="K9" i="8" s="1"/>
  <c r="F5" i="8"/>
  <c r="G5" i="8" s="1"/>
  <c r="J5" i="8" s="1"/>
  <c r="J12" i="8"/>
  <c r="K12" i="8" s="1"/>
  <c r="K22" i="4" l="1"/>
  <c r="J22" i="4"/>
  <c r="N22" i="4"/>
  <c r="M22" i="4"/>
  <c r="L29" i="4"/>
  <c r="K29" i="4"/>
  <c r="H16" i="6"/>
  <c r="H15" i="6"/>
  <c r="H14" i="6"/>
  <c r="F16" i="6"/>
  <c r="F15" i="6"/>
  <c r="F14" i="6"/>
  <c r="G25" i="4"/>
  <c r="F25" i="4"/>
  <c r="J15" i="4"/>
  <c r="P29" i="4"/>
  <c r="O29" i="4"/>
  <c r="G26" i="4"/>
  <c r="G27" i="4"/>
  <c r="F27" i="4"/>
  <c r="F26" i="4"/>
  <c r="G24" i="4"/>
  <c r="F24" i="4"/>
  <c r="K20" i="4"/>
  <c r="J17" i="4"/>
  <c r="K15" i="4" l="1"/>
  <c r="D26" i="4"/>
  <c r="E26" i="4"/>
  <c r="D27" i="4"/>
  <c r="E27" i="4"/>
  <c r="E25" i="4"/>
  <c r="D25" i="4"/>
  <c r="E15" i="6" l="1"/>
  <c r="E16" i="6"/>
  <c r="E14" i="6"/>
  <c r="D16" i="6"/>
  <c r="D15" i="6"/>
  <c r="D14" i="6"/>
  <c r="H5" i="7"/>
  <c r="H6" i="7"/>
  <c r="H4" i="7"/>
  <c r="G5" i="5"/>
  <c r="I6" i="7"/>
  <c r="H6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F10" i="6"/>
  <c r="F13" i="6"/>
  <c r="F12" i="6"/>
  <c r="F11" i="6"/>
  <c r="F9" i="6"/>
  <c r="F8" i="6"/>
  <c r="F4" i="6"/>
  <c r="F5" i="6"/>
  <c r="F6" i="6"/>
  <c r="F3" i="6"/>
  <c r="E13" i="6"/>
  <c r="E12" i="6"/>
  <c r="E11" i="6"/>
  <c r="E9" i="6"/>
  <c r="E10" i="6"/>
  <c r="H10" i="6" s="1"/>
  <c r="E8" i="6"/>
  <c r="D12" i="6"/>
  <c r="D13" i="6"/>
  <c r="D11" i="6"/>
  <c r="D9" i="6"/>
  <c r="D10" i="6"/>
  <c r="D8" i="6"/>
  <c r="H9" i="6" l="1"/>
  <c r="H12" i="6"/>
  <c r="H11" i="6"/>
  <c r="H13" i="6"/>
  <c r="D7" i="6"/>
  <c r="E7" i="6"/>
  <c r="D4" i="6"/>
  <c r="E4" i="6"/>
  <c r="D5" i="6"/>
  <c r="E5" i="6"/>
  <c r="H5" i="6" s="1"/>
  <c r="D6" i="6"/>
  <c r="E6" i="6"/>
  <c r="E3" i="6"/>
  <c r="H3" i="6" s="1"/>
  <c r="H8" i="6"/>
  <c r="F7" i="6"/>
  <c r="H4" i="6"/>
  <c r="D3" i="6"/>
  <c r="H7" i="6" l="1"/>
  <c r="H6" i="6"/>
  <c r="P18" i="2"/>
  <c r="K7" i="3"/>
  <c r="Q2" i="4" l="1"/>
  <c r="J5" i="4"/>
  <c r="P15" i="4"/>
  <c r="K5" i="4"/>
  <c r="Q5" i="4"/>
  <c r="P5" i="4"/>
  <c r="Q3" i="4"/>
  <c r="R2" i="4"/>
  <c r="R3" i="4"/>
  <c r="M5" i="4"/>
  <c r="E13" i="4"/>
  <c r="E12" i="4"/>
  <c r="E11" i="4"/>
  <c r="F11" i="4"/>
  <c r="F12" i="4"/>
  <c r="F13" i="4"/>
  <c r="E8" i="4"/>
  <c r="F7" i="4"/>
  <c r="F5" i="4"/>
  <c r="F6" i="4"/>
  <c r="E6" i="4"/>
  <c r="E9" i="4"/>
  <c r="L10" i="4"/>
  <c r="F14" i="4"/>
  <c r="P7" i="4" l="1"/>
  <c r="M7" i="4"/>
  <c r="J7" i="4"/>
  <c r="K10" i="4"/>
  <c r="O10" i="4"/>
  <c r="N10" i="4"/>
  <c r="F8" i="4"/>
  <c r="C13" i="4"/>
  <c r="D15" i="4"/>
  <c r="D16" i="4"/>
  <c r="D14" i="4"/>
  <c r="C15" i="4"/>
  <c r="C16" i="4"/>
  <c r="C14" i="4"/>
  <c r="D12" i="4"/>
  <c r="D13" i="4"/>
  <c r="D11" i="4"/>
  <c r="C12" i="4"/>
  <c r="C11" i="4"/>
  <c r="D9" i="4"/>
  <c r="D8" i="4"/>
  <c r="C9" i="4"/>
  <c r="C8" i="4"/>
  <c r="C6" i="4"/>
  <c r="C7" i="4"/>
  <c r="C5" i="4"/>
  <c r="D6" i="4"/>
  <c r="D7" i="4"/>
  <c r="D5" i="4"/>
  <c r="E5" i="4" l="1"/>
  <c r="B14" i="4"/>
  <c r="B11" i="4"/>
  <c r="L6" i="3" l="1"/>
  <c r="Y24" i="5"/>
  <c r="Y25" i="5"/>
  <c r="Y23" i="5"/>
  <c r="P23" i="5"/>
  <c r="K6" i="3"/>
  <c r="D6" i="3"/>
  <c r="E6" i="3"/>
  <c r="F6" i="3"/>
  <c r="F7" i="3" s="1"/>
  <c r="G6" i="3"/>
  <c r="H6" i="3"/>
  <c r="Q25" i="5"/>
  <c r="Q23" i="5"/>
  <c r="P25" i="5"/>
  <c r="T5" i="5"/>
  <c r="M6" i="3"/>
  <c r="I6" i="3"/>
  <c r="J6" i="3"/>
  <c r="H16" i="1"/>
  <c r="H7" i="3" l="1"/>
  <c r="G7" i="3"/>
  <c r="E7" i="3"/>
  <c r="D7" i="3"/>
  <c r="P26" i="5" l="1"/>
  <c r="Z24" i="5"/>
  <c r="Z25" i="5"/>
  <c r="Z23" i="5"/>
  <c r="Y22" i="5"/>
  <c r="Z22" i="5"/>
  <c r="X22" i="5"/>
  <c r="Q24" i="5"/>
  <c r="P24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G6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K19" i="1"/>
  <c r="J16" i="1"/>
  <c r="G16" i="1"/>
  <c r="G21" i="1"/>
  <c r="G19" i="1"/>
  <c r="G18" i="1"/>
  <c r="G17" i="1"/>
  <c r="G20" i="1"/>
  <c r="K16" i="1"/>
  <c r="F16" i="1" l="1"/>
  <c r="D16" i="1"/>
  <c r="D21" i="1"/>
  <c r="B22" i="1"/>
  <c r="C11" i="1"/>
  <c r="B11" i="1"/>
  <c r="O20" i="4" l="1"/>
  <c r="N20" i="4"/>
  <c r="L20" i="4"/>
  <c r="E14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N5" i="4" l="1"/>
  <c r="H19" i="2"/>
  <c r="V7" i="2"/>
  <c r="V6" i="2"/>
  <c r="R13" i="4"/>
  <c r="Q13" i="4"/>
  <c r="H21" i="1"/>
  <c r="H20" i="1"/>
  <c r="H19" i="1"/>
  <c r="H18" i="1"/>
  <c r="H17" i="1"/>
  <c r="H22" i="1" s="1"/>
  <c r="J19" i="1" s="1"/>
  <c r="L19" i="1" s="1"/>
  <c r="F21" i="1"/>
  <c r="F20" i="1"/>
  <c r="F19" i="1"/>
  <c r="F18" i="1"/>
  <c r="F17" i="1"/>
  <c r="D20" i="1"/>
  <c r="D19" i="1"/>
  <c r="D18" i="1"/>
  <c r="D17" i="1"/>
  <c r="D22" i="1"/>
  <c r="E7" i="4" l="1"/>
  <c r="F22" i="1"/>
  <c r="P17" i="4"/>
  <c r="I7" i="3"/>
  <c r="L7" i="3"/>
  <c r="M17" i="4"/>
  <c r="J7" i="3"/>
  <c r="Q15" i="4" l="1"/>
  <c r="B32" i="1"/>
  <c r="C32" i="1" s="1"/>
  <c r="R12" i="4" l="1"/>
  <c r="M15" i="4"/>
  <c r="N15" i="4"/>
  <c r="Q12" i="4"/>
</calcChain>
</file>

<file path=xl/sharedStrings.xml><?xml version="1.0" encoding="utf-8"?>
<sst xmlns="http://schemas.openxmlformats.org/spreadsheetml/2006/main" count="224" uniqueCount="125">
  <si>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</si>
  <si>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</si>
  <si>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</si>
  <si>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</si>
  <si>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</si>
  <si>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</si>
  <si>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</si>
  <si>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</si>
  <si>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</si>
  <si>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</si>
  <si>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</si>
  <si>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</si>
  <si>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</si>
  <si>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</si>
  <si>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</si>
  <si>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</si>
  <si>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</si>
  <si>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</si>
  <si>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</si>
  <si>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</si>
  <si>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</si>
  <si>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</si>
  <si>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</si>
  <si>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</si>
  <si>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</si>
  <si>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</si>
  <si>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</si>
  <si>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</si>
  <si>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</si>
  <si>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</si>
  <si>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</si>
  <si>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</si>
  <si>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</si>
  <si>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</si>
  <si>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</si>
  <si>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</si>
  <si>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</si>
  <si>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</si>
  <si>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</si>
  <si>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</si>
  <si>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</si>
  <si>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</si>
  <si>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</si>
  <si>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</si>
  <si>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</si>
  <si>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</si>
  <si>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</si>
  <si>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</si>
  <si>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</si>
  <si>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</si>
  <si>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</si>
  <si>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</si>
  <si>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</si>
  <si>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</si>
  <si>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</si>
  <si>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</si>
  <si>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</si>
  <si>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</si>
  <si>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</si>
  <si>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</si>
  <si>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</si>
  <si>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</si>
  <si>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</si>
  <si>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</si>
  <si>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</si>
  <si>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</si>
  <si>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</si>
  <si>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</si>
  <si>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</si>
  <si>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</si>
  <si>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</si>
  <si>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</si>
  <si>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</si>
  <si>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</si>
  <si>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</si>
  <si>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</si>
  <si>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</si>
  <si>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</si>
  <si>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</si>
  <si>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</si>
  <si>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</si>
  <si>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</si>
  <si>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</si>
  <si>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</si>
  <si>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</si>
  <si>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</si>
  <si>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</si>
  <si>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</si>
  <si>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</si>
  <si>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</si>
  <si>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д</t>
  </si>
  <si>
    <t>г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</si>
  <si>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</si>
  <si>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</si>
  <si>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</si>
  <si>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</si>
  <si>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</si>
  <si>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</si>
  <si>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</si>
  <si>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</si>
  <si>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</si>
  <si>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</si>
  <si>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</si>
  <si>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</si>
  <si>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</si>
  <si>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</si>
  <si>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</si>
  <si>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</si>
  <si>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</si>
  <si>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</si>
  <si>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</si>
  <si>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</si>
  <si>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Марка проводу</t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</si>
  <si>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</si>
  <si>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</si>
  <si>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t>Алюміній</t>
  </si>
  <si>
    <t>сталі</t>
  </si>
  <si>
    <t>фактичне</t>
  </si>
  <si>
    <t xml:space="preserve">за ПУЕ </t>
  </si>
  <si>
    <t>АС-120/24</t>
  </si>
  <si>
    <t>4 – 4,5</t>
  </si>
  <si>
    <t>АС-150/34</t>
  </si>
  <si>
    <t>АС-185/</t>
  </si>
  <si>
    <t>АС-120/19</t>
  </si>
  <si>
    <t>АС-150/24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</si>
</sst>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164" fontId="9" fillId="0" borderId="15" xfId="0" applyNumberFormat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" fontId="12" fillId="0" borderId="25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2" fontId="6" fillId="0" borderId="25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6" xfId="0" applyFont="1" applyBorder="1" applyAlignment="1">
      <alignment horizontal="justify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Font="1"/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wmf"/><Relationship Id="rId1" Type="http://schemas.openxmlformats.org/officeDocument/2006/relationships/image" Target="../media/image15.wmf"/><Relationship Id="rId5" Type="http://schemas.openxmlformats.org/officeDocument/2006/relationships/image" Target="../media/image19.emf"/><Relationship Id="rId4" Type="http://schemas.openxmlformats.org/officeDocument/2006/relationships/image" Target="../media/image18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24848</xdr:colOff>
      <xdr:row>23</xdr:row>
      <xdr:rowOff>16565</xdr:rowOff>
    </xdr:from>
    <xdr:to>
      <xdr:col>15</xdr:col>
      <xdr:colOff>124240</xdr:colOff>
      <xdr:row>23</xdr:row>
      <xdr:rowOff>19549</xdr:rowOff>
    </xdr:to>
    <xdr:cxnSp macro="">
      <xdr:nvCxnSpPr>
        <xdr:cNvPr id="18" name="Прямая соединительная линия 17"/>
        <xdr:cNvCxnSpPr/>
      </xdr:nvCxnSpPr>
      <xdr:spPr>
        <a:xfrm flipV="1">
          <a:off x="5541065" y="4398065"/>
          <a:ext cx="3801718" cy="298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147102</xdr:colOff>
      <xdr:row>23</xdr:row>
      <xdr:rowOff>33131</xdr:rowOff>
    </xdr:from>
    <xdr:to>
      <xdr:col>11</xdr:col>
      <xdr:colOff>157370</xdr:colOff>
      <xdr:row>27</xdr:row>
      <xdr:rowOff>99391</xdr:rowOff>
    </xdr:to>
    <xdr:cxnSp macro="">
      <xdr:nvCxnSpPr>
        <xdr:cNvPr id="19" name="Прямая со стрелкой 18"/>
        <xdr:cNvCxnSpPr/>
      </xdr:nvCxnSpPr>
      <xdr:spPr>
        <a:xfrm>
          <a:off x="6913993" y="4414631"/>
          <a:ext cx="10268" cy="8282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118607</xdr:colOff>
      <xdr:row>23</xdr:row>
      <xdr:rowOff>1</xdr:rowOff>
    </xdr:from>
    <xdr:to>
      <xdr:col>15</xdr:col>
      <xdr:colOff>124239</xdr:colOff>
      <xdr:row>28</xdr:row>
      <xdr:rowOff>1</xdr:rowOff>
    </xdr:to>
    <xdr:cxnSp macro="">
      <xdr:nvCxnSpPr>
        <xdr:cNvPr id="20" name="Прямая со стрелкой 19"/>
        <xdr:cNvCxnSpPr/>
      </xdr:nvCxnSpPr>
      <xdr:spPr>
        <a:xfrm>
          <a:off x="9337150" y="4381501"/>
          <a:ext cx="5632" cy="952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41413</xdr:colOff>
      <xdr:row>22</xdr:row>
      <xdr:rowOff>66261</xdr:rowOff>
    </xdr:from>
    <xdr:to>
      <xdr:col>10</xdr:col>
      <xdr:colOff>604631</xdr:colOff>
      <xdr:row>22</xdr:row>
      <xdr:rowOff>66262</xdr:rowOff>
    </xdr:to>
    <xdr:cxnSp macro="">
      <xdr:nvCxnSpPr>
        <xdr:cNvPr id="44" name="Прямая со стрелкой 43"/>
        <xdr:cNvCxnSpPr/>
      </xdr:nvCxnSpPr>
      <xdr:spPr>
        <a:xfrm>
          <a:off x="5557630" y="425726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235226</xdr:colOff>
      <xdr:row>22</xdr:row>
      <xdr:rowOff>61291</xdr:rowOff>
    </xdr:from>
    <xdr:to>
      <xdr:col>14</xdr:col>
      <xdr:colOff>210379</xdr:colOff>
      <xdr:row>22</xdr:row>
      <xdr:rowOff>61292</xdr:rowOff>
    </xdr:to>
    <xdr:cxnSp macro="">
      <xdr:nvCxnSpPr>
        <xdr:cNvPr id="53" name="Прямая со стрелкой 52"/>
        <xdr:cNvCxnSpPr/>
      </xdr:nvCxnSpPr>
      <xdr:spPr>
        <a:xfrm>
          <a:off x="7615030" y="4252291"/>
          <a:ext cx="1200979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238125</xdr:colOff>
          <xdr:row>1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0;&#1059;&#1056;&#1057;3.2\kurs3_2\&#1045;&#1057;&#1110;&#1052;2\15.03.2021\&#1051;&#1080;&#1089;&#1090;%20Microsoft%20Exce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</sheetNames>
    <sheetDataSet>
      <sheetData sheetId="0"/>
      <sheetData sheetId="1"/>
      <sheetData sheetId="2"/>
      <sheetData sheetId="3">
        <row r="5">
          <cell r="F5">
            <v>2.1659999999999999</v>
          </cell>
        </row>
        <row r="6">
          <cell r="F6">
            <v>1.8340000000000001</v>
          </cell>
        </row>
        <row r="7">
          <cell r="F7">
            <v>0.16599999999999993</v>
          </cell>
        </row>
        <row r="8">
          <cell r="F8">
            <v>4</v>
          </cell>
        </row>
        <row r="9">
          <cell r="F9">
            <v>2</v>
          </cell>
        </row>
        <row r="10">
          <cell r="F10">
            <v>2</v>
          </cell>
        </row>
        <row r="11">
          <cell r="F11">
            <v>4.2350000000000003</v>
          </cell>
        </row>
        <row r="12">
          <cell r="F12">
            <v>3.7650000000000001</v>
          </cell>
        </row>
        <row r="13">
          <cell r="F13">
            <v>0.76500000000000012</v>
          </cell>
        </row>
        <row r="14">
          <cell r="F14">
            <v>8</v>
          </cell>
        </row>
        <row r="15">
          <cell r="F15">
            <v>5</v>
          </cell>
        </row>
        <row r="16">
          <cell r="F16">
            <v>3</v>
          </cell>
        </row>
        <row r="17">
          <cell r="F17">
            <v>37</v>
          </cell>
        </row>
        <row r="18">
          <cell r="F18">
            <v>22</v>
          </cell>
        </row>
      </sheetData>
      <sheetData sheetId="4">
        <row r="15">
          <cell r="J15">
            <v>110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6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8.wmf"/><Relationship Id="rId5" Type="http://schemas.openxmlformats.org/officeDocument/2006/relationships/image" Target="../media/image15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7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1" sqref="D11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44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44" t="s">
        <v>10</v>
      </c>
      <c r="H2" s="2"/>
      <c r="M2" s="1"/>
    </row>
    <row r="3" spans="1:13" x14ac:dyDescent="0.25">
      <c r="A3" s="44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44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44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44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abSelected="1" zoomScale="64" zoomScaleNormal="64" workbookViewId="0">
      <selection activeCell="P18" sqref="P18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B2" zoomScale="85" zoomScaleNormal="85" workbookViewId="0">
      <selection activeCell="G5" sqref="G5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 t="shared" ref="G6:G7" si="1"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si="1"/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80</v>
      </c>
      <c r="P26">
        <f>P24+P25</f>
        <v>11.100000000000001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H6" sqref="H6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98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97</v>
      </c>
      <c r="H5">
        <f t="shared" ref="H5:H6" si="0"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93</v>
      </c>
      <c r="H6">
        <f t="shared" si="0"/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zoomScale="115" zoomScaleNormal="115" workbookViewId="0">
      <selection activeCell="J28" sqref="J28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4">
        <f>M5</f>
        <v>-8.032</v>
      </c>
      <c r="F7" s="14">
        <f>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27</f>
        <v>27</v>
      </c>
      <c r="F9" s="4">
        <v>13.8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E9</f>
        <v>27</v>
      </c>
      <c r="O10">
        <f>F9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M15</f>
        <v>-2.8430000000000035</v>
      </c>
      <c r="F13" s="14">
        <f>N15</f>
        <v>-1.3919999999999995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2" spans="2:16" x14ac:dyDescent="0.25">
      <c r="J22">
        <f>F25</f>
        <v>36</v>
      </c>
      <c r="K22">
        <f>G25</f>
        <v>25</v>
      </c>
      <c r="M22">
        <f>O29</f>
        <v>16</v>
      </c>
      <c r="N22">
        <f>P29</f>
        <v>12</v>
      </c>
    </row>
    <row r="23" spans="2:16" x14ac:dyDescent="0.25">
      <c r="L23" t="s">
        <v>12</v>
      </c>
      <c r="P23" t="s">
        <v>11</v>
      </c>
    </row>
    <row r="24" spans="2:16" x14ac:dyDescent="0.25">
      <c r="F24" t="str">
        <f>E3</f>
        <v>P</v>
      </c>
      <c r="G24" t="str">
        <f>F3</f>
        <v>Q</v>
      </c>
    </row>
    <row r="25" spans="2:16" x14ac:dyDescent="0.25">
      <c r="B25" t="s">
        <v>99</v>
      </c>
      <c r="D25" t="str">
        <f>'Таблиця 1-4'!D14</f>
        <v>ДЖ-3</v>
      </c>
      <c r="E25">
        <f>'Таблиця 1-4'!E14</f>
        <v>14.8</v>
      </c>
      <c r="F25">
        <f>F26+F27</f>
        <v>36</v>
      </c>
      <c r="G25">
        <f>G26+G27</f>
        <v>25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'Табл1-1  1-2'!B4</f>
        <v>16</v>
      </c>
      <c r="G26">
        <f>'Табл1-1  1-2'!C4</f>
        <v>12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K29">
        <f>F27</f>
        <v>20</v>
      </c>
      <c r="L29">
        <f>G27</f>
        <v>13</v>
      </c>
      <c r="O29">
        <f>F26</f>
        <v>16</v>
      </c>
      <c r="P29">
        <f>G26</f>
        <v>12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0"/>
      <c r="O35" s="1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K7" sqref="K7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45" t="s">
        <v>48</v>
      </c>
      <c r="D3" s="47" t="s">
        <v>49</v>
      </c>
      <c r="E3" s="48"/>
      <c r="F3" s="48"/>
      <c r="G3" s="48"/>
      <c r="H3" s="49"/>
      <c r="I3" s="47" t="s">
        <v>50</v>
      </c>
      <c r="J3" s="48"/>
      <c r="K3" s="48"/>
      <c r="L3" s="48"/>
      <c r="M3" s="49"/>
    </row>
    <row r="4" spans="3:13" ht="16.5" thickBot="1" x14ac:dyDescent="0.3">
      <c r="C4" s="46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Длинна'!P26*2+'Вар2. Длинна'!P24*1.6</f>
        <v>37.880000000000003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18">
        <f>K6+K5*3</f>
        <v>43.88</v>
      </c>
      <c r="L7" s="17">
        <f t="shared" si="0"/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61</v>
      </c>
      <c r="L9" s="19" t="s">
        <v>62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B3" sqref="B3:B7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96</v>
      </c>
      <c r="F2" s="23" t="s">
        <v>95</v>
      </c>
      <c r="G2" s="24" t="s">
        <v>87</v>
      </c>
      <c r="H2" s="23" t="s">
        <v>88</v>
      </c>
      <c r="I2" s="25" t="s">
        <v>94</v>
      </c>
    </row>
    <row r="3" spans="2:9" ht="20.25" thickTop="1" thickBot="1" x14ac:dyDescent="0.3">
      <c r="B3" s="58" t="s">
        <v>19</v>
      </c>
      <c r="C3" s="60" t="s">
        <v>89</v>
      </c>
      <c r="D3" s="26" t="str">
        <f>Потокорозподіл!C5</f>
        <v>ВП-В</v>
      </c>
      <c r="E3" s="26">
        <f>Потокорозподіл!D5</f>
        <v>11.8</v>
      </c>
      <c r="F3" s="29">
        <f>Потокорозподіл!E5</f>
        <v>26.968</v>
      </c>
      <c r="G3" s="26">
        <v>1</v>
      </c>
      <c r="H3" s="26">
        <f>ROUND(4.34*SQRT(E3+16*F3/G3),1)</f>
        <v>91.4</v>
      </c>
      <c r="I3" s="56">
        <v>110</v>
      </c>
    </row>
    <row r="4" spans="2:9" ht="20.25" thickTop="1" thickBot="1" x14ac:dyDescent="0.3">
      <c r="B4" s="51"/>
      <c r="C4" s="61"/>
      <c r="D4" s="26" t="str">
        <f>Потокорозподіл!C6</f>
        <v>ВП-Д</v>
      </c>
      <c r="E4" s="26">
        <f>Потокорозподіл!D6</f>
        <v>7.8</v>
      </c>
      <c r="F4" s="30">
        <f>Потокорозподіл!E6</f>
        <v>35.031999999999996</v>
      </c>
      <c r="G4" s="27">
        <v>1</v>
      </c>
      <c r="H4" s="26">
        <f t="shared" ref="H4:H16" si="0">ROUND(4.34*SQRT(E4+16*F4/G4),1)</f>
        <v>103.5</v>
      </c>
      <c r="I4" s="54"/>
    </row>
    <row r="5" spans="2:9" ht="20.25" thickTop="1" thickBot="1" x14ac:dyDescent="0.3">
      <c r="B5" s="51"/>
      <c r="C5" s="62"/>
      <c r="D5" s="26" t="str">
        <f>Потокорозподіл!C7</f>
        <v>В-Д</v>
      </c>
      <c r="E5" s="26">
        <f>Потокорозподіл!D7</f>
        <v>5.6</v>
      </c>
      <c r="F5" s="30">
        <f>-Потокорозподіл!E7</f>
        <v>8.032</v>
      </c>
      <c r="G5" s="27">
        <v>1</v>
      </c>
      <c r="H5" s="26">
        <f t="shared" si="0"/>
        <v>50.3</v>
      </c>
      <c r="I5" s="57"/>
    </row>
    <row r="6" spans="2:9" ht="20.25" thickTop="1" thickBot="1" x14ac:dyDescent="0.3">
      <c r="B6" s="51"/>
      <c r="C6" s="63" t="s">
        <v>90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53">
        <v>110</v>
      </c>
    </row>
    <row r="7" spans="2:9" ht="20.25" thickTop="1" thickBot="1" x14ac:dyDescent="0.3">
      <c r="B7" s="59"/>
      <c r="C7" s="62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27</v>
      </c>
      <c r="G7" s="27">
        <v>2</v>
      </c>
      <c r="H7" s="26">
        <f t="shared" si="0"/>
        <v>64.900000000000006</v>
      </c>
      <c r="I7" s="57"/>
    </row>
    <row r="8" spans="2:9" ht="20.25" thickTop="1" thickBot="1" x14ac:dyDescent="0.3">
      <c r="B8" s="64" t="s">
        <v>20</v>
      </c>
      <c r="C8" s="63" t="s">
        <v>89</v>
      </c>
      <c r="D8" s="31" t="str">
        <f>'Вар2. Длинна'!F5</f>
        <v>ВП-Г</v>
      </c>
      <c r="E8" s="31">
        <f>'Вар2. Длинна'!G5</f>
        <v>9.8000000000000007</v>
      </c>
      <c r="F8" s="32">
        <f>Потокорозподіл!E11</f>
        <v>34.843000000000004</v>
      </c>
      <c r="G8" s="31">
        <v>1</v>
      </c>
      <c r="H8" s="33">
        <f t="shared" si="0"/>
        <v>103.4</v>
      </c>
      <c r="I8" s="65">
        <v>110</v>
      </c>
    </row>
    <row r="9" spans="2:9" ht="19.5" thickBot="1" x14ac:dyDescent="0.3">
      <c r="B9" s="51"/>
      <c r="C9" s="61"/>
      <c r="D9" s="31" t="str">
        <f>'Вар2. Длинна'!F6</f>
        <v>ВП-Е</v>
      </c>
      <c r="E9" s="31">
        <f>'Вар2. Длинна'!G6</f>
        <v>11.9</v>
      </c>
      <c r="F9" s="32">
        <f>Потокорозподіл!E12</f>
        <v>32.156999999999996</v>
      </c>
      <c r="G9" s="31">
        <v>1</v>
      </c>
      <c r="H9" s="31">
        <f t="shared" si="0"/>
        <v>99.6</v>
      </c>
      <c r="I9" s="66"/>
    </row>
    <row r="10" spans="2:9" ht="19.5" thickBot="1" x14ac:dyDescent="0.3">
      <c r="B10" s="51"/>
      <c r="C10" s="62"/>
      <c r="D10" s="31" t="str">
        <f>'Вар2. Длинна'!F7</f>
        <v>Е-Г</v>
      </c>
      <c r="E10" s="31">
        <f>'Вар2. Длинна'!G7</f>
        <v>14.5</v>
      </c>
      <c r="F10" s="32">
        <f>-Потокорозподіл!E13</f>
        <v>2.8430000000000035</v>
      </c>
      <c r="G10" s="31">
        <v>1</v>
      </c>
      <c r="H10" s="31">
        <f>ROUND(4.34*SQRT(E10+16*F10/G10),1)</f>
        <v>33.6</v>
      </c>
      <c r="I10" s="67"/>
    </row>
    <row r="11" spans="2:9" ht="19.5" thickBot="1" x14ac:dyDescent="0.3">
      <c r="B11" s="51"/>
      <c r="C11" s="63" t="s">
        <v>91</v>
      </c>
      <c r="D11" s="31" t="str">
        <f>'Вар2. Длинна'!X23</f>
        <v>ВП-2</v>
      </c>
      <c r="E11" s="31">
        <f>'Вар2. Длинна'!Y23</f>
        <v>5.4</v>
      </c>
      <c r="F11" s="32">
        <f>Потокорозподіл!E14</f>
        <v>67</v>
      </c>
      <c r="G11" s="31">
        <v>2</v>
      </c>
      <c r="H11" s="31">
        <f t="shared" si="0"/>
        <v>101</v>
      </c>
      <c r="I11" s="65">
        <v>110</v>
      </c>
    </row>
    <row r="12" spans="2:9" ht="19.5" thickBot="1" x14ac:dyDescent="0.3">
      <c r="B12" s="51"/>
      <c r="C12" s="61"/>
      <c r="D12" s="31" t="str">
        <f>'Вар2. Длинна'!X24</f>
        <v>Г-2</v>
      </c>
      <c r="E12" s="31">
        <f>'Вар2. Длинна'!Y24</f>
        <v>7.2</v>
      </c>
      <c r="F12" s="32">
        <f>Потокорозподіл!E15</f>
        <v>32</v>
      </c>
      <c r="G12" s="31">
        <v>2</v>
      </c>
      <c r="H12" s="31">
        <f t="shared" si="0"/>
        <v>70.400000000000006</v>
      </c>
      <c r="I12" s="66"/>
    </row>
    <row r="13" spans="2:9" ht="19.5" thickBot="1" x14ac:dyDescent="0.3">
      <c r="B13" s="59"/>
      <c r="C13" s="62"/>
      <c r="D13" s="31" t="str">
        <f>'Вар2. Длинна'!X25</f>
        <v>Е-2</v>
      </c>
      <c r="E13" s="31">
        <f>'Вар2. Длинна'!Y25</f>
        <v>8.3000000000000007</v>
      </c>
      <c r="F13" s="32">
        <f>Потокорозподіл!E16</f>
        <v>35</v>
      </c>
      <c r="G13" s="31">
        <v>2</v>
      </c>
      <c r="H13" s="31">
        <f t="shared" si="0"/>
        <v>73.7</v>
      </c>
      <c r="I13" s="67"/>
    </row>
    <row r="14" spans="2:9" ht="19.5" thickBot="1" x14ac:dyDescent="0.3">
      <c r="B14" s="50" t="s">
        <v>92</v>
      </c>
      <c r="C14" s="53"/>
      <c r="D14" s="34" t="str">
        <f>'мережа зовнішньго електр.'!G4</f>
        <v>ДЖ-3</v>
      </c>
      <c r="E14" s="34">
        <f>'мережа зовнішньго електр.'!H4</f>
        <v>14.8</v>
      </c>
      <c r="F14" s="34">
        <f>Потокорозподіл!F25</f>
        <v>36</v>
      </c>
      <c r="G14" s="34">
        <v>2</v>
      </c>
      <c r="H14" s="34">
        <f t="shared" si="0"/>
        <v>75.5</v>
      </c>
      <c r="I14" s="65">
        <v>110</v>
      </c>
    </row>
    <row r="15" spans="2:9" ht="22.5" customHeight="1" thickBot="1" x14ac:dyDescent="0.3">
      <c r="B15" s="51"/>
      <c r="C15" s="54"/>
      <c r="D15" s="34" t="str">
        <f>'мережа зовнішньго електр.'!G5</f>
        <v>3-ВП</v>
      </c>
      <c r="E15" s="34">
        <f>'мережа зовнішньго електр.'!H5</f>
        <v>22.6</v>
      </c>
      <c r="F15" s="35">
        <f>Потокорозподіл!F26</f>
        <v>16</v>
      </c>
      <c r="G15" s="35">
        <v>2</v>
      </c>
      <c r="H15" s="35">
        <f t="shared" si="0"/>
        <v>53.3</v>
      </c>
      <c r="I15" s="66"/>
    </row>
    <row r="16" spans="2:9" ht="19.5" thickBot="1" x14ac:dyDescent="0.3">
      <c r="B16" s="52"/>
      <c r="C16" s="55"/>
      <c r="D16" s="34" t="str">
        <f>'мережа зовнішньго електр.'!G6</f>
        <v>3-Б</v>
      </c>
      <c r="E16" s="34">
        <f>'мережа зовнішньго електр.'!H6</f>
        <v>10.8</v>
      </c>
      <c r="F16" s="36">
        <f>Потокорозподіл!F27</f>
        <v>20</v>
      </c>
      <c r="G16" s="36">
        <v>2</v>
      </c>
      <c r="H16" s="36">
        <f t="shared" si="0"/>
        <v>56.7</v>
      </c>
      <c r="I16" s="67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238125</xdr:colOff>
                <xdr:row>1</xdr:row>
                <xdr:rowOff>171450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workbookViewId="0">
      <selection activeCell="M4" sqref="M4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4" ht="15.75" thickBot="1" x14ac:dyDescent="0.3"/>
    <row r="2" spans="1:14" ht="33" customHeight="1" x14ac:dyDescent="0.25">
      <c r="C2" s="68" t="s">
        <v>111</v>
      </c>
      <c r="D2" s="68" t="s">
        <v>110</v>
      </c>
      <c r="E2" s="68" t="s">
        <v>109</v>
      </c>
      <c r="F2" s="39" t="s">
        <v>108</v>
      </c>
      <c r="G2" s="39" t="s">
        <v>107</v>
      </c>
      <c r="H2" s="39" t="s">
        <v>106</v>
      </c>
      <c r="I2" s="70" t="s">
        <v>87</v>
      </c>
      <c r="J2" s="72" t="s">
        <v>105</v>
      </c>
      <c r="K2" s="39" t="s">
        <v>104</v>
      </c>
      <c r="L2" s="68" t="s">
        <v>103</v>
      </c>
      <c r="M2" s="81">
        <v>0.8</v>
      </c>
      <c r="N2" t="s">
        <v>102</v>
      </c>
    </row>
    <row r="3" spans="1:14" ht="23.25" thickBot="1" x14ac:dyDescent="0.3">
      <c r="C3" s="69"/>
      <c r="D3" s="69"/>
      <c r="E3" s="69"/>
      <c r="F3" s="37" t="s">
        <v>101</v>
      </c>
      <c r="G3" s="37" t="s">
        <v>101</v>
      </c>
      <c r="H3" s="37" t="s">
        <v>9</v>
      </c>
      <c r="I3" s="71"/>
      <c r="J3" s="73"/>
      <c r="K3" s="37" t="s">
        <v>100</v>
      </c>
      <c r="L3" s="69"/>
    </row>
    <row r="4" spans="1:14" ht="19.5" thickBot="1" x14ac:dyDescent="0.3">
      <c r="A4">
        <f>'Таблиця 1-4'!F3</f>
        <v>26.968</v>
      </c>
      <c r="B4">
        <f>[1]Потокорозподіл!F5</f>
        <v>2.1659999999999999</v>
      </c>
      <c r="C4" s="68" t="s">
        <v>19</v>
      </c>
      <c r="D4" s="68" t="s">
        <v>89</v>
      </c>
      <c r="E4" s="37" t="str">
        <f>'Таблиця 1-4'!D3</f>
        <v>ВП-В</v>
      </c>
      <c r="F4" s="37" t="str">
        <f>COMPLEX(A4,B4)</f>
        <v>26.968+2.166i</v>
      </c>
      <c r="G4" s="37">
        <f>ROUND(1*IMABS(F4),2)</f>
        <v>27.05</v>
      </c>
      <c r="H4" s="37">
        <f>110</f>
        <v>110</v>
      </c>
      <c r="I4" s="37">
        <f>'Таблиця 1-4'!G3</f>
        <v>1</v>
      </c>
      <c r="J4" s="37">
        <f>ROUND(G4/SQRT(3)/H4/I4*10^3,2)</f>
        <v>141.97999999999999</v>
      </c>
      <c r="K4" s="38">
        <f>J4/$M$2</f>
        <v>177.47499999999997</v>
      </c>
      <c r="L4" s="82">
        <v>185</v>
      </c>
      <c r="M4" s="37">
        <v>150</v>
      </c>
    </row>
    <row r="5" spans="1:14" ht="19.5" thickBot="1" x14ac:dyDescent="0.3">
      <c r="A5">
        <f>'Таблиця 1-4'!F4</f>
        <v>35.031999999999996</v>
      </c>
      <c r="B5">
        <f>[1]Потокорозподіл!F6</f>
        <v>1.8340000000000001</v>
      </c>
      <c r="C5" s="78"/>
      <c r="D5" s="78"/>
      <c r="E5" s="37" t="str">
        <f>'Таблиця 1-4'!D4</f>
        <v>ВП-Д</v>
      </c>
      <c r="F5" s="37" t="str">
        <f t="shared" ref="F4:F17" si="0">COMPLEX(A5,B5)</f>
        <v>35.032+1.834i</v>
      </c>
      <c r="G5" s="37">
        <f t="shared" ref="G4:G17" si="1">ROUND(1*IMABS(F5),2)</f>
        <v>35.08</v>
      </c>
      <c r="H5" s="37">
        <f>H4</f>
        <v>110</v>
      </c>
      <c r="I5" s="37">
        <f>'Таблиця 1-4'!G4</f>
        <v>1</v>
      </c>
      <c r="J5" s="37">
        <f t="shared" ref="J4:J17" si="2">ROUND(G5/SQRT(3)/H5/I5*10^3,2)</f>
        <v>184.12</v>
      </c>
      <c r="K5" s="38">
        <f>J5/$M$2</f>
        <v>230.15</v>
      </c>
      <c r="L5" s="82">
        <v>240</v>
      </c>
      <c r="M5" s="37">
        <v>150</v>
      </c>
    </row>
    <row r="6" spans="1:14" ht="19.5" thickBot="1" x14ac:dyDescent="0.3">
      <c r="A6">
        <f>'Таблиця 1-4'!F5</f>
        <v>8.032</v>
      </c>
      <c r="B6">
        <f>[1]Потокорозподіл!F7</f>
        <v>0.16599999999999993</v>
      </c>
      <c r="C6" s="78"/>
      <c r="D6" s="79"/>
      <c r="E6" s="37" t="str">
        <f>'Таблиця 1-4'!D5</f>
        <v>В-Д</v>
      </c>
      <c r="F6" s="37" t="str">
        <f t="shared" si="0"/>
        <v>8.032+0.166i</v>
      </c>
      <c r="G6" s="37">
        <f t="shared" si="1"/>
        <v>8.0299999999999994</v>
      </c>
      <c r="H6" s="37">
        <f>H5</f>
        <v>110</v>
      </c>
      <c r="I6" s="37">
        <f>'Таблиця 1-4'!G5</f>
        <v>1</v>
      </c>
      <c r="J6" s="37">
        <f t="shared" si="2"/>
        <v>42.15</v>
      </c>
      <c r="K6" s="38">
        <f t="shared" ref="K4:K17" si="3">J6/$M$2</f>
        <v>52.687499999999993</v>
      </c>
      <c r="L6" s="82">
        <v>70</v>
      </c>
      <c r="M6" s="37">
        <v>150</v>
      </c>
    </row>
    <row r="7" spans="1:14" ht="19.5" thickBot="1" x14ac:dyDescent="0.3">
      <c r="A7">
        <f>'Таблиця 1-4'!F6</f>
        <v>35</v>
      </c>
      <c r="B7">
        <f>[1]Потокорозподіл!F8</f>
        <v>4</v>
      </c>
      <c r="C7" s="78"/>
      <c r="D7" s="68" t="s">
        <v>90</v>
      </c>
      <c r="E7" s="37" t="str">
        <f>'Таблиця 1-4'!D6</f>
        <v>В-Д</v>
      </c>
      <c r="F7" s="37" t="str">
        <f t="shared" si="0"/>
        <v>35+4i</v>
      </c>
      <c r="G7" s="37">
        <f t="shared" si="1"/>
        <v>35.229999999999997</v>
      </c>
      <c r="H7" s="37">
        <f>110</f>
        <v>110</v>
      </c>
      <c r="I7" s="37">
        <f>'Таблиця 1-4'!G6</f>
        <v>2</v>
      </c>
      <c r="J7" s="37">
        <f t="shared" si="2"/>
        <v>92.45</v>
      </c>
      <c r="K7" s="38">
        <f t="shared" si="3"/>
        <v>115.5625</v>
      </c>
      <c r="L7" s="82">
        <v>120</v>
      </c>
      <c r="M7" s="37">
        <v>150</v>
      </c>
    </row>
    <row r="8" spans="1:14" ht="19.5" thickBot="1" x14ac:dyDescent="0.3">
      <c r="A8">
        <f>'Таблиця 1-4'!F7</f>
        <v>27</v>
      </c>
      <c r="B8">
        <f>[1]Потокорозподіл!F9</f>
        <v>2</v>
      </c>
      <c r="C8" s="79"/>
      <c r="D8" s="79"/>
      <c r="E8" s="37" t="str">
        <f>'Таблиця 1-4'!D7</f>
        <v>ВП-Д</v>
      </c>
      <c r="F8" s="37" t="str">
        <f t="shared" si="0"/>
        <v>27+2i</v>
      </c>
      <c r="G8" s="37">
        <f t="shared" si="1"/>
        <v>27.07</v>
      </c>
      <c r="H8" s="37">
        <f>H7</f>
        <v>110</v>
      </c>
      <c r="I8" s="37">
        <f>'Таблиця 1-4'!G7</f>
        <v>2</v>
      </c>
      <c r="J8" s="37">
        <f t="shared" si="2"/>
        <v>71.040000000000006</v>
      </c>
      <c r="K8" s="38">
        <f t="shared" si="3"/>
        <v>88.8</v>
      </c>
      <c r="L8" s="82">
        <v>95</v>
      </c>
      <c r="M8" s="37">
        <v>150</v>
      </c>
    </row>
    <row r="9" spans="1:14" ht="19.5" thickBot="1" x14ac:dyDescent="0.3">
      <c r="A9">
        <f>'Таблиця 1-4'!F8</f>
        <v>34.843000000000004</v>
      </c>
      <c r="B9">
        <f>[1]Потокорозподіл!F10</f>
        <v>2</v>
      </c>
      <c r="C9" s="68" t="s">
        <v>20</v>
      </c>
      <c r="D9" s="68" t="s">
        <v>89</v>
      </c>
      <c r="E9" s="37" t="str">
        <f>'Таблиця 1-4'!D8</f>
        <v>ВП-Г</v>
      </c>
      <c r="F9" s="37" t="str">
        <f t="shared" si="0"/>
        <v>34.843+2i</v>
      </c>
      <c r="G9" s="37">
        <f t="shared" si="1"/>
        <v>34.9</v>
      </c>
      <c r="H9" s="37">
        <f>H8</f>
        <v>110</v>
      </c>
      <c r="I9" s="37">
        <f>'Таблиця 1-4'!G8</f>
        <v>1</v>
      </c>
      <c r="J9" s="37">
        <f t="shared" si="2"/>
        <v>183.18</v>
      </c>
      <c r="K9" s="38">
        <f t="shared" si="3"/>
        <v>228.97499999999999</v>
      </c>
      <c r="L9" s="82">
        <v>240</v>
      </c>
      <c r="M9" s="37">
        <v>150</v>
      </c>
    </row>
    <row r="10" spans="1:14" ht="19.5" thickBot="1" x14ac:dyDescent="0.3">
      <c r="A10">
        <f>'Таблиця 1-4'!F9</f>
        <v>32.156999999999996</v>
      </c>
      <c r="B10">
        <f>[1]Потокорозподіл!F11</f>
        <v>4.2350000000000003</v>
      </c>
      <c r="C10" s="78"/>
      <c r="D10" s="78"/>
      <c r="E10" s="37" t="str">
        <f>'Таблиця 1-4'!D9</f>
        <v>ВП-Е</v>
      </c>
      <c r="F10" s="37" t="str">
        <f t="shared" si="0"/>
        <v>32.157+4.235i</v>
      </c>
      <c r="G10" s="37">
        <f t="shared" si="1"/>
        <v>32.43</v>
      </c>
      <c r="H10" s="37">
        <f t="shared" ref="H10:H14" si="4">H9</f>
        <v>110</v>
      </c>
      <c r="I10" s="37">
        <f>'Таблиця 1-4'!G9</f>
        <v>1</v>
      </c>
      <c r="J10" s="37">
        <f t="shared" si="2"/>
        <v>170.21</v>
      </c>
      <c r="K10" s="38">
        <f t="shared" si="3"/>
        <v>212.76249999999999</v>
      </c>
      <c r="L10" s="82">
        <v>240</v>
      </c>
      <c r="M10" s="37">
        <v>150</v>
      </c>
    </row>
    <row r="11" spans="1:14" ht="19.5" thickBot="1" x14ac:dyDescent="0.3">
      <c r="A11">
        <f>'Таблиця 1-4'!F10</f>
        <v>2.8430000000000035</v>
      </c>
      <c r="B11">
        <f>[1]Потокорозподіл!F12</f>
        <v>3.7650000000000001</v>
      </c>
      <c r="C11" s="78"/>
      <c r="D11" s="79"/>
      <c r="E11" s="37" t="str">
        <f>'Таблиця 1-4'!D10</f>
        <v>Е-Г</v>
      </c>
      <c r="F11" s="37" t="str">
        <f t="shared" si="0"/>
        <v>2.843+3.765i</v>
      </c>
      <c r="G11" s="37">
        <f t="shared" si="1"/>
        <v>4.72</v>
      </c>
      <c r="H11" s="37">
        <f t="shared" si="4"/>
        <v>110</v>
      </c>
      <c r="I11" s="37">
        <f>'Таблиця 1-4'!G10</f>
        <v>1</v>
      </c>
      <c r="J11" s="37">
        <f t="shared" si="2"/>
        <v>24.77</v>
      </c>
      <c r="K11" s="38">
        <f t="shared" si="3"/>
        <v>30.962499999999999</v>
      </c>
      <c r="L11" s="82">
        <v>70</v>
      </c>
      <c r="M11" s="37">
        <v>150</v>
      </c>
    </row>
    <row r="12" spans="1:14" ht="19.5" thickBot="1" x14ac:dyDescent="0.3">
      <c r="A12">
        <f>'Таблиця 1-4'!F11</f>
        <v>67</v>
      </c>
      <c r="B12">
        <f>[1]Потокорозподіл!F13</f>
        <v>0.76500000000000012</v>
      </c>
      <c r="C12" s="78"/>
      <c r="D12" s="68" t="s">
        <v>91</v>
      </c>
      <c r="E12" s="37" t="str">
        <f>'Таблиця 1-4'!D11</f>
        <v>ВП-2</v>
      </c>
      <c r="F12" s="37" t="str">
        <f t="shared" si="0"/>
        <v>67+0.765i</v>
      </c>
      <c r="G12" s="37">
        <f t="shared" si="1"/>
        <v>67</v>
      </c>
      <c r="H12" s="37">
        <f t="shared" si="4"/>
        <v>110</v>
      </c>
      <c r="I12" s="37">
        <f>'Таблиця 1-4'!G11</f>
        <v>2</v>
      </c>
      <c r="J12" s="37">
        <f t="shared" si="2"/>
        <v>175.83</v>
      </c>
      <c r="K12" s="38">
        <f t="shared" si="3"/>
        <v>219.78749999999999</v>
      </c>
      <c r="L12" s="82">
        <v>240</v>
      </c>
      <c r="M12" s="37">
        <v>150</v>
      </c>
    </row>
    <row r="13" spans="1:14" ht="19.5" thickBot="1" x14ac:dyDescent="0.3">
      <c r="A13">
        <f>'Таблиця 1-4'!F12</f>
        <v>32</v>
      </c>
      <c r="B13">
        <f>[1]Потокорозподіл!F14</f>
        <v>8</v>
      </c>
      <c r="C13" s="78"/>
      <c r="D13" s="78"/>
      <c r="E13" s="37" t="str">
        <f>'Таблиця 1-4'!D12</f>
        <v>Г-2</v>
      </c>
      <c r="F13" s="37" t="str">
        <f t="shared" si="0"/>
        <v>32+8i</v>
      </c>
      <c r="G13" s="37">
        <f t="shared" si="1"/>
        <v>32.979999999999997</v>
      </c>
      <c r="H13" s="37">
        <f t="shared" si="4"/>
        <v>110</v>
      </c>
      <c r="I13" s="37">
        <f>'Таблиця 1-4'!G12</f>
        <v>2</v>
      </c>
      <c r="J13" s="37">
        <f t="shared" si="2"/>
        <v>86.55</v>
      </c>
      <c r="K13" s="38">
        <f t="shared" si="3"/>
        <v>108.18749999999999</v>
      </c>
      <c r="L13" s="82">
        <v>120</v>
      </c>
      <c r="M13" s="37">
        <v>150</v>
      </c>
    </row>
    <row r="14" spans="1:14" ht="19.5" thickBot="1" x14ac:dyDescent="0.3">
      <c r="A14">
        <f>'Таблиця 1-4'!F13</f>
        <v>35</v>
      </c>
      <c r="B14">
        <f>[1]Потокорозподіл!F15</f>
        <v>5</v>
      </c>
      <c r="C14" s="79"/>
      <c r="D14" s="79"/>
      <c r="E14" s="37" t="str">
        <f>'Таблиця 1-4'!D13</f>
        <v>Е-2</v>
      </c>
      <c r="F14" s="37" t="str">
        <f t="shared" si="0"/>
        <v>35+5i</v>
      </c>
      <c r="G14" s="37">
        <f t="shared" si="1"/>
        <v>35.36</v>
      </c>
      <c r="H14" s="37">
        <f t="shared" si="4"/>
        <v>110</v>
      </c>
      <c r="I14" s="37">
        <f>'Таблиця 1-4'!G13</f>
        <v>2</v>
      </c>
      <c r="J14" s="37">
        <f t="shared" si="2"/>
        <v>92.8</v>
      </c>
      <c r="K14" s="38">
        <f t="shared" si="3"/>
        <v>115.99999999999999</v>
      </c>
      <c r="L14" s="82">
        <v>120</v>
      </c>
      <c r="M14" s="37">
        <v>120</v>
      </c>
    </row>
    <row r="15" spans="1:14" ht="19.5" thickBot="1" x14ac:dyDescent="0.3">
      <c r="A15">
        <f>'Таблиця 1-4'!F14</f>
        <v>36</v>
      </c>
      <c r="B15">
        <f>[1]Потокорозподіл!F16</f>
        <v>3</v>
      </c>
      <c r="C15" s="68"/>
      <c r="D15" s="68"/>
      <c r="E15" s="37" t="str">
        <f>'Таблиця 1-4'!D14</f>
        <v>ДЖ-3</v>
      </c>
      <c r="F15" s="37" t="str">
        <f t="shared" si="0"/>
        <v>36+3i</v>
      </c>
      <c r="G15" s="37">
        <f t="shared" si="1"/>
        <v>36.119999999999997</v>
      </c>
      <c r="H15" s="37">
        <f>H14</f>
        <v>110</v>
      </c>
      <c r="I15" s="37">
        <f>'Таблиця 1-4'!G14</f>
        <v>2</v>
      </c>
      <c r="J15" s="37">
        <f t="shared" si="2"/>
        <v>94.79</v>
      </c>
      <c r="K15" s="38">
        <f t="shared" si="3"/>
        <v>118.4875</v>
      </c>
      <c r="L15" s="82">
        <v>120</v>
      </c>
      <c r="M15" s="37">
        <v>120</v>
      </c>
    </row>
    <row r="16" spans="1:14" ht="19.5" thickBot="1" x14ac:dyDescent="0.3">
      <c r="A16">
        <f>'Таблиця 1-4'!F15</f>
        <v>16</v>
      </c>
      <c r="B16" s="80">
        <f>[1]Потокорозподіл!F17</f>
        <v>37</v>
      </c>
      <c r="C16" s="78"/>
      <c r="D16" s="78"/>
      <c r="E16" s="37" t="str">
        <f>'Таблиця 1-4'!D15</f>
        <v>3-ВП</v>
      </c>
      <c r="F16" s="37" t="str">
        <f t="shared" si="0"/>
        <v>16+37i</v>
      </c>
      <c r="G16" s="37">
        <f t="shared" si="1"/>
        <v>40.31</v>
      </c>
      <c r="H16" s="37">
        <f>[1]Unom!J15</f>
        <v>110</v>
      </c>
      <c r="I16" s="37">
        <f>'Таблиця 1-4'!G15</f>
        <v>2</v>
      </c>
      <c r="J16" s="37">
        <f t="shared" si="2"/>
        <v>105.79</v>
      </c>
      <c r="K16" s="38">
        <f t="shared" si="3"/>
        <v>132.23750000000001</v>
      </c>
      <c r="L16" s="37">
        <v>150</v>
      </c>
      <c r="M16" s="37">
        <v>185</v>
      </c>
    </row>
    <row r="17" spans="1:13" ht="19.5" thickBot="1" x14ac:dyDescent="0.3">
      <c r="A17">
        <f>'Таблиця 1-4'!F16</f>
        <v>20</v>
      </c>
      <c r="B17" s="80">
        <f>[1]Потокорозподіл!F18</f>
        <v>22</v>
      </c>
      <c r="C17" s="79"/>
      <c r="D17" s="79"/>
      <c r="E17" s="37" t="str">
        <f>'Таблиця 1-4'!D16</f>
        <v>3-Б</v>
      </c>
      <c r="F17" s="37" t="str">
        <f t="shared" si="0"/>
        <v>20+22i</v>
      </c>
      <c r="G17" s="37">
        <f t="shared" si="1"/>
        <v>29.73</v>
      </c>
      <c r="H17" s="37">
        <f>H16</f>
        <v>110</v>
      </c>
      <c r="I17" s="37">
        <f>'Таблиця 1-4'!G16</f>
        <v>2</v>
      </c>
      <c r="J17" s="37">
        <f t="shared" si="2"/>
        <v>78.02</v>
      </c>
      <c r="K17" s="38">
        <f t="shared" si="3"/>
        <v>97.524999999999991</v>
      </c>
      <c r="L17" s="37">
        <v>120</v>
      </c>
      <c r="M17" s="37">
        <v>150</v>
      </c>
    </row>
  </sheetData>
  <mergeCells count="14">
    <mergeCell ref="C4:C8"/>
    <mergeCell ref="C9:C14"/>
    <mergeCell ref="C15:C17"/>
    <mergeCell ref="D4:D6"/>
    <mergeCell ref="D7:D8"/>
    <mergeCell ref="D9:D11"/>
    <mergeCell ref="D12:D14"/>
    <mergeCell ref="D15:D17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"/>
  <sheetViews>
    <sheetView zoomScale="140" zoomScaleNormal="140" workbookViewId="0">
      <selection activeCell="H5" sqref="H5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74" t="s">
        <v>112</v>
      </c>
      <c r="D3" s="76" t="s">
        <v>113</v>
      </c>
      <c r="E3" s="77"/>
      <c r="F3" s="76" t="s">
        <v>114</v>
      </c>
      <c r="G3" s="77"/>
    </row>
    <row r="4" spans="3:7" ht="32.25" thickBot="1" x14ac:dyDescent="0.3">
      <c r="C4" s="75"/>
      <c r="D4" s="40" t="s">
        <v>115</v>
      </c>
      <c r="E4" s="40" t="s">
        <v>116</v>
      </c>
      <c r="F4" s="40" t="s">
        <v>117</v>
      </c>
      <c r="G4" s="40" t="s">
        <v>118</v>
      </c>
    </row>
    <row r="5" spans="3:7" ht="16.5" thickBot="1" x14ac:dyDescent="0.3">
      <c r="C5" s="41" t="s">
        <v>119</v>
      </c>
      <c r="D5" s="40">
        <v>114</v>
      </c>
      <c r="E5" s="40">
        <v>26.6</v>
      </c>
      <c r="F5" s="42">
        <f>D5/E3:E5</f>
        <v>4.2857142857142856</v>
      </c>
      <c r="G5" s="40" t="s">
        <v>120</v>
      </c>
    </row>
    <row r="6" spans="3:7" ht="16.5" thickBot="1" x14ac:dyDescent="0.3">
      <c r="C6" s="41" t="s">
        <v>121</v>
      </c>
      <c r="D6" s="40">
        <v>147</v>
      </c>
      <c r="E6" s="40">
        <v>34.299999999999997</v>
      </c>
      <c r="F6" s="42">
        <f t="shared" ref="F6:F7" si="0">D6/E4:E6</f>
        <v>4.2857142857142865</v>
      </c>
      <c r="G6" s="40" t="s">
        <v>120</v>
      </c>
    </row>
    <row r="7" spans="3:7" ht="16.5" thickBot="1" x14ac:dyDescent="0.3">
      <c r="C7" s="41" t="s">
        <v>122</v>
      </c>
      <c r="D7" s="40"/>
      <c r="E7" s="40"/>
      <c r="F7" s="40" t="e">
        <f t="shared" si="0"/>
        <v>#DIV/0!</v>
      </c>
      <c r="G7" s="40" t="s">
        <v>120</v>
      </c>
    </row>
    <row r="10" spans="3:7" ht="16.5" thickBot="1" x14ac:dyDescent="0.3">
      <c r="C10" s="43" t="s">
        <v>123</v>
      </c>
      <c r="D10" s="40">
        <v>118</v>
      </c>
      <c r="E10" s="40">
        <v>18.8</v>
      </c>
      <c r="F10" s="42">
        <f>D10/E4:E10</f>
        <v>6.2765957446808507</v>
      </c>
    </row>
    <row r="11" spans="3:7" ht="16.5" thickBot="1" x14ac:dyDescent="0.3">
      <c r="C11" s="41" t="s">
        <v>124</v>
      </c>
      <c r="D11" s="40">
        <v>149</v>
      </c>
      <c r="E11" s="40">
        <v>24.2</v>
      </c>
      <c r="F11" s="42">
        <f>D11/E5:E11</f>
        <v>6.1570247933884303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Таблиця 1-4</vt:lpstr>
      <vt:lpstr>Fрозр</vt:lpstr>
      <vt:lpstr>мех міцн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2021-03-15T20:11:31Z</dcterms:modified>
</cp:coreProperties>
</file>