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925" windowHeight="8850" firstSheet="1" activeTab="5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Таблиця 1-3" sheetId="3" r:id="rId5"/>
    <sheet name="трансформ + компенс" sheetId="12" r:id="rId6"/>
    <sheet name="Потокорозподіл" sheetId="4" r:id="rId7"/>
    <sheet name="Таблиця 1-4" sheetId="6" r:id="rId8"/>
    <sheet name="Fрозр" sheetId="8" r:id="rId9"/>
    <sheet name="мех міцн" sheetId="9" r:id="rId10"/>
    <sheet name="нагрів" sheetId="10" r:id="rId11"/>
    <sheet name="падіння напруги" sheetId="11" r:id="rId12"/>
  </sheets>
  <calcPr calcId="162913"/>
</workbook>
</file>

<file path=xl/calcChain.xml><?xml version="1.0" encoding="utf-8"?>
<calcChain xmlns="http://schemas.openxmlformats.org/spreadsheetml/2006/main">
  <c r="J44" i="12" l="1"/>
  <c r="J45" i="12"/>
  <c r="J46" i="12"/>
  <c r="I45" i="12"/>
  <c r="I46" i="12"/>
  <c r="I44" i="12"/>
  <c r="G44" i="12"/>
  <c r="F44" i="12"/>
  <c r="H31" i="12"/>
  <c r="H32" i="12"/>
  <c r="F45" i="12" s="1"/>
  <c r="H33" i="12"/>
  <c r="F46" i="12" s="1"/>
  <c r="H34" i="12"/>
  <c r="H35" i="12"/>
  <c r="H30" i="12"/>
  <c r="G31" i="12"/>
  <c r="G32" i="12"/>
  <c r="G33" i="12"/>
  <c r="G34" i="12"/>
  <c r="G35" i="12"/>
  <c r="G30" i="12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17" i="12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F21" i="12" l="1"/>
  <c r="F19" i="12"/>
  <c r="E30" i="12"/>
  <c r="F17" i="12"/>
  <c r="G17" i="12" s="1"/>
  <c r="G21" i="12"/>
  <c r="G19" i="12"/>
  <c r="F22" i="12"/>
  <c r="G22" i="12" s="1"/>
  <c r="F20" i="12"/>
  <c r="G20" i="12" s="1"/>
  <c r="F18" i="12"/>
  <c r="G18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17" i="12" s="1"/>
  <c r="C30" i="12" s="1"/>
  <c r="B6" i="12"/>
  <c r="B31" i="12" s="1"/>
  <c r="B7" i="12"/>
  <c r="B32" i="12" s="1"/>
  <c r="F32" i="12" s="1"/>
  <c r="B8" i="12"/>
  <c r="B33" i="12" s="1"/>
  <c r="B9" i="12"/>
  <c r="B34" i="12" s="1"/>
  <c r="F34" i="12" s="1"/>
  <c r="J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G23" i="12" l="1"/>
  <c r="D45" i="12"/>
  <c r="E45" i="12" s="1"/>
  <c r="J32" i="12"/>
  <c r="E10" i="12"/>
  <c r="E8" i="12"/>
  <c r="E6" i="12"/>
  <c r="E5" i="12"/>
  <c r="B30" i="12"/>
  <c r="F30" i="12" s="1"/>
  <c r="J30" i="12" s="1"/>
  <c r="F35" i="12"/>
  <c r="J35" i="12" s="1"/>
  <c r="F33" i="12"/>
  <c r="F31" i="12"/>
  <c r="E9" i="12"/>
  <c r="E7" i="12"/>
  <c r="L23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33" i="12" l="1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44" i="12"/>
  <c r="E44" i="12" s="1"/>
  <c r="J31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K8" i="12" l="1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1" i="11" l="1"/>
  <c r="L14" i="11"/>
  <c r="I9" i="10"/>
  <c r="H9" i="10"/>
  <c r="F17" i="10"/>
  <c r="F14" i="10"/>
  <c r="H14" i="10" s="1"/>
  <c r="F13" i="10"/>
  <c r="H13" i="10" s="1"/>
  <c r="F6" i="10"/>
  <c r="H6" i="10" s="1"/>
  <c r="E9" i="10"/>
  <c r="F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7" i="8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</calcChain>
</file>

<file path=xl/sharedStrings.xml><?xml version="1.0" encoding="utf-8"?>
<sst xmlns="http://schemas.openxmlformats.org/spreadsheetml/2006/main" count="402" uniqueCount="226">
  <si>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</si>
  <si>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</si>
  <si>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</si>
  <si>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</si>
  <si>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</si>
  <si>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</si>
  <si>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</si>
  <si>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</si>
  <si>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</si>
  <si>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</si>
  <si>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</si>
  <si>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</si>
  <si>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</si>
  <si>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</si>
  <si>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</si>
  <si>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</si>
  <si>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</si>
  <si>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</si>
  <si>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</si>
  <si>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</si>
  <si>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</si>
  <si>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</si>
  <si>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</si>
  <si>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</si>
  <si>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</si>
  <si>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</si>
  <si>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</si>
  <si>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</si>
  <si>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</si>
  <si>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</si>
  <si>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</si>
  <si>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</si>
  <si>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</si>
  <si>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</si>
  <si>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</si>
  <si>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</si>
  <si>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</si>
  <si>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</si>
  <si>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</si>
  <si>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</si>
  <si>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</si>
  <si>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</si>
  <si>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</si>
  <si>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</si>
  <si>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</si>
  <si>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</si>
  <si>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</si>
  <si>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</si>
  <si>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</si>
  <si>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</si>
  <si>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</si>
  <si>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</si>
  <si>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</si>
  <si>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</si>
  <si>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</si>
  <si>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</si>
  <si>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</si>
  <si>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</si>
  <si>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</si>
  <si>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</si>
  <si>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</si>
  <si>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</si>
  <si>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</si>
  <si>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</si>
  <si>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</si>
  <si>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</si>
  <si>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</si>
  <si>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</si>
  <si>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</si>
  <si>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</si>
  <si>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</si>
  <si>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</si>
  <si>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</si>
  <si>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</si>
  <si>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</si>
  <si>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</si>
  <si>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</si>
  <si>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</si>
  <si>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</si>
  <si>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</si>
  <si>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</si>
  <si>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</si>
  <si>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</si>
  <si>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</si>
  <si>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</si>
  <si>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</si>
  <si>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</si>
  <si>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</si>
  <si>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</si>
  <si>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</si>
  <si>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</si>
  <si>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</si>
  <si>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</si>
  <si>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</si>
  <si>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</si>
  <si>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</si>
  <si>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</si>
  <si>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</si>
  <si>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</si>
  <si>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</si>
  <si>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</si>
  <si>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</si>
  <si>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</si>
  <si>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</si>
  <si>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</si>
  <si>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</si>
  <si>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</si>
  <si>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</si>
  <si>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</si>
  <si>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</si>
  <si>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</si>
  <si>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</si>
  <si>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</si>
  <si>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</si>
  <si>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</si>
  <si>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</si>
  <si>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</si>
  <si>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</si>
  <si>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</si>
  <si>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</si>
  <si>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</si>
  <si>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</si>
  <si>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</si>
  <si>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</si>
  <si>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</si>
  <si>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</si>
  <si>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</si>
  <si>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</si>
  <si>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</si>
  <si>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</si>
  <si>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</si>
  <si>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</si>
  <si>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</si>
  <si>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</si>
  <si>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</si>
  <si>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</si>
  <si>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</si>
  <si>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</si>
  <si>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</si>
  <si>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</si>
  <si>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</si>
  <si>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</si>
  <si>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</si>
  <si>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</si>
  <si>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</si>
  <si>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</si>
  <si>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</si>
  <si>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</si>
  <si>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</si>
  <si>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</si>
  <si>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</si>
  <si>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</si>
  <si>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</si>
  <si>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</si>
  <si>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</si>
  <si>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</si>
  <si>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</si>
  <si>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</si>
  <si>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</si>
  <si>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</si>
  <si>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</si>
  <si>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</si>
  <si>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</si>
  <si>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</si>
  <si>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</si>
  <si>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</si>
  <si>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</si>
  <si>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</si>
  <si>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</si>
  <si>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</si>
  <si>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</si>
  <si>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</si>
  <si>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</si>
  <si>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</si>
  <si>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</si>
  <si>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</si>
  <si>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</si>
  <si>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</si>
  <si>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</si>
  <si>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</si>
  <si>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</si>
  <si>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</si>
  <si>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ТРДН</t>
  </si>
  <si>
    <t>атдцтн</t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</si>
  <si>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</si>
  <si>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</si>
  <si>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</si>
  <si>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</si>
  <si>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</si>
  <si>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</si>
  <si>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</si>
  <si>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</si>
  <si>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</si>
  <si>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</si>
  <si>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</si>
  <si>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</si>
  <si>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</si>
  <si>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</si>
  <si>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ТРДН-40000/110/35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</si>
  <si>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</si>
  <si>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</si>
  <si>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</si>
  <si>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</si>
  <si>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</si>
  <si>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</si>
  <si>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ТДТН</t>
  </si>
  <si>
    <t>ТДТН-25000/220/35/10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</si>
  <si>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</si>
  <si>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</si>
  <si>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</si>
  <si>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</si>
  <si>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</si>
  <si>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</si>
  <si>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</si>
  <si>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</si>
  <si>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</si>
  <si>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</si>
  <si>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</si>
  <si>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</si>
  <si>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</si>
  <si>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</si>
  <si>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</si>
  <si>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</si>
  <si>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заміна на ТДН - 16000/110/35 допустима </t>
  </si>
  <si>
    <t xml:space="preserve">трансформатор перенавантажений </t>
  </si>
  <si>
    <t xml:space="preserve">заміна на - ТРДН -25000/110/35 допустима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</si>
</sst>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12" fillId="0" borderId="46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top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2" fillId="0" borderId="25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wmf"/><Relationship Id="rId1" Type="http://schemas.openxmlformats.org/officeDocument/2006/relationships/image" Target="../media/image14.wmf"/><Relationship Id="rId5" Type="http://schemas.openxmlformats.org/officeDocument/2006/relationships/image" Target="../media/image18.emf"/><Relationship Id="rId4" Type="http://schemas.openxmlformats.org/officeDocument/2006/relationships/image" Target="../media/image17.w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20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9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3.emf"/><Relationship Id="rId4" Type="http://schemas.openxmlformats.org/officeDocument/2006/relationships/package" Target="../embeddings/Microsoft_Visio_Drawing11.vsdx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18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7.wmf"/><Relationship Id="rId5" Type="http://schemas.openxmlformats.org/officeDocument/2006/relationships/image" Target="../media/image14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69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69" t="s">
        <v>10</v>
      </c>
      <c r="H2" s="2"/>
      <c r="M2" s="1"/>
    </row>
    <row r="3" spans="1:13" x14ac:dyDescent="0.25">
      <c r="A3" s="69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69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69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69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12" t="s">
        <v>116</v>
      </c>
      <c r="D3" s="112" t="s">
        <v>115</v>
      </c>
      <c r="E3" s="112"/>
      <c r="F3" s="112" t="s">
        <v>114</v>
      </c>
      <c r="G3" s="112"/>
    </row>
    <row r="4" spans="3:7" ht="32.25" thickBot="1" x14ac:dyDescent="0.3">
      <c r="C4" s="112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topLeftCell="A7" zoomScale="80" zoomScaleNormal="80" workbookViewId="0">
      <selection activeCell="C29" sqref="C29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27" t="s">
        <v>107</v>
      </c>
      <c r="C2" s="129" t="s">
        <v>67</v>
      </c>
      <c r="D2" s="129" t="s">
        <v>105</v>
      </c>
      <c r="E2" s="133" t="s">
        <v>128</v>
      </c>
      <c r="F2" s="133" t="s">
        <v>129</v>
      </c>
      <c r="G2" s="133" t="s">
        <v>121</v>
      </c>
      <c r="H2" s="133" t="s">
        <v>130</v>
      </c>
      <c r="I2" s="129" t="s">
        <v>116</v>
      </c>
      <c r="J2" s="133" t="s">
        <v>131</v>
      </c>
      <c r="K2" s="131" t="s">
        <v>132</v>
      </c>
    </row>
    <row r="3" spans="2:11" ht="50.25" customHeight="1" thickBot="1" x14ac:dyDescent="0.3">
      <c r="B3" s="128"/>
      <c r="C3" s="130"/>
      <c r="D3" s="130"/>
      <c r="E3" s="134"/>
      <c r="F3" s="134"/>
      <c r="G3" s="134"/>
      <c r="H3" s="134"/>
      <c r="I3" s="130"/>
      <c r="J3" s="134"/>
      <c r="K3" s="132"/>
    </row>
    <row r="4" spans="2:11" ht="24.75" customHeight="1" thickBot="1" x14ac:dyDescent="0.3">
      <c r="B4" s="123" t="s">
        <v>19</v>
      </c>
      <c r="C4" s="123" t="s">
        <v>143</v>
      </c>
      <c r="D4" s="117" t="s">
        <v>137</v>
      </c>
      <c r="E4" s="118"/>
      <c r="F4" s="118"/>
      <c r="G4" s="118"/>
      <c r="H4" s="118"/>
      <c r="I4" s="118"/>
      <c r="J4" s="118"/>
      <c r="K4" s="119"/>
    </row>
    <row r="5" spans="2:11" ht="19.5" thickBot="1" x14ac:dyDescent="0.3">
      <c r="B5" s="123"/>
      <c r="C5" s="125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23"/>
      <c r="C6" s="125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26"/>
      <c r="C7" s="125"/>
      <c r="D7" s="120" t="s">
        <v>138</v>
      </c>
      <c r="E7" s="121"/>
      <c r="F7" s="121"/>
      <c r="G7" s="121"/>
      <c r="H7" s="121"/>
      <c r="I7" s="121"/>
      <c r="J7" s="121"/>
      <c r="K7" s="122"/>
    </row>
    <row r="8" spans="2:11" ht="19.5" thickBot="1" x14ac:dyDescent="0.3">
      <c r="B8" s="126"/>
      <c r="C8" s="125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26"/>
      <c r="C9" s="125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26"/>
      <c r="C10" s="123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26"/>
      <c r="C11" s="124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23" t="s">
        <v>20</v>
      </c>
      <c r="C12" s="123" t="s">
        <v>143</v>
      </c>
      <c r="D12" s="120" t="s">
        <v>141</v>
      </c>
      <c r="E12" s="121"/>
      <c r="F12" s="121"/>
      <c r="G12" s="121"/>
      <c r="H12" s="121"/>
      <c r="I12" s="121"/>
      <c r="J12" s="121"/>
      <c r="K12" s="122"/>
    </row>
    <row r="13" spans="2:11" ht="19.5" thickBot="1" x14ac:dyDescent="0.3">
      <c r="B13" s="123"/>
      <c r="C13" s="125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23"/>
      <c r="C14" s="125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26"/>
      <c r="C15" s="125"/>
      <c r="D15" s="120" t="s">
        <v>140</v>
      </c>
      <c r="E15" s="121"/>
      <c r="F15" s="121"/>
      <c r="G15" s="121"/>
      <c r="H15" s="121"/>
      <c r="I15" s="121"/>
      <c r="J15" s="121"/>
      <c r="K15" s="122"/>
    </row>
    <row r="16" spans="2:11" ht="27" customHeight="1" thickBot="1" x14ac:dyDescent="0.3">
      <c r="B16" s="126"/>
      <c r="C16" s="125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26"/>
      <c r="C17" s="125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26"/>
      <c r="C18" s="123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26"/>
      <c r="C19" s="124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26"/>
      <c r="C20" s="124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13" t="s">
        <v>123</v>
      </c>
      <c r="C21" s="113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87"/>
      <c r="C22" s="115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14"/>
      <c r="C23" s="116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A14" zoomScaleNormal="100" workbookViewId="0">
      <selection activeCell="C3" sqref="C3:M33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38" t="s">
        <v>107</v>
      </c>
      <c r="D3" s="55" t="s">
        <v>145</v>
      </c>
      <c r="E3" s="138" t="s">
        <v>105</v>
      </c>
      <c r="F3" s="138" t="s">
        <v>116</v>
      </c>
      <c r="G3" s="136" t="s">
        <v>162</v>
      </c>
      <c r="H3" s="138" t="s">
        <v>167</v>
      </c>
      <c r="I3" s="138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38"/>
      <c r="D4" s="55" t="s">
        <v>146</v>
      </c>
      <c r="E4" s="138"/>
      <c r="F4" s="138"/>
      <c r="G4" s="137"/>
      <c r="H4" s="138"/>
      <c r="I4" s="138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36" t="s">
        <v>19</v>
      </c>
      <c r="D5" s="138" t="s">
        <v>154</v>
      </c>
      <c r="E5" s="138" t="s">
        <v>137</v>
      </c>
      <c r="F5" s="138"/>
      <c r="G5" s="138"/>
      <c r="H5" s="138"/>
      <c r="I5" s="138"/>
      <c r="J5" s="138"/>
      <c r="K5" s="138"/>
      <c r="L5" s="138"/>
      <c r="M5" s="138"/>
    </row>
    <row r="6" spans="3:14" ht="18.75" x14ac:dyDescent="0.3">
      <c r="C6" s="143"/>
      <c r="D6" s="139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43"/>
      <c r="D7" s="139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43"/>
      <c r="D8" s="139"/>
      <c r="E8" s="140" t="s">
        <v>157</v>
      </c>
      <c r="F8" s="141"/>
      <c r="G8" s="141"/>
      <c r="H8" s="141"/>
      <c r="I8" s="141"/>
      <c r="J8" s="141"/>
      <c r="K8" s="141"/>
      <c r="L8" s="142"/>
      <c r="M8" s="59">
        <f>M6+M7</f>
        <v>1.8504872727272728</v>
      </c>
    </row>
    <row r="9" spans="3:14" ht="18.75" x14ac:dyDescent="0.25">
      <c r="C9" s="143"/>
      <c r="D9" s="139"/>
      <c r="E9" s="140" t="str">
        <f>нагрів!D7</f>
        <v>відключення ВП-Д</v>
      </c>
      <c r="F9" s="141"/>
      <c r="G9" s="141"/>
      <c r="H9" s="141"/>
      <c r="I9" s="141"/>
      <c r="J9" s="141"/>
      <c r="K9" s="141"/>
      <c r="L9" s="141"/>
      <c r="M9" s="142"/>
    </row>
    <row r="10" spans="3:14" ht="19.5" customHeight="1" x14ac:dyDescent="0.25">
      <c r="C10" s="143"/>
      <c r="D10" s="139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43"/>
      <c r="D11" s="139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43"/>
      <c r="D12" s="139"/>
      <c r="E12" s="140" t="s">
        <v>158</v>
      </c>
      <c r="F12" s="141"/>
      <c r="G12" s="141"/>
      <c r="H12" s="141"/>
      <c r="I12" s="141"/>
      <c r="J12" s="141"/>
      <c r="K12" s="141"/>
      <c r="L12" s="142"/>
      <c r="M12" s="59">
        <f>M10+M11</f>
        <v>2.6022927272727272</v>
      </c>
    </row>
    <row r="13" spans="3:14" ht="18.75" x14ac:dyDescent="0.25">
      <c r="C13" s="143"/>
      <c r="D13" s="136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43"/>
      <c r="D14" s="143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44"/>
      <c r="D15" s="144"/>
      <c r="E15" s="140" t="s">
        <v>159</v>
      </c>
      <c r="F15" s="141"/>
      <c r="G15" s="141"/>
      <c r="H15" s="141"/>
      <c r="I15" s="141"/>
      <c r="J15" s="141"/>
      <c r="K15" s="141"/>
      <c r="L15" s="142"/>
      <c r="M15" s="59">
        <f>M13+M14</f>
        <v>2.2285745454545456</v>
      </c>
    </row>
    <row r="16" spans="3:14" ht="19.5" customHeight="1" x14ac:dyDescent="0.25">
      <c r="C16" s="138" t="s">
        <v>20</v>
      </c>
      <c r="D16" s="138" t="s">
        <v>154</v>
      </c>
      <c r="E16" s="140" t="s">
        <v>141</v>
      </c>
      <c r="F16" s="141"/>
      <c r="G16" s="141"/>
      <c r="H16" s="141"/>
      <c r="I16" s="141"/>
      <c r="J16" s="141"/>
      <c r="K16" s="141"/>
      <c r="L16" s="141"/>
      <c r="M16" s="142"/>
    </row>
    <row r="17" spans="3:14" ht="18.75" x14ac:dyDescent="0.25">
      <c r="C17" s="138"/>
      <c r="D17" s="139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38"/>
      <c r="D18" s="139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38"/>
      <c r="D19" s="139"/>
      <c r="E19" s="140" t="s">
        <v>160</v>
      </c>
      <c r="F19" s="141"/>
      <c r="G19" s="141"/>
      <c r="H19" s="141"/>
      <c r="I19" s="141"/>
      <c r="J19" s="141"/>
      <c r="K19" s="141"/>
      <c r="L19" s="142"/>
      <c r="M19" s="59">
        <f>M17+M18</f>
        <v>1.8346254545454546</v>
      </c>
    </row>
    <row r="20" spans="3:14" ht="19.350000000000001" customHeight="1" x14ac:dyDescent="0.25">
      <c r="C20" s="138"/>
      <c r="D20" s="139"/>
      <c r="E20" s="140" t="s">
        <v>140</v>
      </c>
      <c r="F20" s="141"/>
      <c r="G20" s="141"/>
      <c r="H20" s="141"/>
      <c r="I20" s="141"/>
      <c r="J20" s="141"/>
      <c r="K20" s="141"/>
      <c r="L20" s="141"/>
      <c r="M20" s="142"/>
    </row>
    <row r="21" spans="3:14" ht="18.75" x14ac:dyDescent="0.25">
      <c r="C21" s="138"/>
      <c r="D21" s="139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38"/>
      <c r="D22" s="139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38"/>
      <c r="D23" s="139"/>
      <c r="E23" s="140" t="s">
        <v>161</v>
      </c>
      <c r="F23" s="141"/>
      <c r="G23" s="141"/>
      <c r="H23" s="141"/>
      <c r="I23" s="141"/>
      <c r="J23" s="141"/>
      <c r="K23" s="141"/>
      <c r="L23" s="142"/>
      <c r="M23" s="59">
        <f>M21+M22</f>
        <v>2.3726354545454549</v>
      </c>
    </row>
    <row r="24" spans="3:14" ht="18.75" x14ac:dyDescent="0.25">
      <c r="C24" s="138"/>
      <c r="D24" s="138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38"/>
      <c r="D25" s="138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59">
        <f t="shared" ref="M25:M26" si="0">(IMREAL(L25)*J25+IMAGINARY(L25)*K25)/$N$6</f>
        <v>0.9547527272727272</v>
      </c>
    </row>
    <row r="26" spans="3:14" ht="18.75" x14ac:dyDescent="0.25">
      <c r="C26" s="138"/>
      <c r="D26" s="138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38"/>
      <c r="D27" s="138"/>
      <c r="E27" s="140" t="s">
        <v>161</v>
      </c>
      <c r="F27" s="141"/>
      <c r="G27" s="141"/>
      <c r="H27" s="141"/>
      <c r="I27" s="141"/>
      <c r="J27" s="141"/>
      <c r="K27" s="141"/>
      <c r="L27" s="142"/>
      <c r="M27" s="59">
        <f>M26</f>
        <v>1.0616454545454546</v>
      </c>
    </row>
    <row r="28" spans="3:14" ht="18.75" x14ac:dyDescent="0.25">
      <c r="C28" s="138"/>
      <c r="D28" s="138"/>
      <c r="E28" s="140" t="s">
        <v>160</v>
      </c>
      <c r="F28" s="141"/>
      <c r="G28" s="141"/>
      <c r="H28" s="141"/>
      <c r="I28" s="141"/>
      <c r="J28" s="141"/>
      <c r="K28" s="141"/>
      <c r="L28" s="142"/>
      <c r="M28" s="59">
        <f>M24+M25</f>
        <v>1.7127409090909091</v>
      </c>
    </row>
    <row r="29" spans="3:14" ht="18.75" x14ac:dyDescent="0.25">
      <c r="C29" s="138" t="s">
        <v>150</v>
      </c>
      <c r="D29" s="136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38"/>
      <c r="D30" s="145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38"/>
      <c r="D31" s="146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35" t="s">
        <v>165</v>
      </c>
      <c r="D32" s="135"/>
      <c r="E32" s="135"/>
      <c r="F32" s="135"/>
      <c r="G32" s="135"/>
      <c r="H32" s="135"/>
      <c r="I32" s="135"/>
      <c r="J32" s="135"/>
      <c r="K32" s="135"/>
      <c r="L32" s="135"/>
      <c r="M32" s="59">
        <f>M29+M30</f>
        <v>9.2161288181818186</v>
      </c>
    </row>
    <row r="33" spans="3:14" ht="18.75" x14ac:dyDescent="0.25">
      <c r="C33" s="135" t="s">
        <v>166</v>
      </c>
      <c r="D33" s="135"/>
      <c r="E33" s="135"/>
      <c r="F33" s="135"/>
      <c r="G33" s="135"/>
      <c r="H33" s="135"/>
      <c r="I33" s="135"/>
      <c r="J33" s="135"/>
      <c r="K33" s="135"/>
      <c r="L33" s="135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E27:L27"/>
    <mergeCell ref="E28:L28"/>
    <mergeCell ref="D29:D31"/>
    <mergeCell ref="C16:C28"/>
    <mergeCell ref="D16:D23"/>
    <mergeCell ref="D24:D28"/>
    <mergeCell ref="E9:M9"/>
    <mergeCell ref="E8:L8"/>
    <mergeCell ref="E12:L12"/>
    <mergeCell ref="D13:D15"/>
    <mergeCell ref="E23:L23"/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70" t="s">
        <v>48</v>
      </c>
      <c r="D3" s="72" t="s">
        <v>49</v>
      </c>
      <c r="E3" s="73"/>
      <c r="F3" s="73"/>
      <c r="G3" s="73"/>
      <c r="H3" s="74"/>
      <c r="I3" s="72" t="s">
        <v>50</v>
      </c>
      <c r="J3" s="73"/>
      <c r="K3" s="73"/>
      <c r="L3" s="73"/>
      <c r="M3" s="74"/>
    </row>
    <row r="4" spans="3:13" ht="16.5" thickBot="1" x14ac:dyDescent="0.3">
      <c r="C4" s="71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tabSelected="1" topLeftCell="A27" workbookViewId="0">
      <selection activeCell="G46" sqref="G46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22.28515625" customWidth="1"/>
    <col min="9" max="9" width="13.42578125" customWidth="1"/>
    <col min="10" max="10" width="19.42578125" customWidth="1"/>
    <col min="11" max="11" width="23" customWidth="1"/>
  </cols>
  <sheetData>
    <row r="2" spans="1:12" ht="15.75" thickBot="1" x14ac:dyDescent="0.3">
      <c r="C2" t="s">
        <v>184</v>
      </c>
    </row>
    <row r="3" spans="1:12" ht="30.75" customHeight="1" x14ac:dyDescent="0.25">
      <c r="C3" s="75" t="s">
        <v>173</v>
      </c>
      <c r="D3" s="65" t="s">
        <v>174</v>
      </c>
      <c r="E3" s="75" t="s">
        <v>175</v>
      </c>
      <c r="F3" s="75" t="s">
        <v>176</v>
      </c>
      <c r="G3" s="75" t="s">
        <v>177</v>
      </c>
      <c r="H3" s="75" t="s">
        <v>178</v>
      </c>
      <c r="I3" s="77" t="s">
        <v>179</v>
      </c>
      <c r="J3" s="77" t="s">
        <v>180</v>
      </c>
      <c r="K3" s="77" t="s">
        <v>181</v>
      </c>
    </row>
    <row r="4" spans="1:12" ht="19.5" thickBot="1" x14ac:dyDescent="0.3">
      <c r="C4" s="76"/>
      <c r="D4" s="33" t="s">
        <v>9</v>
      </c>
      <c r="E4" s="82"/>
      <c r="F4" s="82"/>
      <c r="G4" s="82"/>
      <c r="H4" s="82"/>
      <c r="I4" s="78"/>
      <c r="J4" s="78"/>
      <c r="K4" s="78"/>
    </row>
    <row r="5" spans="1:12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6" t="str">
        <f>COMPLEX(A5,B5)</f>
        <v>146.15+103.7i</v>
      </c>
      <c r="F5" s="68">
        <f>IMABS(E5)</f>
        <v>179.20243441426791</v>
      </c>
      <c r="G5" s="68">
        <f>0.7*F5</f>
        <v>125.44170408998752</v>
      </c>
      <c r="H5" s="66">
        <v>125</v>
      </c>
      <c r="I5" s="66">
        <v>2</v>
      </c>
      <c r="J5" s="67">
        <f>F5/I5/H5</f>
        <v>0.71680973765707168</v>
      </c>
      <c r="K5" s="67">
        <f>F5/H5</f>
        <v>1.4336194753141434</v>
      </c>
      <c r="L5" t="s">
        <v>183</v>
      </c>
    </row>
    <row r="6" spans="1:12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6" t="str">
        <f t="shared" ref="E6:E10" si="0">COMPLEX(A6,B6)</f>
        <v>20+13i</v>
      </c>
      <c r="F6" s="68">
        <f t="shared" ref="F6:F10" si="1">IMABS(E6)</f>
        <v>23.853720883753127</v>
      </c>
      <c r="G6" s="68">
        <f t="shared" ref="G6:G9" si="2">0.7*F6</f>
        <v>16.697604618627189</v>
      </c>
      <c r="H6" s="150">
        <v>25</v>
      </c>
      <c r="I6" s="66">
        <v>2</v>
      </c>
      <c r="J6" s="67">
        <f>F6/I6/H6</f>
        <v>0.47707441767506253</v>
      </c>
      <c r="K6" s="67">
        <f>F6/H6</f>
        <v>0.95414883535012507</v>
      </c>
      <c r="L6" t="s">
        <v>205</v>
      </c>
    </row>
    <row r="7" spans="1:12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6" t="str">
        <f t="shared" si="0"/>
        <v>35+19i</v>
      </c>
      <c r="F7" s="68">
        <f t="shared" si="1"/>
        <v>39.824615503479755</v>
      </c>
      <c r="G7" s="68">
        <f>0.7*F7</f>
        <v>27.877230852435826</v>
      </c>
      <c r="H7" s="66">
        <v>40</v>
      </c>
      <c r="I7" s="66">
        <v>2</v>
      </c>
      <c r="J7" s="67">
        <f>F7/I7/H7</f>
        <v>0.49780769379349693</v>
      </c>
      <c r="K7" s="67">
        <f>F7/H7</f>
        <v>0.99561538758699386</v>
      </c>
      <c r="L7" t="s">
        <v>182</v>
      </c>
    </row>
    <row r="8" spans="1:12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6" t="str">
        <f t="shared" si="0"/>
        <v>32+15.5i</v>
      </c>
      <c r="F8" s="68">
        <f t="shared" si="1"/>
        <v>35.556293395122054</v>
      </c>
      <c r="G8" s="68">
        <f t="shared" si="2"/>
        <v>24.889405376585437</v>
      </c>
      <c r="H8" s="66">
        <v>25</v>
      </c>
      <c r="I8" s="66">
        <v>2</v>
      </c>
      <c r="J8" s="67">
        <f t="shared" ref="J8:J10" si="3">F8/I8/H8</f>
        <v>0.71112586790244103</v>
      </c>
      <c r="K8" s="67">
        <f t="shared" ref="K8:K10" si="4">F8/H8</f>
        <v>1.4222517358048821</v>
      </c>
      <c r="L8" t="s">
        <v>182</v>
      </c>
    </row>
    <row r="9" spans="1:12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6" t="str">
        <f t="shared" si="0"/>
        <v>27+13.8i</v>
      </c>
      <c r="F9" s="68">
        <f t="shared" si="1"/>
        <v>30.322269044383869</v>
      </c>
      <c r="G9" s="68">
        <f t="shared" si="2"/>
        <v>21.225588331068707</v>
      </c>
      <c r="H9" s="66">
        <v>25</v>
      </c>
      <c r="I9" s="66">
        <v>2</v>
      </c>
      <c r="J9" s="67">
        <f t="shared" si="3"/>
        <v>0.60644538088767741</v>
      </c>
      <c r="K9" s="67">
        <f t="shared" si="4"/>
        <v>1.2128907617753548</v>
      </c>
      <c r="L9" t="s">
        <v>182</v>
      </c>
    </row>
    <row r="10" spans="1:12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6" t="str">
        <f t="shared" si="0"/>
        <v>35+17i</v>
      </c>
      <c r="F10" s="68">
        <f t="shared" si="1"/>
        <v>38.910152916687437</v>
      </c>
      <c r="G10" s="68">
        <f>0.7*F10</f>
        <v>27.237107041681206</v>
      </c>
      <c r="H10" s="66">
        <v>40</v>
      </c>
      <c r="I10" s="66">
        <v>2</v>
      </c>
      <c r="J10" s="67">
        <f t="shared" si="3"/>
        <v>0.48637691145859296</v>
      </c>
      <c r="K10" s="67">
        <f t="shared" si="4"/>
        <v>0.97275382291718593</v>
      </c>
      <c r="L10" t="s">
        <v>182</v>
      </c>
    </row>
    <row r="14" spans="1:12" ht="15.75" thickBot="1" x14ac:dyDescent="0.3">
      <c r="C14" t="s">
        <v>185</v>
      </c>
    </row>
    <row r="15" spans="1:12" ht="28.5" customHeight="1" x14ac:dyDescent="0.25">
      <c r="C15" s="75" t="s">
        <v>186</v>
      </c>
      <c r="D15" s="75" t="s">
        <v>196</v>
      </c>
      <c r="E15" s="75" t="s">
        <v>195</v>
      </c>
      <c r="F15" s="75" t="s">
        <v>191</v>
      </c>
      <c r="G15" s="75" t="s">
        <v>194</v>
      </c>
      <c r="H15" s="75" t="s">
        <v>187</v>
      </c>
      <c r="I15" s="75" t="s">
        <v>192</v>
      </c>
      <c r="J15" s="75" t="s">
        <v>188</v>
      </c>
      <c r="K15" s="75" t="s">
        <v>193</v>
      </c>
    </row>
    <row r="16" spans="1:12" ht="30.75" customHeight="1" thickBot="1" x14ac:dyDescent="0.3">
      <c r="C16" s="76"/>
      <c r="D16" s="82"/>
      <c r="E16" s="82"/>
      <c r="F16" s="76"/>
      <c r="G16" s="82"/>
      <c r="H16" s="76"/>
      <c r="I16" s="82"/>
      <c r="J16" s="76"/>
      <c r="K16" s="82"/>
    </row>
    <row r="17" spans="1:12" ht="42.75" customHeight="1" thickBot="1" x14ac:dyDescent="0.3">
      <c r="A17">
        <f>'Табл1-1  1-2'!B4</f>
        <v>16</v>
      </c>
      <c r="B17">
        <f>'Табл1-1  1-2'!C4</f>
        <v>12</v>
      </c>
      <c r="C17" s="64" t="str">
        <f>C5</f>
        <v>А</v>
      </c>
      <c r="D17" s="33">
        <f>A17</f>
        <v>16</v>
      </c>
      <c r="E17" s="33">
        <f>B17</f>
        <v>12</v>
      </c>
      <c r="F17" s="33">
        <f>E17/D17</f>
        <v>0.75</v>
      </c>
      <c r="G17" s="33">
        <f>D17*(F17-0.25)</f>
        <v>8</v>
      </c>
      <c r="H17" s="33" t="s">
        <v>197</v>
      </c>
      <c r="I17" s="33">
        <f>'Табл1-1  1-2'!F4</f>
        <v>6</v>
      </c>
      <c r="J17" s="33" t="s">
        <v>202</v>
      </c>
      <c r="K17" s="33">
        <f>4*0.9+4*1.125</f>
        <v>8.1</v>
      </c>
    </row>
    <row r="18" spans="1:12" ht="38.25" thickBot="1" x14ac:dyDescent="0.3">
      <c r="A18">
        <f>'Табл1-1  1-2'!B5</f>
        <v>20</v>
      </c>
      <c r="B18">
        <f>'Табл1-1  1-2'!C5</f>
        <v>13</v>
      </c>
      <c r="C18" s="64" t="str">
        <f t="shared" ref="C18:C22" si="5">C6</f>
        <v>Б</v>
      </c>
      <c r="D18" s="33">
        <f t="shared" ref="D18:D22" si="6">A18</f>
        <v>20</v>
      </c>
      <c r="E18" s="33">
        <f t="shared" ref="E18:E22" si="7">B18</f>
        <v>13</v>
      </c>
      <c r="F18" s="33">
        <f t="shared" ref="F18:F22" si="8">E18/D18</f>
        <v>0.65</v>
      </c>
      <c r="G18" s="33">
        <f t="shared" ref="G18:G22" si="9">D18*(F18-0.25)</f>
        <v>8</v>
      </c>
      <c r="H18" s="33" t="s">
        <v>206</v>
      </c>
      <c r="I18" s="33">
        <f>'Табл1-1  1-2'!F5</f>
        <v>10</v>
      </c>
      <c r="J18" s="33" t="s">
        <v>203</v>
      </c>
      <c r="K18" s="33">
        <f>4*0.9+4*1.125</f>
        <v>8.1</v>
      </c>
    </row>
    <row r="19" spans="1:12" ht="38.25" thickBot="1" x14ac:dyDescent="0.3">
      <c r="A19">
        <f>'Табл1-1  1-2'!B6</f>
        <v>35</v>
      </c>
      <c r="B19">
        <f>'Табл1-1  1-2'!C6</f>
        <v>19</v>
      </c>
      <c r="C19" s="64" t="str">
        <f t="shared" si="5"/>
        <v>В</v>
      </c>
      <c r="D19" s="33">
        <f t="shared" si="6"/>
        <v>35</v>
      </c>
      <c r="E19" s="33">
        <f t="shared" si="7"/>
        <v>19</v>
      </c>
      <c r="F19" s="33">
        <f t="shared" si="8"/>
        <v>0.54285714285714282</v>
      </c>
      <c r="G19" s="33">
        <f t="shared" si="9"/>
        <v>10.249999999999998</v>
      </c>
      <c r="H19" s="33" t="s">
        <v>198</v>
      </c>
      <c r="I19" s="33">
        <f>'Табл1-1  1-2'!F6</f>
        <v>10</v>
      </c>
      <c r="J19" s="33" t="s">
        <v>200</v>
      </c>
      <c r="K19" s="33">
        <f>4*2.7</f>
        <v>10.8</v>
      </c>
    </row>
    <row r="20" spans="1:12" ht="38.25" thickBot="1" x14ac:dyDescent="0.3">
      <c r="A20">
        <f>'Табл1-1  1-2'!B7</f>
        <v>32</v>
      </c>
      <c r="B20">
        <f>'Табл1-1  1-2'!C7</f>
        <v>15.5</v>
      </c>
      <c r="C20" s="64" t="str">
        <f t="shared" si="5"/>
        <v>Г</v>
      </c>
      <c r="D20" s="33">
        <f t="shared" si="6"/>
        <v>32</v>
      </c>
      <c r="E20" s="33">
        <f t="shared" si="7"/>
        <v>15.5</v>
      </c>
      <c r="F20" s="33">
        <f t="shared" si="8"/>
        <v>0.484375</v>
      </c>
      <c r="G20" s="33">
        <f t="shared" si="9"/>
        <v>7.5</v>
      </c>
      <c r="H20" s="33" t="s">
        <v>199</v>
      </c>
      <c r="I20" s="33">
        <f>'Табл1-1  1-2'!F7</f>
        <v>10</v>
      </c>
      <c r="J20" s="33" t="s">
        <v>204</v>
      </c>
      <c r="K20" s="33">
        <f>4*1.8</f>
        <v>7.2</v>
      </c>
    </row>
    <row r="21" spans="1:12" ht="38.25" thickBot="1" x14ac:dyDescent="0.3">
      <c r="A21">
        <f>'Табл1-1  1-2'!B8</f>
        <v>27</v>
      </c>
      <c r="B21">
        <f>'Табл1-1  1-2'!C8</f>
        <v>13.8</v>
      </c>
      <c r="C21" s="64" t="str">
        <f t="shared" si="5"/>
        <v>Д</v>
      </c>
      <c r="D21" s="33">
        <f t="shared" si="6"/>
        <v>27</v>
      </c>
      <c r="E21" s="33">
        <f t="shared" si="7"/>
        <v>13.8</v>
      </c>
      <c r="F21" s="33">
        <f t="shared" si="8"/>
        <v>0.51111111111111118</v>
      </c>
      <c r="G21" s="33">
        <f t="shared" si="9"/>
        <v>7.0500000000000016</v>
      </c>
      <c r="H21" s="33" t="s">
        <v>199</v>
      </c>
      <c r="I21" s="33">
        <f>'Табл1-1  1-2'!F8</f>
        <v>6</v>
      </c>
      <c r="J21" s="33" t="s">
        <v>201</v>
      </c>
      <c r="K21" s="33">
        <f>4*1.8</f>
        <v>7.2</v>
      </c>
    </row>
    <row r="22" spans="1:12" ht="38.25" thickBot="1" x14ac:dyDescent="0.3">
      <c r="A22">
        <f>'Табл1-1  1-2'!B9</f>
        <v>35</v>
      </c>
      <c r="B22">
        <f>'Табл1-1  1-2'!C9</f>
        <v>17</v>
      </c>
      <c r="C22" s="64" t="str">
        <f t="shared" si="5"/>
        <v>Е</v>
      </c>
      <c r="D22" s="33">
        <f t="shared" si="6"/>
        <v>35</v>
      </c>
      <c r="E22" s="33">
        <f t="shared" si="7"/>
        <v>17</v>
      </c>
      <c r="F22" s="33">
        <f t="shared" si="8"/>
        <v>0.48571428571428571</v>
      </c>
      <c r="G22" s="33">
        <f t="shared" si="9"/>
        <v>8.25</v>
      </c>
      <c r="H22" s="33" t="s">
        <v>198</v>
      </c>
      <c r="I22" s="33">
        <f>'Табл1-1  1-2'!F9</f>
        <v>6</v>
      </c>
      <c r="J22" s="33" t="str">
        <f>J17</f>
        <v>4xУК-6-900 4xУК-6-1125</v>
      </c>
      <c r="K22" s="33">
        <f>3*2.7</f>
        <v>8.1000000000000014</v>
      </c>
    </row>
    <row r="23" spans="1:12" ht="19.5" thickBot="1" x14ac:dyDescent="0.3">
      <c r="C23" s="79" t="s">
        <v>189</v>
      </c>
      <c r="D23" s="80"/>
      <c r="E23" s="80"/>
      <c r="F23" s="81"/>
      <c r="G23" s="149">
        <f>SUM(G17:G22)</f>
        <v>49.050000000000004</v>
      </c>
      <c r="H23" s="33" t="s">
        <v>190</v>
      </c>
      <c r="I23" s="33" t="s">
        <v>190</v>
      </c>
      <c r="J23" s="33" t="s">
        <v>190</v>
      </c>
      <c r="K23" s="149">
        <f>SUM(K17:K22)</f>
        <v>49.500000000000007</v>
      </c>
      <c r="L23">
        <f>(G23-K23)/G23*100</f>
        <v>-0.91743119266055628</v>
      </c>
    </row>
    <row r="27" spans="1:12" ht="15.75" thickBot="1" x14ac:dyDescent="0.3">
      <c r="C27" t="s">
        <v>207</v>
      </c>
    </row>
    <row r="28" spans="1:12" ht="27" customHeight="1" x14ac:dyDescent="0.25">
      <c r="C28" s="63" t="s">
        <v>208</v>
      </c>
      <c r="D28" s="75" t="s">
        <v>175</v>
      </c>
      <c r="E28" s="75" t="s">
        <v>210</v>
      </c>
      <c r="F28" s="75" t="s">
        <v>211</v>
      </c>
      <c r="G28" s="75" t="s">
        <v>212</v>
      </c>
      <c r="H28" s="75" t="s">
        <v>213</v>
      </c>
      <c r="I28" s="77" t="str">
        <f>I3</f>
        <v>nт</v>
      </c>
      <c r="J28" s="77" t="str">
        <f>J3</f>
        <v>Kз</v>
      </c>
      <c r="K28" s="77" t="str">
        <f>K3</f>
        <v>Kзав</v>
      </c>
    </row>
    <row r="29" spans="1:12" ht="23.25" customHeight="1" thickBot="1" x14ac:dyDescent="0.3">
      <c r="C29" s="64" t="s">
        <v>209</v>
      </c>
      <c r="D29" s="82"/>
      <c r="E29" s="82"/>
      <c r="F29" s="82"/>
      <c r="G29" s="82"/>
      <c r="H29" s="82"/>
      <c r="I29" s="78"/>
      <c r="J29" s="78"/>
      <c r="K29" s="78"/>
    </row>
    <row r="30" spans="1:12" ht="37.5" customHeight="1" thickBot="1" x14ac:dyDescent="0.3">
      <c r="A30">
        <f>A5</f>
        <v>146.15</v>
      </c>
      <c r="B30">
        <f>B5</f>
        <v>103.7</v>
      </c>
      <c r="C30" s="64" t="str">
        <f>C17</f>
        <v>А</v>
      </c>
      <c r="D30" s="66" t="str">
        <f>E5</f>
        <v>146.15+103.7i</v>
      </c>
      <c r="E30" s="66">
        <f>K17+K19+K20+K21+K22</f>
        <v>41.4</v>
      </c>
      <c r="F30" s="66" t="str">
        <f>COMPLEX(A30,B30-E30)</f>
        <v>146.15+62.3i</v>
      </c>
      <c r="G30" s="66" t="str">
        <f>H17</f>
        <v>АТДЦТН-125000/220/110/35</v>
      </c>
      <c r="H30" s="66">
        <f>H5</f>
        <v>125</v>
      </c>
      <c r="I30" s="66">
        <v>2</v>
      </c>
      <c r="J30" s="67">
        <f>IMABS(F30)/I30/H30</f>
        <v>0.63549807238102607</v>
      </c>
      <c r="K30" s="67">
        <f>IMABS(D30)/I30/H30</f>
        <v>0.71680973765707168</v>
      </c>
    </row>
    <row r="31" spans="1:12" ht="39.75" customHeight="1" thickBot="1" x14ac:dyDescent="0.3">
      <c r="A31">
        <f t="shared" ref="A31:B35" si="10">A6</f>
        <v>20</v>
      </c>
      <c r="B31">
        <f t="shared" si="10"/>
        <v>13</v>
      </c>
      <c r="C31" s="64" t="str">
        <f t="shared" ref="C31:C35" si="11">C18</f>
        <v>Б</v>
      </c>
      <c r="D31" s="66" t="str">
        <f t="shared" ref="D31:D35" si="12">E6</f>
        <v>20+13i</v>
      </c>
      <c r="E31" s="66">
        <f>K18</f>
        <v>8.1</v>
      </c>
      <c r="F31" s="66" t="str">
        <f t="shared" ref="F31:F35" si="13">COMPLEX(A31,B31-E31)</f>
        <v>20+4.9i</v>
      </c>
      <c r="G31" s="66" t="str">
        <f t="shared" ref="G31:G35" si="14">H18</f>
        <v>ТДТН-25000/220/35/10</v>
      </c>
      <c r="H31" s="66">
        <f t="shared" ref="H31:H35" si="15">H6</f>
        <v>25</v>
      </c>
      <c r="I31" s="66">
        <v>2</v>
      </c>
      <c r="J31" s="67">
        <f t="shared" ref="J31:J35" si="16">IMABS(F31)/I31/H31</f>
        <v>0.41183006204015754</v>
      </c>
      <c r="K31" s="67">
        <f t="shared" ref="K31:K35" si="17">IMABS(D31)/I31/H31</f>
        <v>0.47707441767506253</v>
      </c>
    </row>
    <row r="32" spans="1:12" ht="39.75" customHeight="1" thickBot="1" x14ac:dyDescent="0.3">
      <c r="A32">
        <f t="shared" si="10"/>
        <v>35</v>
      </c>
      <c r="B32">
        <f t="shared" si="10"/>
        <v>19</v>
      </c>
      <c r="C32" s="64" t="str">
        <f t="shared" si="11"/>
        <v>В</v>
      </c>
      <c r="D32" s="66" t="str">
        <f t="shared" si="12"/>
        <v>35+19i</v>
      </c>
      <c r="E32" s="66">
        <f t="shared" ref="E32:E35" si="18">K19</f>
        <v>10.8</v>
      </c>
      <c r="F32" s="66" t="str">
        <f t="shared" si="13"/>
        <v>35+8.2i</v>
      </c>
      <c r="G32" s="66" t="str">
        <f t="shared" si="14"/>
        <v>ТРДН-40000/110/35</v>
      </c>
      <c r="H32" s="66">
        <f t="shared" si="15"/>
        <v>40</v>
      </c>
      <c r="I32" s="66">
        <v>2</v>
      </c>
      <c r="J32" s="67">
        <f t="shared" si="16"/>
        <v>0.44934674806879371</v>
      </c>
      <c r="K32" s="67">
        <f t="shared" si="17"/>
        <v>0.49780769379349693</v>
      </c>
    </row>
    <row r="33" spans="1:12" ht="38.25" customHeight="1" thickBot="1" x14ac:dyDescent="0.3">
      <c r="A33">
        <f t="shared" si="10"/>
        <v>32</v>
      </c>
      <c r="B33">
        <f t="shared" si="10"/>
        <v>15.5</v>
      </c>
      <c r="C33" s="64" t="str">
        <f t="shared" si="11"/>
        <v>Г</v>
      </c>
      <c r="D33" s="66" t="str">
        <f t="shared" si="12"/>
        <v>32+15.5i</v>
      </c>
      <c r="E33" s="66">
        <f t="shared" si="18"/>
        <v>7.2</v>
      </c>
      <c r="F33" s="66" t="str">
        <f t="shared" si="13"/>
        <v>32+8.3i</v>
      </c>
      <c r="G33" s="66" t="str">
        <f t="shared" si="14"/>
        <v>ТРДН-25000/110/35</v>
      </c>
      <c r="H33" s="66">
        <f t="shared" si="15"/>
        <v>25</v>
      </c>
      <c r="I33" s="66">
        <v>2</v>
      </c>
      <c r="J33" s="67">
        <f t="shared" si="16"/>
        <v>0.66117773707226424</v>
      </c>
      <c r="K33" s="67">
        <f t="shared" si="17"/>
        <v>0.71112586790244103</v>
      </c>
    </row>
    <row r="34" spans="1:12" ht="39" customHeight="1" thickBot="1" x14ac:dyDescent="0.3">
      <c r="A34">
        <f t="shared" si="10"/>
        <v>27</v>
      </c>
      <c r="B34">
        <f t="shared" si="10"/>
        <v>13.8</v>
      </c>
      <c r="C34" s="64" t="str">
        <f t="shared" si="11"/>
        <v>Д</v>
      </c>
      <c r="D34" s="66" t="str">
        <f t="shared" si="12"/>
        <v>27+13.8i</v>
      </c>
      <c r="E34" s="66">
        <f t="shared" si="18"/>
        <v>7.2</v>
      </c>
      <c r="F34" s="66" t="str">
        <f t="shared" si="13"/>
        <v>27+6.6i</v>
      </c>
      <c r="G34" s="66" t="str">
        <f t="shared" si="14"/>
        <v>ТРДН-25000/110/35</v>
      </c>
      <c r="H34" s="66">
        <f t="shared" si="15"/>
        <v>25</v>
      </c>
      <c r="I34" s="66">
        <v>2</v>
      </c>
      <c r="J34" s="67">
        <f t="shared" si="16"/>
        <v>0.55589927145122253</v>
      </c>
      <c r="K34" s="67">
        <f t="shared" si="17"/>
        <v>0.60644538088767741</v>
      </c>
    </row>
    <row r="35" spans="1:12" ht="40.5" customHeight="1" thickBot="1" x14ac:dyDescent="0.3">
      <c r="A35">
        <f t="shared" si="10"/>
        <v>35</v>
      </c>
      <c r="B35">
        <f t="shared" si="10"/>
        <v>17</v>
      </c>
      <c r="C35" s="64" t="str">
        <f t="shared" si="11"/>
        <v>Е</v>
      </c>
      <c r="D35" s="66" t="str">
        <f t="shared" si="12"/>
        <v>35+17i</v>
      </c>
      <c r="E35" s="66">
        <f t="shared" si="18"/>
        <v>8.1000000000000014</v>
      </c>
      <c r="F35" s="66" t="str">
        <f t="shared" si="13"/>
        <v>35+8.9i</v>
      </c>
      <c r="G35" s="66" t="str">
        <f t="shared" si="14"/>
        <v>ТРДН-40000/110/35</v>
      </c>
      <c r="H35" s="66">
        <f t="shared" si="15"/>
        <v>40</v>
      </c>
      <c r="I35" s="66">
        <v>2</v>
      </c>
      <c r="J35" s="67">
        <f t="shared" si="16"/>
        <v>0.45142309699438288</v>
      </c>
      <c r="K35" s="67">
        <f t="shared" si="17"/>
        <v>0.48637691145859296</v>
      </c>
    </row>
    <row r="38" spans="1:12" x14ac:dyDescent="0.25">
      <c r="C38" t="s">
        <v>214</v>
      </c>
    </row>
    <row r="39" spans="1:12" ht="15.75" thickBot="1" x14ac:dyDescent="0.3"/>
    <row r="40" spans="1:12" ht="37.5" customHeight="1" thickBot="1" x14ac:dyDescent="0.3">
      <c r="C40" s="75" t="s">
        <v>173</v>
      </c>
      <c r="D40" s="102" t="s">
        <v>221</v>
      </c>
      <c r="E40" s="102" t="s">
        <v>222</v>
      </c>
      <c r="F40" s="153" t="s">
        <v>215</v>
      </c>
      <c r="G40" s="154"/>
      <c r="H40" s="102" t="s">
        <v>216</v>
      </c>
      <c r="I40" s="79" t="s">
        <v>217</v>
      </c>
      <c r="J40" s="80"/>
      <c r="K40" s="81"/>
      <c r="L40" s="152"/>
    </row>
    <row r="41" spans="1:12" ht="54" customHeight="1" x14ac:dyDescent="0.25">
      <c r="C41" s="108"/>
      <c r="D41" s="108"/>
      <c r="E41" s="108"/>
      <c r="F41" s="75" t="s">
        <v>218</v>
      </c>
      <c r="G41" s="75" t="s">
        <v>219</v>
      </c>
      <c r="H41" s="103"/>
      <c r="I41" s="77" t="str">
        <f>J28</f>
        <v>Kз</v>
      </c>
      <c r="J41" s="77" t="str">
        <f>K28</f>
        <v>Kзав</v>
      </c>
      <c r="K41" s="75" t="s">
        <v>220</v>
      </c>
      <c r="L41" s="151"/>
    </row>
    <row r="42" spans="1:12" ht="19.5" hidden="1" customHeight="1" thickBot="1" x14ac:dyDescent="0.3">
      <c r="C42" s="108"/>
      <c r="D42" s="156"/>
      <c r="E42" s="156"/>
      <c r="F42" s="156"/>
      <c r="G42" s="101"/>
      <c r="H42" s="103"/>
      <c r="I42" s="155"/>
      <c r="J42" s="155"/>
      <c r="K42" s="101"/>
      <c r="L42" s="151"/>
    </row>
    <row r="43" spans="1:12" ht="19.5" thickBot="1" x14ac:dyDescent="0.3">
      <c r="C43" s="82"/>
      <c r="D43" s="147"/>
      <c r="E43" s="147"/>
      <c r="F43" s="147"/>
      <c r="G43" s="147"/>
      <c r="H43" s="147"/>
      <c r="I43" s="147"/>
      <c r="J43" s="147"/>
      <c r="K43" s="147"/>
      <c r="L43" s="152"/>
    </row>
    <row r="44" spans="1:12" ht="57.75" customHeight="1" thickBot="1" x14ac:dyDescent="0.3">
      <c r="C44" s="64" t="s">
        <v>12</v>
      </c>
      <c r="D44" s="66" t="str">
        <f>F31</f>
        <v>20+4.9i</v>
      </c>
      <c r="E44" s="66">
        <f>IMABS(D44)</f>
        <v>20.591503102007877</v>
      </c>
      <c r="F44" s="66">
        <f>H31</f>
        <v>25</v>
      </c>
      <c r="G44" s="66">
        <f>16</f>
        <v>16</v>
      </c>
      <c r="H44" s="66">
        <v>2</v>
      </c>
      <c r="I44" s="66">
        <f>E44/H44/F44</f>
        <v>0.41183006204015754</v>
      </c>
      <c r="J44" s="66">
        <f>E44/G44</f>
        <v>1.2869689438754923</v>
      </c>
      <c r="K44" s="66" t="s">
        <v>223</v>
      </c>
      <c r="L44" s="152"/>
    </row>
    <row r="45" spans="1:12" ht="57.75" customHeight="1" thickBot="1" x14ac:dyDescent="0.3">
      <c r="C45" s="64" t="s">
        <v>13</v>
      </c>
      <c r="D45" s="66" t="str">
        <f>F32</f>
        <v>35+8.2i</v>
      </c>
      <c r="E45" s="66">
        <f>IMABS(D45)</f>
        <v>35.947739845503499</v>
      </c>
      <c r="F45" s="66">
        <f>H32</f>
        <v>40</v>
      </c>
      <c r="G45" s="66">
        <v>25</v>
      </c>
      <c r="H45" s="66">
        <v>2</v>
      </c>
      <c r="I45" s="66">
        <f t="shared" ref="I45:I46" si="19">E45/H45/F45</f>
        <v>0.44934674806879371</v>
      </c>
      <c r="J45" s="66">
        <f t="shared" ref="J45:J46" si="20">E45/G45</f>
        <v>1.4379095938201401</v>
      </c>
      <c r="K45" s="157" t="s">
        <v>225</v>
      </c>
    </row>
    <row r="46" spans="1:12" ht="38.25" thickBot="1" x14ac:dyDescent="0.3">
      <c r="C46" s="64" t="s">
        <v>14</v>
      </c>
      <c r="D46" s="66" t="str">
        <f>F33</f>
        <v>32+8.3i</v>
      </c>
      <c r="E46" s="66">
        <f>IMABS(D46)</f>
        <v>33.05888685361321</v>
      </c>
      <c r="F46" s="66">
        <f>H33</f>
        <v>25</v>
      </c>
      <c r="G46" s="66">
        <v>16</v>
      </c>
      <c r="H46" s="66">
        <v>2</v>
      </c>
      <c r="I46" s="66">
        <f t="shared" si="19"/>
        <v>0.66117773707226424</v>
      </c>
      <c r="J46" s="66">
        <f t="shared" si="20"/>
        <v>2.0661804283508256</v>
      </c>
      <c r="K46" s="148" t="s">
        <v>224</v>
      </c>
    </row>
  </sheetData>
  <mergeCells count="37">
    <mergeCell ref="H40:H43"/>
    <mergeCell ref="I41:I43"/>
    <mergeCell ref="D40:D43"/>
    <mergeCell ref="E40:E43"/>
    <mergeCell ref="F41:F43"/>
    <mergeCell ref="G41:G43"/>
    <mergeCell ref="C40:C43"/>
    <mergeCell ref="F40:G40"/>
    <mergeCell ref="I40:K40"/>
    <mergeCell ref="J41:J43"/>
    <mergeCell ref="K41:K43"/>
    <mergeCell ref="D28:D29"/>
    <mergeCell ref="E28:E29"/>
    <mergeCell ref="F28:F29"/>
    <mergeCell ref="G28:G29"/>
    <mergeCell ref="H28:H29"/>
    <mergeCell ref="K15:K16"/>
    <mergeCell ref="I15:I16"/>
    <mergeCell ref="I28:I29"/>
    <mergeCell ref="J28:J29"/>
    <mergeCell ref="K28:K29"/>
    <mergeCell ref="C3:C4"/>
    <mergeCell ref="I3:I4"/>
    <mergeCell ref="J3:J4"/>
    <mergeCell ref="K3:K4"/>
    <mergeCell ref="E3:E4"/>
    <mergeCell ref="F3:F4"/>
    <mergeCell ref="G3:G4"/>
    <mergeCell ref="H3:H4"/>
    <mergeCell ref="C15:C16"/>
    <mergeCell ref="F15:F16"/>
    <mergeCell ref="H15:H16"/>
    <mergeCell ref="J15:J16"/>
    <mergeCell ref="C23:F23"/>
    <mergeCell ref="D15:D16"/>
    <mergeCell ref="E15:E16"/>
    <mergeCell ref="G15:G1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topLeftCell="A6"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F4" sqref="F4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91" t="s">
        <v>19</v>
      </c>
      <c r="C3" s="93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89">
        <v>110</v>
      </c>
    </row>
    <row r="4" spans="2:9" ht="20.25" thickTop="1" thickBot="1" x14ac:dyDescent="0.3">
      <c r="B4" s="84"/>
      <c r="C4" s="94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87"/>
    </row>
    <row r="5" spans="2:9" ht="20.25" thickTop="1" thickBot="1" x14ac:dyDescent="0.3">
      <c r="B5" s="84"/>
      <c r="C5" s="95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90"/>
    </row>
    <row r="6" spans="2:9" ht="20.25" thickTop="1" thickBot="1" x14ac:dyDescent="0.3">
      <c r="B6" s="84"/>
      <c r="C6" s="96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86">
        <v>110</v>
      </c>
    </row>
    <row r="7" spans="2:9" ht="20.25" thickTop="1" thickBot="1" x14ac:dyDescent="0.3">
      <c r="B7" s="92"/>
      <c r="C7" s="95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90"/>
    </row>
    <row r="8" spans="2:9" ht="20.25" thickTop="1" thickBot="1" x14ac:dyDescent="0.3">
      <c r="B8" s="97" t="s">
        <v>20</v>
      </c>
      <c r="C8" s="96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98">
        <v>110</v>
      </c>
    </row>
    <row r="9" spans="2:9" ht="20.25" thickTop="1" thickBot="1" x14ac:dyDescent="0.3">
      <c r="B9" s="84"/>
      <c r="C9" s="94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99"/>
    </row>
    <row r="10" spans="2:9" ht="20.25" thickTop="1" thickBot="1" x14ac:dyDescent="0.3">
      <c r="B10" s="84"/>
      <c r="C10" s="95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100"/>
    </row>
    <row r="11" spans="2:9" ht="20.25" thickTop="1" thickBot="1" x14ac:dyDescent="0.3">
      <c r="B11" s="84"/>
      <c r="C11" s="96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98">
        <v>110</v>
      </c>
    </row>
    <row r="12" spans="2:9" ht="20.25" thickTop="1" thickBot="1" x14ac:dyDescent="0.3">
      <c r="B12" s="84"/>
      <c r="C12" s="94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99"/>
    </row>
    <row r="13" spans="2:9" ht="20.25" thickTop="1" thickBot="1" x14ac:dyDescent="0.3">
      <c r="B13" s="92"/>
      <c r="C13" s="95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100"/>
    </row>
    <row r="14" spans="2:9" ht="20.25" thickTop="1" thickBot="1" x14ac:dyDescent="0.3">
      <c r="B14" s="83" t="s">
        <v>91</v>
      </c>
      <c r="C14" s="86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98">
        <v>220</v>
      </c>
    </row>
    <row r="15" spans="2:9" ht="22.5" customHeight="1" thickTop="1" thickBot="1" x14ac:dyDescent="0.3">
      <c r="B15" s="84"/>
      <c r="C15" s="87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99"/>
    </row>
    <row r="16" spans="2:9" ht="20.25" thickTop="1" thickBot="1" x14ac:dyDescent="0.3">
      <c r="B16" s="85"/>
      <c r="C16" s="88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100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F5" sqref="F5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75" t="s">
        <v>107</v>
      </c>
      <c r="D2" s="75" t="s">
        <v>106</v>
      </c>
      <c r="E2" s="75" t="s">
        <v>105</v>
      </c>
      <c r="F2" s="34" t="s">
        <v>104</v>
      </c>
      <c r="G2" s="34" t="s">
        <v>103</v>
      </c>
      <c r="H2" s="34" t="s">
        <v>102</v>
      </c>
      <c r="I2" s="102" t="s">
        <v>87</v>
      </c>
      <c r="J2" s="104" t="s">
        <v>101</v>
      </c>
      <c r="K2" s="34" t="s">
        <v>100</v>
      </c>
      <c r="L2" s="75" t="s">
        <v>99</v>
      </c>
      <c r="M2" s="75" t="s">
        <v>133</v>
      </c>
      <c r="N2" s="35">
        <v>0.8</v>
      </c>
      <c r="O2" t="s">
        <v>98</v>
      </c>
    </row>
    <row r="3" spans="1:15" ht="23.25" thickBot="1" x14ac:dyDescent="0.3">
      <c r="C3" s="76"/>
      <c r="D3" s="101"/>
      <c r="E3" s="101"/>
      <c r="F3" s="44" t="s">
        <v>97</v>
      </c>
      <c r="G3" s="44" t="s">
        <v>97</v>
      </c>
      <c r="H3" s="44" t="s">
        <v>9</v>
      </c>
      <c r="I3" s="103"/>
      <c r="J3" s="105"/>
      <c r="K3" s="44" t="s">
        <v>96</v>
      </c>
      <c r="L3" s="101"/>
      <c r="M3" s="101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106" t="s">
        <v>19</v>
      </c>
      <c r="D4" s="109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107"/>
      <c r="D5" s="110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107"/>
      <c r="D6" s="111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108"/>
      <c r="D7" s="101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82"/>
      <c r="D8" s="82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75" t="s">
        <v>20</v>
      </c>
      <c r="D9" s="75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108"/>
      <c r="D10" s="108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108"/>
      <c r="D11" s="82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108"/>
      <c r="D12" s="75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108"/>
      <c r="D13" s="108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82"/>
      <c r="D14" s="82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75"/>
      <c r="D15" s="75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108"/>
      <c r="D16" s="108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82"/>
      <c r="D17" s="82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C4:C8"/>
    <mergeCell ref="C9:C14"/>
    <mergeCell ref="C15:C17"/>
    <mergeCell ref="D4:D6"/>
    <mergeCell ref="D7:D8"/>
    <mergeCell ref="D9:D11"/>
    <mergeCell ref="D12:D14"/>
    <mergeCell ref="D15:D17"/>
    <mergeCell ref="M2:M3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Табл1-1  1-2</vt:lpstr>
      <vt:lpstr>Вар1. Длинна</vt:lpstr>
      <vt:lpstr>Вар2. Длинна</vt:lpstr>
      <vt:lpstr>мережа зовнішньго електр.</vt:lpstr>
      <vt:lpstr>Таблиця 1-3</vt:lpstr>
      <vt:lpstr>трансформ + компенс</vt:lpstr>
      <vt:lpstr>Потокорозподіл</vt:lpstr>
      <vt:lpstr>Таблиця 1-4</vt:lpstr>
      <vt:lpstr>Fрозр</vt:lpstr>
      <vt:lpstr>мех міцн</vt:lpstr>
      <vt:lpstr>нагрів</vt:lpstr>
      <vt:lpstr>падіння напруги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2021-04-11T18:02:57Z</dcterms:modified>
</cp:coreProperties>
</file>