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at Mametjumayev\Downloads\College\Hult International Business School\Advanced Excel\Ski Resort\"/>
    </mc:Choice>
  </mc:AlternateContent>
  <xr:revisionPtr revIDLastSave="0" documentId="13_ncr:1_{FBC3E8BD-4531-445F-9332-B79E9D855FC2}" xr6:coauthVersionLast="47" xr6:coauthVersionMax="47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Skeleton" sheetId="30" r:id="rId1"/>
    <sheet name="Scenario  Summary 2020" sheetId="53" r:id="rId2"/>
    <sheet name="Scenario Summary 2021" sheetId="54" r:id="rId3"/>
    <sheet name="Scenario Summary-2022" sheetId="55" r:id="rId4"/>
    <sheet name="Passimistic" sheetId="1" r:id="rId5"/>
    <sheet name="Optimistic" sheetId="46" r:id="rId6"/>
    <sheet name="Neutral" sheetId="4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6" i="47" l="1"/>
  <c r="D76" i="47"/>
  <c r="C76" i="47"/>
  <c r="C74" i="47"/>
  <c r="C62" i="47"/>
  <c r="E59" i="47"/>
  <c r="D59" i="47"/>
  <c r="C59" i="47"/>
  <c r="E58" i="47"/>
  <c r="D58" i="47"/>
  <c r="C58" i="47"/>
  <c r="E57" i="47"/>
  <c r="D57" i="47"/>
  <c r="C57" i="47"/>
  <c r="E56" i="47"/>
  <c r="D56" i="47"/>
  <c r="D60" i="47" s="1"/>
  <c r="C56" i="47"/>
  <c r="E54" i="47"/>
  <c r="D54" i="47"/>
  <c r="C54" i="47"/>
  <c r="E53" i="47"/>
  <c r="D53" i="47"/>
  <c r="C47" i="47"/>
  <c r="E42" i="47"/>
  <c r="D42" i="47"/>
  <c r="C42" i="47"/>
  <c r="C53" i="47" s="1"/>
  <c r="C35" i="47"/>
  <c r="D35" i="47" s="1"/>
  <c r="E35" i="47" s="1"/>
  <c r="J6" i="47"/>
  <c r="E21" i="47" s="1"/>
  <c r="E33" i="47" s="1"/>
  <c r="I6" i="47"/>
  <c r="D21" i="47" s="1"/>
  <c r="D33" i="47" s="1"/>
  <c r="H6" i="47"/>
  <c r="C21" i="47" s="1"/>
  <c r="C33" i="47" s="1"/>
  <c r="C34" i="47" s="1"/>
  <c r="E76" i="46"/>
  <c r="D76" i="46"/>
  <c r="C76" i="46"/>
  <c r="C74" i="46"/>
  <c r="C62" i="46"/>
  <c r="E59" i="46"/>
  <c r="D59" i="46"/>
  <c r="C59" i="46"/>
  <c r="E58" i="46"/>
  <c r="D58" i="46"/>
  <c r="C58" i="46"/>
  <c r="E57" i="46"/>
  <c r="D57" i="46"/>
  <c r="C57" i="46"/>
  <c r="E56" i="46"/>
  <c r="D56" i="46"/>
  <c r="C56" i="46"/>
  <c r="E54" i="46"/>
  <c r="D54" i="46"/>
  <c r="C54" i="46"/>
  <c r="E53" i="46"/>
  <c r="D53" i="46"/>
  <c r="C47" i="46"/>
  <c r="E42" i="46"/>
  <c r="D42" i="46"/>
  <c r="C42" i="46"/>
  <c r="C53" i="46" s="1"/>
  <c r="C35" i="46"/>
  <c r="D35" i="46" s="1"/>
  <c r="E35" i="46" s="1"/>
  <c r="J6" i="46"/>
  <c r="E21" i="46" s="1"/>
  <c r="E33" i="46" s="1"/>
  <c r="I6" i="46"/>
  <c r="D21" i="46" s="1"/>
  <c r="D33" i="46" s="1"/>
  <c r="H6" i="46"/>
  <c r="C21" i="46" s="1"/>
  <c r="C33" i="46" s="1"/>
  <c r="C34" i="46" s="1"/>
  <c r="E57" i="1"/>
  <c r="E76" i="1"/>
  <c r="D76" i="1"/>
  <c r="E59" i="1"/>
  <c r="E58" i="1"/>
  <c r="E56" i="1"/>
  <c r="E54" i="1"/>
  <c r="D59" i="1"/>
  <c r="D58" i="1"/>
  <c r="D57" i="1"/>
  <c r="D56" i="1"/>
  <c r="D54" i="1"/>
  <c r="D42" i="1"/>
  <c r="D53" i="1" s="1"/>
  <c r="E42" i="1"/>
  <c r="E53" i="1" s="1"/>
  <c r="I6" i="1"/>
  <c r="D21" i="1" s="1"/>
  <c r="D33" i="1" s="1"/>
  <c r="J6" i="1"/>
  <c r="E21" i="1" s="1"/>
  <c r="E33" i="1" s="1"/>
  <c r="H6" i="1"/>
  <c r="C54" i="1"/>
  <c r="C76" i="1"/>
  <c r="E60" i="47" l="1"/>
  <c r="C60" i="47"/>
  <c r="C21" i="1"/>
  <c r="C33" i="1" s="1"/>
  <c r="C34" i="1" s="1"/>
  <c r="D34" i="1" s="1"/>
  <c r="D39" i="1" s="1"/>
  <c r="D40" i="1" s="1"/>
  <c r="D51" i="1" s="1"/>
  <c r="E60" i="46"/>
  <c r="D60" i="46"/>
  <c r="C60" i="46"/>
  <c r="C37" i="47"/>
  <c r="C38" i="47" s="1"/>
  <c r="C50" i="47" s="1"/>
  <c r="D34" i="47"/>
  <c r="C39" i="47"/>
  <c r="C40" i="47" s="1"/>
  <c r="C51" i="47" s="1"/>
  <c r="C36" i="47"/>
  <c r="C49" i="47" s="1"/>
  <c r="C41" i="47"/>
  <c r="C52" i="47" s="1"/>
  <c r="C41" i="46"/>
  <c r="C52" i="46" s="1"/>
  <c r="C36" i="46"/>
  <c r="C49" i="46" s="1"/>
  <c r="C37" i="46"/>
  <c r="C38" i="46" s="1"/>
  <c r="C50" i="46" s="1"/>
  <c r="D34" i="46"/>
  <c r="C39" i="46"/>
  <c r="C40" i="46" s="1"/>
  <c r="C51" i="46" s="1"/>
  <c r="E60" i="1"/>
  <c r="D60" i="1"/>
  <c r="C35" i="1"/>
  <c r="D35" i="1" s="1"/>
  <c r="E35" i="1" s="1"/>
  <c r="D37" i="1" l="1"/>
  <c r="D38" i="1" s="1"/>
  <c r="D50" i="1" s="1"/>
  <c r="D41" i="1"/>
  <c r="D52" i="1" s="1"/>
  <c r="E34" i="1"/>
  <c r="E41" i="1" s="1"/>
  <c r="E52" i="1" s="1"/>
  <c r="D36" i="1"/>
  <c r="D49" i="1" s="1"/>
  <c r="C55" i="47"/>
  <c r="C61" i="47" s="1"/>
  <c r="D37" i="47"/>
  <c r="D38" i="47" s="1"/>
  <c r="D50" i="47" s="1"/>
  <c r="E34" i="47"/>
  <c r="D39" i="47"/>
  <c r="D40" i="47" s="1"/>
  <c r="D51" i="47" s="1"/>
  <c r="D36" i="47"/>
  <c r="D49" i="47" s="1"/>
  <c r="D41" i="47"/>
  <c r="D52" i="47" s="1"/>
  <c r="C55" i="46"/>
  <c r="C61" i="46" s="1"/>
  <c r="D37" i="46"/>
  <c r="D38" i="46" s="1"/>
  <c r="D50" i="46" s="1"/>
  <c r="E34" i="46"/>
  <c r="D39" i="46"/>
  <c r="D40" i="46" s="1"/>
  <c r="D51" i="46" s="1"/>
  <c r="D41" i="46"/>
  <c r="D52" i="46" s="1"/>
  <c r="D36" i="46"/>
  <c r="D49" i="46" s="1"/>
  <c r="C74" i="1"/>
  <c r="D55" i="1" l="1"/>
  <c r="D61" i="1" s="1"/>
  <c r="D30" i="1" s="1"/>
  <c r="E39" i="1"/>
  <c r="E40" i="1" s="1"/>
  <c r="E51" i="1" s="1"/>
  <c r="E37" i="1"/>
  <c r="E38" i="1" s="1"/>
  <c r="E50" i="1" s="1"/>
  <c r="E36" i="1"/>
  <c r="E49" i="1" s="1"/>
  <c r="D55" i="46"/>
  <c r="D61" i="46" s="1"/>
  <c r="D30" i="46" s="1"/>
  <c r="C30" i="47"/>
  <c r="C63" i="47"/>
  <c r="E39" i="47"/>
  <c r="E40" i="47" s="1"/>
  <c r="E51" i="47" s="1"/>
  <c r="E36" i="47"/>
  <c r="E49" i="47" s="1"/>
  <c r="E37" i="47"/>
  <c r="E38" i="47" s="1"/>
  <c r="E50" i="47" s="1"/>
  <c r="E41" i="47"/>
  <c r="E52" i="47" s="1"/>
  <c r="D55" i="47"/>
  <c r="D61" i="47" s="1"/>
  <c r="E39" i="46"/>
  <c r="E40" i="46" s="1"/>
  <c r="E51" i="46" s="1"/>
  <c r="E36" i="46"/>
  <c r="E49" i="46" s="1"/>
  <c r="E37" i="46"/>
  <c r="E38" i="46" s="1"/>
  <c r="E50" i="46" s="1"/>
  <c r="E41" i="46"/>
  <c r="E52" i="46" s="1"/>
  <c r="C30" i="46"/>
  <c r="C63" i="46"/>
  <c r="C36" i="1"/>
  <c r="C57" i="1"/>
  <c r="C59" i="1"/>
  <c r="C58" i="1"/>
  <c r="C56" i="1"/>
  <c r="C42" i="1"/>
  <c r="C39" i="1"/>
  <c r="C40" i="1" s="1"/>
  <c r="C51" i="1" s="1"/>
  <c r="C62" i="1"/>
  <c r="C47" i="1"/>
  <c r="E55" i="1" l="1"/>
  <c r="E61" i="1" s="1"/>
  <c r="E30" i="1" s="1"/>
  <c r="C64" i="47"/>
  <c r="C65" i="47" s="1"/>
  <c r="D30" i="47"/>
  <c r="E55" i="47"/>
  <c r="E61" i="47" s="1"/>
  <c r="E55" i="46"/>
  <c r="E61" i="46" s="1"/>
  <c r="C64" i="46"/>
  <c r="C65" i="46" s="1"/>
  <c r="C60" i="1"/>
  <c r="C49" i="1"/>
  <c r="C37" i="1"/>
  <c r="C38" i="1" s="1"/>
  <c r="C50" i="1" s="1"/>
  <c r="C41" i="1"/>
  <c r="C52" i="1" s="1"/>
  <c r="C53" i="1"/>
  <c r="C27" i="47" l="1"/>
  <c r="C68" i="47"/>
  <c r="E30" i="47"/>
  <c r="E30" i="46"/>
  <c r="C27" i="46"/>
  <c r="C68" i="46"/>
  <c r="C55" i="1"/>
  <c r="C61" i="1" s="1"/>
  <c r="C30" i="1" s="1"/>
  <c r="C69" i="47" l="1"/>
  <c r="C75" i="47" s="1"/>
  <c r="C77" i="47" s="1"/>
  <c r="C69" i="46"/>
  <c r="C75" i="46" s="1"/>
  <c r="C77" i="46" s="1"/>
  <c r="C63" i="1"/>
  <c r="C64" i="1" s="1"/>
  <c r="C65" i="1" s="1"/>
  <c r="C68" i="1" s="1"/>
  <c r="C71" i="47" l="1"/>
  <c r="D74" i="47"/>
  <c r="C29" i="47"/>
  <c r="C71" i="46"/>
  <c r="D74" i="46"/>
  <c r="C29" i="46"/>
  <c r="C69" i="1"/>
  <c r="C71" i="1" s="1"/>
  <c r="C27" i="1"/>
  <c r="D47" i="47" l="1"/>
  <c r="C28" i="47"/>
  <c r="D62" i="47"/>
  <c r="D63" i="47" s="1"/>
  <c r="D62" i="46"/>
  <c r="D63" i="46" s="1"/>
  <c r="D47" i="46"/>
  <c r="C28" i="46"/>
  <c r="C28" i="1"/>
  <c r="D47" i="1"/>
  <c r="C75" i="1"/>
  <c r="C77" i="1" s="1"/>
  <c r="D74" i="1" s="1"/>
  <c r="D62" i="1" s="1"/>
  <c r="D63" i="1" s="1"/>
  <c r="D64" i="1" s="1"/>
  <c r="D65" i="1" s="1"/>
  <c r="D27" i="1" s="1"/>
  <c r="D64" i="47" l="1"/>
  <c r="D65" i="47" s="1"/>
  <c r="D64" i="46"/>
  <c r="D65" i="46" s="1"/>
  <c r="D68" i="1"/>
  <c r="C29" i="1"/>
  <c r="D27" i="47" l="1"/>
  <c r="D68" i="47"/>
  <c r="D27" i="46"/>
  <c r="D68" i="46"/>
  <c r="D69" i="1"/>
  <c r="D75" i="1" s="1"/>
  <c r="D77" i="1" s="1"/>
  <c r="D69" i="47" l="1"/>
  <c r="D75" i="47" s="1"/>
  <c r="D77" i="47" s="1"/>
  <c r="D69" i="46"/>
  <c r="D75" i="46" s="1"/>
  <c r="D77" i="46" s="1"/>
  <c r="D71" i="1"/>
  <c r="D29" i="1"/>
  <c r="E74" i="1"/>
  <c r="E62" i="1" s="1"/>
  <c r="E63" i="1" s="1"/>
  <c r="E64" i="1" s="1"/>
  <c r="E65" i="1" s="1"/>
  <c r="E27" i="1" s="1"/>
  <c r="D29" i="47" l="1"/>
  <c r="E74" i="47"/>
  <c r="D71" i="47"/>
  <c r="E74" i="46"/>
  <c r="D29" i="46"/>
  <c r="D71" i="46"/>
  <c r="D28" i="1"/>
  <c r="E47" i="1"/>
  <c r="E68" i="1" s="1"/>
  <c r="E47" i="47" l="1"/>
  <c r="D28" i="47"/>
  <c r="E62" i="47"/>
  <c r="E63" i="47" s="1"/>
  <c r="E62" i="46"/>
  <c r="E63" i="46" s="1"/>
  <c r="E47" i="46"/>
  <c r="D28" i="46"/>
  <c r="E69" i="1"/>
  <c r="E75" i="1" s="1"/>
  <c r="E77" i="1" s="1"/>
  <c r="E29" i="1" s="1"/>
  <c r="E64" i="47" l="1"/>
  <c r="E65" i="47" s="1"/>
  <c r="E64" i="46"/>
  <c r="E65" i="46" s="1"/>
  <c r="E71" i="1"/>
  <c r="E28" i="1" s="1"/>
  <c r="E27" i="47" l="1"/>
  <c r="E68" i="47"/>
  <c r="E27" i="46"/>
  <c r="E68" i="46"/>
  <c r="E69" i="47" l="1"/>
  <c r="E75" i="47" s="1"/>
  <c r="E77" i="47" s="1"/>
  <c r="E29" i="47" s="1"/>
  <c r="E69" i="46"/>
  <c r="E75" i="46" s="1"/>
  <c r="E77" i="46" s="1"/>
  <c r="E29" i="46" s="1"/>
  <c r="E71" i="47" l="1"/>
  <c r="E28" i="47" s="1"/>
  <c r="E71" i="46"/>
  <c r="E28" i="46" s="1"/>
</calcChain>
</file>

<file path=xl/sharedStrings.xml><?xml version="1.0" encoding="utf-8"?>
<sst xmlns="http://schemas.openxmlformats.org/spreadsheetml/2006/main" count="501" uniqueCount="107">
  <si>
    <t>CONSTANTS</t>
  </si>
  <si>
    <t>CASH NEEDED TO START NEXT YEAR</t>
  </si>
  <si>
    <t xml:space="preserve">TAX RATE </t>
  </si>
  <si>
    <t>NA</t>
  </si>
  <si>
    <t>INTEREST RATE ON DEBT</t>
  </si>
  <si>
    <t>INPUTS</t>
  </si>
  <si>
    <t>CALCULATIONS</t>
  </si>
  <si>
    <t>ALL YRS</t>
  </si>
  <si>
    <t>SUMMARY OF KEY RESULTS</t>
  </si>
  <si>
    <t>BEGINNING-OF-THE-YEAR CASH ON HAND</t>
  </si>
  <si>
    <t>TOTAL REVENUE</t>
  </si>
  <si>
    <t>FIXED COSTS</t>
  </si>
  <si>
    <t>TOTAL COSTS</t>
  </si>
  <si>
    <t>INTEREST EXPENSE</t>
  </si>
  <si>
    <t>INCOME TAX EXPENSE</t>
  </si>
  <si>
    <t>DEBT OWED</t>
  </si>
  <si>
    <r>
      <t xml:space="preserve">INCOME STATEMENT AND
</t>
    </r>
    <r>
      <rPr>
        <b/>
        <u/>
        <sz val="10"/>
        <rFont val="Arial"/>
        <family val="2"/>
      </rPr>
      <t>CASH FLOW STATEMENT</t>
    </r>
  </si>
  <si>
    <t>INCOME BEFORE INTEREST AND TAXES</t>
  </si>
  <si>
    <t>INCOME BEFORE TAXES</t>
  </si>
  <si>
    <t>NET INCOME AFTER TAXES</t>
  </si>
  <si>
    <t>ADD:BORROWING FROM BANK</t>
  </si>
  <si>
    <t>LESS: REPAYMENT TO BANK</t>
  </si>
  <si>
    <t>EQUALS: END-OF-YEAR CASH ON HAND</t>
  </si>
  <si>
    <t>BEGINNING-OF-YEAR DEBT OWED</t>
  </si>
  <si>
    <t>ADD: BORROWING FROM BANK</t>
  </si>
  <si>
    <t>EQUALS: END-OF-THE-YEAR DEBT OWED</t>
  </si>
  <si>
    <t>DAILY LIFT TICKET PRICE</t>
  </si>
  <si>
    <t>ANNUAL LIFT TICKET PRICE</t>
  </si>
  <si>
    <t>AVERAGE DAILY MONEY SPENT ON FOOD</t>
  </si>
  <si>
    <t>AVERAGE SKI SCHOOL DAILY PRICE</t>
  </si>
  <si>
    <t>AVERAGE DAILY RENTAL PRICE</t>
  </si>
  <si>
    <t>OTHER DAILY REVENUE</t>
  </si>
  <si>
    <t>CLIMATE CHANGE FACTOR</t>
  </si>
  <si>
    <t>SKI RESORT INVESTMENT DECISION</t>
  </si>
  <si>
    <t>NUMBER OF DAILY SKIERS</t>
  </si>
  <si>
    <t>NUMBER OF SEASON SKIERS</t>
  </si>
  <si>
    <t>DAILY SKI SCHOOL ATTENDEES</t>
  </si>
  <si>
    <t>DAILY EQUIPMENT RENTAL USERS</t>
  </si>
  <si>
    <t>NUMBER OF SKI DAYS PER YEAR</t>
  </si>
  <si>
    <t>YEARLY SKI SCHOOL REVENUE</t>
  </si>
  <si>
    <t>YEARLY RENTAL REVENUE</t>
  </si>
  <si>
    <t>OTHER YEARLY REVENUE</t>
  </si>
  <si>
    <t>REVENUE - SKIERS</t>
  </si>
  <si>
    <t>REVENUE - SKI SCHOOL</t>
  </si>
  <si>
    <t>REVENUE - EQUIPMENT RENTAL</t>
  </si>
  <si>
    <t>YEARLY FOOD CONCESSION REVENUE</t>
  </si>
  <si>
    <t>REVENUE - FOOD CONCESSION</t>
  </si>
  <si>
    <t>REVENUE - OTHER</t>
  </si>
  <si>
    <t>RATE OF CHANGE IN SKIERS</t>
  </si>
  <si>
    <t>ECONOMIC OUTLOOK (Good, Poor)</t>
  </si>
  <si>
    <t>YEARLY TOTAL SKIER REVENUE</t>
  </si>
  <si>
    <t>OPERATING COSTS - SNOW MAKING</t>
  </si>
  <si>
    <t>SUMMER POTENTIAL REVENUE</t>
  </si>
  <si>
    <t>OPERATING COSTS - SUMMER</t>
  </si>
  <si>
    <t>REVENUE - POTENTIAL SUMMER</t>
  </si>
  <si>
    <t>SUMMER OPERATIONS (Y OR N)</t>
  </si>
  <si>
    <t>SUMMER OPERATING COSTS</t>
  </si>
  <si>
    <t>NET CASH POSITION (NCP) BEFORE
BORROWING AND REPAYMENT OF DEBT
(BEG OF YR CASH + NET INCOME)</t>
  </si>
  <si>
    <t>DAILY OTHER WINTER OPERATING COSTS</t>
  </si>
  <si>
    <t>YEARLY WINTER OPERATING COSTS</t>
  </si>
  <si>
    <t>PERCENTAGE CHANGE IN DAILY SKIERS</t>
  </si>
  <si>
    <t xml:space="preserve">NET INCOME AFTER TAXES </t>
  </si>
  <si>
    <t xml:space="preserve">END-OF-THE-YEAR CASH ON HAND </t>
  </si>
  <si>
    <t xml:space="preserve">END-OF-THE-YEAR DEBT OWED </t>
  </si>
  <si>
    <t xml:space="preserve">PROFIT MARGIN </t>
  </si>
  <si>
    <t xml:space="preserve">Neutral </t>
  </si>
  <si>
    <t xml:space="preserve">Pessimistic </t>
  </si>
  <si>
    <t xml:space="preserve">Economic Factor Scenarios </t>
  </si>
  <si>
    <t xml:space="preserve">Climate Change Scenarios </t>
  </si>
  <si>
    <r>
      <t xml:space="preserve">SUMMER OPERATIONS (Y OR N), </t>
    </r>
    <r>
      <rPr>
        <b/>
        <i/>
        <sz val="10"/>
        <color rgb="FFFF0000"/>
        <rFont val="Arial"/>
        <family val="2"/>
      </rPr>
      <t xml:space="preserve">based on analysis </t>
    </r>
  </si>
  <si>
    <t>Analyst's input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</si>
  <si>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</si>
  <si>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</si>
  <si>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</si>
  <si>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</si>
  <si>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</si>
  <si>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</si>
  <si>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</si>
  <si>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 xml:space="preserve">Optimistic </t>
  </si>
  <si>
    <t>Optimistic _A</t>
  </si>
  <si>
    <t>Neutral _A</t>
  </si>
  <si>
    <t>Pessimestic _A</t>
  </si>
  <si>
    <t xml:space="preserve">Economic Factor </t>
  </si>
  <si>
    <t xml:space="preserve">Climate Change </t>
  </si>
  <si>
    <t xml:space="preserve">Total Effect </t>
  </si>
  <si>
    <t xml:space="preserve">Change Factor </t>
  </si>
  <si>
    <t>%</t>
  </si>
  <si>
    <t>$H$4</t>
  </si>
  <si>
    <t>$H$5</t>
  </si>
  <si>
    <t>$H$6</t>
  </si>
  <si>
    <t xml:space="preserve">RATE OF CHANGE IN SKIERS </t>
  </si>
  <si>
    <t>Optimistic</t>
  </si>
  <si>
    <t>n</t>
  </si>
  <si>
    <t xml:space="preserve">Passimistic </t>
  </si>
  <si>
    <t>y</t>
  </si>
  <si>
    <t>$I$4</t>
  </si>
  <si>
    <t>$I$5</t>
  </si>
  <si>
    <t>$J$4</t>
  </si>
  <si>
    <t>$J$5</t>
  </si>
  <si>
    <t>$I$6</t>
  </si>
  <si>
    <t>$J$6</t>
  </si>
  <si>
    <t>Created by Maksat Mametjumayev on 11/17/2021</t>
  </si>
  <si>
    <t>Optimistic 2021</t>
  </si>
  <si>
    <t>Optimistic 2022</t>
  </si>
  <si>
    <t>Passimisitc</t>
  </si>
  <si>
    <t>Passimistic 2021</t>
  </si>
  <si>
    <t>Passimitic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</si>
</sst>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"/>
    <numFmt numFmtId="166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b/>
      <i/>
      <sz val="10"/>
      <color rgb="FFFF0000"/>
      <name val="Arial"/>
      <family val="2"/>
    </font>
    <font>
      <sz val="9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2" borderId="3" applyNumberFormat="0" applyAlignment="0" applyProtection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0" fillId="0" borderId="0" xfId="0" applyNumberFormat="1"/>
    <xf numFmtId="165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 applyBorder="1"/>
    <xf numFmtId="0" fontId="4" fillId="0" borderId="0" xfId="0" applyFont="1"/>
    <xf numFmtId="9" fontId="1" fillId="0" borderId="1" xfId="2" applyFont="1" applyBorder="1" applyAlignment="1">
      <alignment horizontal="center"/>
    </xf>
    <xf numFmtId="9" fontId="0" fillId="0" borderId="1" xfId="2" applyFont="1" applyBorder="1"/>
    <xf numFmtId="166" fontId="0" fillId="0" borderId="0" xfId="1" applyNumberFormat="1" applyFont="1"/>
    <xf numFmtId="0" fontId="4" fillId="0" borderId="0" xfId="0" applyFont="1" applyFill="1" applyBorder="1"/>
    <xf numFmtId="0" fontId="5" fillId="2" borderId="3" xfId="3"/>
    <xf numFmtId="9" fontId="0" fillId="0" borderId="0" xfId="2" applyFont="1"/>
    <xf numFmtId="166" fontId="4" fillId="0" borderId="0" xfId="0" applyNumberFormat="1" applyFont="1" applyAlignment="1">
      <alignment horizontal="center"/>
    </xf>
    <xf numFmtId="9" fontId="4" fillId="0" borderId="0" xfId="2" applyFont="1" applyAlignment="1">
      <alignment horizontal="center"/>
    </xf>
    <xf numFmtId="166" fontId="4" fillId="0" borderId="0" xfId="1" applyNumberFormat="1" applyFont="1" applyAlignment="1">
      <alignment horizontal="center"/>
    </xf>
    <xf numFmtId="166" fontId="5" fillId="2" borderId="3" xfId="3" applyNumberFormat="1" applyAlignment="1">
      <alignment horizontal="center"/>
    </xf>
    <xf numFmtId="9" fontId="5" fillId="2" borderId="3" xfId="3" applyNumberFormat="1" applyAlignment="1">
      <alignment horizontal="center"/>
    </xf>
    <xf numFmtId="9" fontId="4" fillId="3" borderId="1" xfId="2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9" fontId="0" fillId="5" borderId="0" xfId="2" applyFont="1" applyFill="1"/>
    <xf numFmtId="44" fontId="0" fillId="0" borderId="0" xfId="1" applyFont="1" applyFill="1"/>
    <xf numFmtId="0" fontId="0" fillId="6" borderId="0" xfId="0" applyFill="1"/>
    <xf numFmtId="9" fontId="0" fillId="3" borderId="0" xfId="1" applyNumberFormat="1" applyFont="1" applyFill="1"/>
    <xf numFmtId="9" fontId="0" fillId="3" borderId="0" xfId="0" applyNumberFormat="1" applyFill="1"/>
    <xf numFmtId="9" fontId="0" fillId="3" borderId="0" xfId="2" applyFont="1" applyFill="1"/>
    <xf numFmtId="0" fontId="0" fillId="6" borderId="0" xfId="1" applyNumberFormat="1" applyFont="1" applyFill="1"/>
    <xf numFmtId="9" fontId="4" fillId="3" borderId="1" xfId="0" applyNumberFormat="1" applyFont="1" applyFill="1" applyBorder="1" applyAlignment="1">
      <alignment horizontal="center"/>
    </xf>
    <xf numFmtId="166" fontId="0" fillId="7" borderId="0" xfId="1" applyNumberFormat="1" applyFont="1" applyFill="1"/>
    <xf numFmtId="0" fontId="6" fillId="3" borderId="1" xfId="3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4" fontId="0" fillId="0" borderId="0" xfId="0" applyNumberFormat="1" applyBorder="1"/>
    <xf numFmtId="10" fontId="0" fillId="0" borderId="0" xfId="0" applyNumberFormat="1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8" fillId="8" borderId="4" xfId="0" applyFont="1" applyFill="1" applyBorder="1" applyAlignment="1">
      <alignment horizontal="right"/>
    </xf>
    <xf numFmtId="0" fontId="8" fillId="8" borderId="5" xfId="0" applyFont="1" applyFill="1" applyBorder="1" applyAlignment="1">
      <alignment horizontal="right"/>
    </xf>
    <xf numFmtId="0" fontId="3" fillId="0" borderId="0" xfId="0" applyFont="1" applyFill="1" applyBorder="1" applyAlignment="1">
      <alignment vertical="top" wrapText="1"/>
    </xf>
    <xf numFmtId="9" fontId="0" fillId="0" borderId="2" xfId="0" applyNumberFormat="1" applyFill="1" applyBorder="1" applyAlignment="1"/>
    <xf numFmtId="0" fontId="4" fillId="5" borderId="0" xfId="0" applyFont="1" applyFill="1"/>
    <xf numFmtId="0" fontId="4" fillId="3" borderId="0" xfId="0" applyFont="1" applyFill="1"/>
    <xf numFmtId="9" fontId="0" fillId="0" borderId="0" xfId="0" applyNumberFormat="1" applyFill="1" applyBorder="1" applyAlignment="1"/>
    <xf numFmtId="9" fontId="0" fillId="10" borderId="0" xfId="0" applyNumberFormat="1" applyFill="1" applyBorder="1" applyAlignment="1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4" fillId="11" borderId="1" xfId="0" applyFont="1" applyFill="1" applyBorder="1"/>
    <xf numFmtId="9" fontId="0" fillId="11" borderId="1" xfId="0" applyNumberFormat="1" applyFill="1" applyBorder="1"/>
    <xf numFmtId="0" fontId="0" fillId="0" borderId="0" xfId="0" applyFill="1"/>
    <xf numFmtId="2" fontId="4" fillId="0" borderId="0" xfId="0" applyNumberFormat="1" applyFont="1" applyFill="1" applyBorder="1" applyAlignment="1">
      <alignment horizontal="center"/>
    </xf>
    <xf numFmtId="9" fontId="4" fillId="0" borderId="0" xfId="2" applyFont="1" applyFill="1" applyBorder="1" applyAlignment="1">
      <alignment horizontal="center"/>
    </xf>
    <xf numFmtId="9" fontId="4" fillId="0" borderId="0" xfId="2" applyFont="1" applyFill="1" applyBorder="1"/>
    <xf numFmtId="0" fontId="2" fillId="3" borderId="1" xfId="0" applyFont="1" applyFill="1" applyBorder="1" applyAlignment="1">
      <alignment horizontal="center"/>
    </xf>
    <xf numFmtId="0" fontId="4" fillId="0" borderId="1" xfId="0" applyFont="1" applyFill="1" applyBorder="1"/>
    <xf numFmtId="0" fontId="9" fillId="8" borderId="5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1" fillId="9" borderId="6" xfId="0" applyFont="1" applyFill="1" applyBorder="1" applyAlignment="1">
      <alignment horizontal="left"/>
    </xf>
    <xf numFmtId="0" fontId="10" fillId="9" borderId="2" xfId="0" applyFont="1" applyFill="1" applyBorder="1" applyAlignment="1">
      <alignment horizontal="left"/>
    </xf>
    <xf numFmtId="0" fontId="1" fillId="12" borderId="7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Output" xfId="3" builtinId="2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Passimistic!$C$20:$E$20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Passimistic!$C$30:$E$30</c:f>
              <c:numCache>
                <c:formatCode>0%</c:formatCode>
                <c:ptCount val="3"/>
                <c:pt idx="0">
                  <c:v>7.2825555171055933E-2</c:v>
                </c:pt>
                <c:pt idx="1">
                  <c:v>6.2591425379457957E-2</c:v>
                </c:pt>
                <c:pt idx="2">
                  <c:v>2.8029390808944201E-2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0-4399-9289-44E6DAA1DB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6813440"/>
        <c:axId val="316813856"/>
      </c:lineChart>
      <c:catAx>
        <c:axId val="3168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13856"/>
        <c:crosses val="autoZero"/>
        <c:auto val="1"/>
        <c:lblAlgn val="ctr"/>
        <c:lblOffset val="100"/>
        <c:noMultiLvlLbl val="0"/>
      </c:catAx>
      <c:valAx>
        <c:axId val="3168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1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Optimistic!$C$20:$E$20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Optimistic!$C$30:$E$30</c:f>
              <c:numCache>
                <c:formatCode>0%</c:formatCode>
                <c:ptCount val="3"/>
                <c:pt idx="0">
                  <c:v>0.13531723750701852</c:v>
                </c:pt>
                <c:pt idx="1">
                  <c:v>0.15686434327024473</c:v>
                </c:pt>
                <c:pt idx="2">
                  <c:v>0.15263996909255401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0-464D-AAFB-DFEAA81DD9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0064144"/>
        <c:axId val="240067056"/>
      </c:lineChart>
      <c:catAx>
        <c:axId val="24006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67056"/>
        <c:crosses val="autoZero"/>
        <c:auto val="1"/>
        <c:lblAlgn val="ctr"/>
        <c:lblOffset val="100"/>
        <c:noMultiLvlLbl val="0"/>
      </c:catAx>
      <c:valAx>
        <c:axId val="2400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6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Neutral!$C$20:$E$20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Neutral!$C$30:$E$30</c:f>
              <c:numCache>
                <c:formatCode>0%</c:formatCode>
                <c:ptCount val="3"/>
                <c:pt idx="0">
                  <c:v>0.10906955621250426</c:v>
                </c:pt>
                <c:pt idx="1">
                  <c:v>0.10489800745154881</c:v>
                </c:pt>
                <c:pt idx="2">
                  <c:v>6.2475221685199797E-2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3-424F-9CD4-9088F1D69C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8500848"/>
        <c:axId val="168501264"/>
      </c:lineChart>
      <c:catAx>
        <c:axId val="16850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1264"/>
        <c:crosses val="autoZero"/>
        <c:auto val="1"/>
        <c:lblAlgn val="ctr"/>
        <c:lblOffset val="100"/>
        <c:noMultiLvlLbl val="0"/>
      </c:catAx>
      <c:valAx>
        <c:axId val="1685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709944</xdr:colOff>
      <xdr:row>17</xdr:row>
      <xdr:rowOff>156830</xdr:rowOff>
    </xdr:from>
    <xdr:to>
      <xdr:col>11</xdr:col>
      <xdr:colOff>375461</xdr:colOff>
      <xdr:row>34</xdr:row>
      <xdr:rowOff>53605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C54BF-3DAF-4C8B-854E-D51B9864D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484026</xdr:colOff>
      <xdr:row>17</xdr:row>
      <xdr:rowOff>125186</xdr:rowOff>
    </xdr:from>
    <xdr:to>
      <xdr:col>11</xdr:col>
      <xdr:colOff>147735</xdr:colOff>
      <xdr:row>34</xdr:row>
      <xdr:rowOff>30325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B1D3C-1483-4349-B1BB-827E72604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16</xdr:row>
      <xdr:rowOff>66675</xdr:rowOff>
    </xdr:from>
    <xdr:to>
      <xdr:col>11</xdr:col>
      <xdr:colOff>228600</xdr:colOff>
      <xdr:row>33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99FE3A-3F7C-461A-8EF1-5F8FBF5C5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4583-DBFA-4CA1-AFEF-342AA231B91A}">
  <dimension ref="A1:K77"/>
  <sheetViews>
    <sheetView topLeftCell="A9" zoomScale="96" zoomScaleNormal="60" workbookViewId="0">
      <selection activeCell="B13" sqref="B13"/>
    </sheetView>
  </sheetViews>
  <sheetFormatPr defaultRowHeight="12.75" x14ac:dyDescent="0.2"/>
  <cols>
    <col min="1" max="1" width="42.5703125" customWidth="1"/>
    <col min="2" max="2" width="15.7109375" customWidth="1"/>
    <col min="3" max="3" width="17" bestFit="1" customWidth="1"/>
    <col min="4" max="5" width="16.140625" bestFit="1" customWidth="1"/>
    <col min="6" max="6" width="11" bestFit="1" customWidth="1"/>
  </cols>
  <sheetData>
    <row r="1" spans="1:5" x14ac:dyDescent="0.2">
      <c r="A1" s="1" t="s">
        <v>33</v>
      </c>
    </row>
    <row r="3" spans="1:5" x14ac:dyDescent="0.2">
      <c r="A3" s="1" t="s">
        <v>0</v>
      </c>
      <c r="B3" s="2">
        <v>2019</v>
      </c>
      <c r="C3" s="2">
        <v>2020</v>
      </c>
      <c r="D3" s="2">
        <v>2021</v>
      </c>
      <c r="E3" s="2">
        <v>2022</v>
      </c>
    </row>
    <row r="4" spans="1:5" x14ac:dyDescent="0.2">
      <c r="A4" t="s">
        <v>2</v>
      </c>
      <c r="B4" s="4" t="s">
        <v>3</v>
      </c>
      <c r="C4" s="3">
        <v>0.2</v>
      </c>
      <c r="D4" s="3">
        <v>0.2</v>
      </c>
      <c r="E4" s="3">
        <v>0.2</v>
      </c>
    </row>
    <row r="5" spans="1:5" x14ac:dyDescent="0.2">
      <c r="A5" t="s">
        <v>1</v>
      </c>
      <c r="B5" s="4" t="s">
        <v>3</v>
      </c>
      <c r="C5" s="14">
        <v>4000000</v>
      </c>
      <c r="D5" s="14">
        <v>4000000</v>
      </c>
      <c r="E5" s="14">
        <v>4000000</v>
      </c>
    </row>
    <row r="6" spans="1:5" x14ac:dyDescent="0.2">
      <c r="A6" t="s">
        <v>4</v>
      </c>
      <c r="B6" s="4" t="s">
        <v>3</v>
      </c>
      <c r="C6">
        <v>0.03</v>
      </c>
      <c r="D6">
        <v>0.03</v>
      </c>
      <c r="E6">
        <v>0.03</v>
      </c>
    </row>
    <row r="7" spans="1:5" x14ac:dyDescent="0.2">
      <c r="A7" s="11" t="s">
        <v>26</v>
      </c>
      <c r="B7" s="4" t="s">
        <v>3</v>
      </c>
      <c r="C7" s="14">
        <v>100</v>
      </c>
      <c r="D7" s="14">
        <v>100</v>
      </c>
      <c r="E7" s="14">
        <v>100</v>
      </c>
    </row>
    <row r="8" spans="1:5" x14ac:dyDescent="0.2">
      <c r="A8" s="11" t="s">
        <v>27</v>
      </c>
      <c r="B8" s="4" t="s">
        <v>3</v>
      </c>
      <c r="C8" s="14">
        <v>700</v>
      </c>
      <c r="D8" s="14">
        <v>700</v>
      </c>
      <c r="E8" s="14">
        <v>700</v>
      </c>
    </row>
    <row r="9" spans="1:5" x14ac:dyDescent="0.2">
      <c r="A9" s="11" t="s">
        <v>28</v>
      </c>
      <c r="B9" s="4" t="s">
        <v>3</v>
      </c>
      <c r="C9" s="14">
        <v>25</v>
      </c>
      <c r="D9" s="14">
        <v>25</v>
      </c>
      <c r="E9" s="14">
        <v>25</v>
      </c>
    </row>
    <row r="10" spans="1:5" x14ac:dyDescent="0.2">
      <c r="A10" s="11" t="s">
        <v>29</v>
      </c>
      <c r="B10" s="4" t="s">
        <v>3</v>
      </c>
      <c r="C10" s="14">
        <v>45</v>
      </c>
      <c r="D10" s="14">
        <v>45</v>
      </c>
      <c r="E10" s="14">
        <v>45</v>
      </c>
    </row>
    <row r="11" spans="1:5" x14ac:dyDescent="0.2">
      <c r="A11" s="11" t="s">
        <v>30</v>
      </c>
      <c r="B11" s="4" t="s">
        <v>3</v>
      </c>
      <c r="C11" s="14">
        <v>25</v>
      </c>
      <c r="D11" s="14">
        <v>27</v>
      </c>
      <c r="E11" s="14">
        <v>30</v>
      </c>
    </row>
    <row r="12" spans="1:5" x14ac:dyDescent="0.2">
      <c r="A12" s="11" t="s">
        <v>38</v>
      </c>
      <c r="B12" s="4"/>
      <c r="C12">
        <v>100</v>
      </c>
      <c r="D12">
        <v>100</v>
      </c>
      <c r="E12">
        <v>100</v>
      </c>
    </row>
    <row r="13" spans="1:5" x14ac:dyDescent="0.2">
      <c r="A13" s="11" t="s">
        <v>31</v>
      </c>
      <c r="B13" s="4" t="s">
        <v>3</v>
      </c>
      <c r="C13" s="14">
        <v>15</v>
      </c>
      <c r="D13" s="14">
        <v>15</v>
      </c>
      <c r="E13" s="14">
        <v>15</v>
      </c>
    </row>
    <row r="14" spans="1:5" x14ac:dyDescent="0.2">
      <c r="A14" s="11" t="s">
        <v>52</v>
      </c>
      <c r="B14" s="4"/>
      <c r="C14" s="14">
        <v>0</v>
      </c>
      <c r="D14" s="14">
        <v>1000000</v>
      </c>
      <c r="E14" s="14">
        <v>1000000</v>
      </c>
    </row>
    <row r="15" spans="1:5" x14ac:dyDescent="0.2">
      <c r="A15" s="11" t="s">
        <v>51</v>
      </c>
      <c r="B15" s="4"/>
      <c r="C15" s="14">
        <v>2000000</v>
      </c>
      <c r="D15" s="14">
        <v>1800000</v>
      </c>
      <c r="E15" s="14">
        <v>1800000</v>
      </c>
    </row>
    <row r="16" spans="1:5" x14ac:dyDescent="0.2">
      <c r="A16" s="11" t="s">
        <v>53</v>
      </c>
      <c r="B16" s="4"/>
      <c r="C16" s="14">
        <v>350000</v>
      </c>
      <c r="D16" s="14">
        <v>350000</v>
      </c>
      <c r="E16" s="14">
        <v>400000</v>
      </c>
    </row>
    <row r="17" spans="1:5" x14ac:dyDescent="0.2">
      <c r="A17" s="11" t="s">
        <v>58</v>
      </c>
      <c r="B17" s="4"/>
      <c r="C17" s="14">
        <v>15000</v>
      </c>
      <c r="D17" s="14">
        <v>15000</v>
      </c>
      <c r="E17" s="14">
        <v>15000</v>
      </c>
    </row>
    <row r="18" spans="1:5" x14ac:dyDescent="0.2">
      <c r="A18" s="11" t="s">
        <v>11</v>
      </c>
      <c r="B18" s="4"/>
      <c r="C18" s="14">
        <v>35000000</v>
      </c>
      <c r="D18" s="14">
        <v>35000000</v>
      </c>
      <c r="E18" s="14">
        <v>35000000</v>
      </c>
    </row>
    <row r="20" spans="1:5" x14ac:dyDescent="0.2">
      <c r="A20" s="1" t="s">
        <v>5</v>
      </c>
      <c r="B20" s="2" t="s">
        <v>7</v>
      </c>
      <c r="C20" s="2">
        <v>2020</v>
      </c>
      <c r="D20" s="2">
        <v>2021</v>
      </c>
      <c r="E20" s="2">
        <v>2022</v>
      </c>
    </row>
    <row r="21" spans="1:5" x14ac:dyDescent="0.2">
      <c r="A21" s="11" t="s">
        <v>48</v>
      </c>
      <c r="B21" s="12"/>
      <c r="C21" s="4" t="s">
        <v>3</v>
      </c>
      <c r="D21" s="4" t="s">
        <v>3</v>
      </c>
      <c r="E21" s="4" t="s">
        <v>3</v>
      </c>
    </row>
    <row r="22" spans="1:5" x14ac:dyDescent="0.2">
      <c r="A22" s="11" t="s">
        <v>49</v>
      </c>
      <c r="B22" s="5"/>
      <c r="C22" s="4" t="s">
        <v>3</v>
      </c>
      <c r="D22" s="4" t="s">
        <v>3</v>
      </c>
      <c r="E22" s="4" t="s">
        <v>3</v>
      </c>
    </row>
    <row r="23" spans="1:5" x14ac:dyDescent="0.2">
      <c r="A23" s="11" t="s">
        <v>32</v>
      </c>
      <c r="B23" s="4" t="s">
        <v>3</v>
      </c>
      <c r="C23" s="13"/>
      <c r="D23" s="13"/>
      <c r="E23" s="13"/>
    </row>
    <row r="24" spans="1:5" ht="15" x14ac:dyDescent="0.25">
      <c r="A24" s="15" t="s">
        <v>55</v>
      </c>
      <c r="B24" s="4" t="s">
        <v>3</v>
      </c>
      <c r="C24" s="16"/>
      <c r="D24" s="16"/>
      <c r="E24" s="16"/>
    </row>
    <row r="26" spans="1:5" x14ac:dyDescent="0.2">
      <c r="A26" s="1" t="s">
        <v>8</v>
      </c>
      <c r="B26" s="2"/>
    </row>
    <row r="27" spans="1:5" ht="15" x14ac:dyDescent="0.25">
      <c r="A27" s="11" t="s">
        <v>61</v>
      </c>
      <c r="C27" s="21"/>
      <c r="D27" s="21"/>
      <c r="E27" s="21"/>
    </row>
    <row r="28" spans="1:5" ht="15" x14ac:dyDescent="0.25">
      <c r="A28" s="11" t="s">
        <v>62</v>
      </c>
      <c r="B28" s="18"/>
      <c r="C28" s="21"/>
      <c r="D28" s="21"/>
      <c r="E28" s="21"/>
    </row>
    <row r="29" spans="1:5" ht="15" x14ac:dyDescent="0.25">
      <c r="A29" s="11" t="s">
        <v>63</v>
      </c>
      <c r="B29" s="20"/>
      <c r="C29" s="21"/>
      <c r="D29" s="21"/>
      <c r="E29" s="21"/>
    </row>
    <row r="30" spans="1:5" ht="15" x14ac:dyDescent="0.25">
      <c r="A30" s="11" t="s">
        <v>64</v>
      </c>
      <c r="B30" s="20"/>
      <c r="C30" s="22"/>
      <c r="D30" s="22"/>
      <c r="E30" s="22"/>
    </row>
    <row r="31" spans="1:5" x14ac:dyDescent="0.2">
      <c r="B31" s="10"/>
    </row>
    <row r="32" spans="1:5" x14ac:dyDescent="0.2">
      <c r="A32" s="1" t="s">
        <v>6</v>
      </c>
      <c r="B32" s="2">
        <v>2019</v>
      </c>
      <c r="C32" s="2">
        <v>2020</v>
      </c>
      <c r="D32" s="2">
        <v>2021</v>
      </c>
      <c r="E32" s="2">
        <v>2022</v>
      </c>
    </row>
    <row r="33" spans="1:5" x14ac:dyDescent="0.2">
      <c r="A33" s="11" t="s">
        <v>60</v>
      </c>
      <c r="B33" s="2"/>
      <c r="C33" s="17"/>
      <c r="D33" s="17"/>
      <c r="E33" s="17"/>
    </row>
    <row r="34" spans="1:5" x14ac:dyDescent="0.2">
      <c r="A34" s="11" t="s">
        <v>34</v>
      </c>
      <c r="B34" s="6">
        <v>3000</v>
      </c>
      <c r="C34" s="14"/>
      <c r="D34" s="14"/>
      <c r="E34" s="14"/>
    </row>
    <row r="35" spans="1:5" x14ac:dyDescent="0.2">
      <c r="A35" s="11" t="s">
        <v>35</v>
      </c>
      <c r="B35" s="6">
        <v>500</v>
      </c>
      <c r="C35" s="14"/>
      <c r="D35" s="14"/>
      <c r="E35" s="14"/>
    </row>
    <row r="36" spans="1:5" x14ac:dyDescent="0.2">
      <c r="A36" s="11" t="s">
        <v>50</v>
      </c>
      <c r="B36" s="7"/>
      <c r="C36" s="14"/>
      <c r="D36" s="14"/>
      <c r="E36" s="14"/>
    </row>
    <row r="37" spans="1:5" x14ac:dyDescent="0.2">
      <c r="A37" s="11" t="s">
        <v>36</v>
      </c>
      <c r="B37" s="6"/>
      <c r="C37" s="14"/>
      <c r="D37" s="14"/>
      <c r="E37" s="14"/>
    </row>
    <row r="38" spans="1:5" x14ac:dyDescent="0.2">
      <c r="A38" s="11" t="s">
        <v>39</v>
      </c>
      <c r="B38" s="6"/>
      <c r="C38" s="14"/>
      <c r="D38" s="14"/>
      <c r="E38" s="14"/>
    </row>
    <row r="39" spans="1:5" x14ac:dyDescent="0.2">
      <c r="A39" s="11" t="s">
        <v>37</v>
      </c>
      <c r="B39" s="6"/>
      <c r="C39" s="14"/>
      <c r="D39" s="14"/>
      <c r="E39" s="14"/>
    </row>
    <row r="40" spans="1:5" x14ac:dyDescent="0.2">
      <c r="A40" s="11" t="s">
        <v>40</v>
      </c>
      <c r="B40" s="6"/>
      <c r="C40" s="14"/>
      <c r="D40" s="14"/>
      <c r="E40" s="14"/>
    </row>
    <row r="41" spans="1:5" x14ac:dyDescent="0.2">
      <c r="A41" s="11" t="s">
        <v>45</v>
      </c>
      <c r="B41" s="6"/>
      <c r="C41" s="14"/>
      <c r="D41" s="14"/>
      <c r="E41" s="14"/>
    </row>
    <row r="42" spans="1:5" x14ac:dyDescent="0.2">
      <c r="A42" t="s">
        <v>41</v>
      </c>
      <c r="B42" s="6"/>
      <c r="C42" s="14"/>
      <c r="D42" s="14"/>
      <c r="E42" s="14"/>
    </row>
    <row r="43" spans="1:5" x14ac:dyDescent="0.2">
      <c r="B43" s="7"/>
      <c r="C43" s="14"/>
      <c r="D43" s="14"/>
      <c r="E43" s="14"/>
    </row>
    <row r="46" spans="1:5" ht="25.5" x14ac:dyDescent="0.2">
      <c r="A46" s="8" t="s">
        <v>16</v>
      </c>
      <c r="B46" s="2">
        <v>2019</v>
      </c>
      <c r="C46" s="2">
        <v>2020</v>
      </c>
      <c r="D46" s="2">
        <v>2021</v>
      </c>
      <c r="E46" s="2">
        <v>2022</v>
      </c>
    </row>
    <row r="47" spans="1:5" x14ac:dyDescent="0.2">
      <c r="A47" t="s">
        <v>9</v>
      </c>
      <c r="B47" s="4" t="s">
        <v>3</v>
      </c>
      <c r="C47" s="14"/>
      <c r="D47" s="14"/>
      <c r="E47" s="14"/>
    </row>
    <row r="48" spans="1:5" x14ac:dyDescent="0.2">
      <c r="C48" s="6"/>
      <c r="D48" s="6"/>
      <c r="E48" s="6"/>
    </row>
    <row r="49" spans="1:5" x14ac:dyDescent="0.2">
      <c r="A49" t="s">
        <v>42</v>
      </c>
      <c r="B49" s="4" t="s">
        <v>3</v>
      </c>
      <c r="C49" s="14"/>
      <c r="D49" s="14"/>
      <c r="E49" s="14"/>
    </row>
    <row r="50" spans="1:5" x14ac:dyDescent="0.2">
      <c r="A50" t="s">
        <v>43</v>
      </c>
      <c r="B50" s="4" t="s">
        <v>3</v>
      </c>
      <c r="C50" s="14"/>
      <c r="D50" s="14"/>
      <c r="E50" s="14"/>
    </row>
    <row r="51" spans="1:5" x14ac:dyDescent="0.2">
      <c r="A51" t="s">
        <v>44</v>
      </c>
      <c r="B51" s="4" t="s">
        <v>3</v>
      </c>
      <c r="C51" s="14"/>
      <c r="D51" s="14"/>
      <c r="E51" s="14"/>
    </row>
    <row r="52" spans="1:5" x14ac:dyDescent="0.2">
      <c r="A52" t="s">
        <v>46</v>
      </c>
      <c r="B52" s="4" t="s">
        <v>3</v>
      </c>
      <c r="C52" s="14"/>
      <c r="D52" s="14"/>
      <c r="E52" s="14"/>
    </row>
    <row r="53" spans="1:5" x14ac:dyDescent="0.2">
      <c r="A53" t="s">
        <v>47</v>
      </c>
      <c r="B53" s="4" t="s">
        <v>3</v>
      </c>
      <c r="C53" s="14"/>
      <c r="D53" s="14"/>
      <c r="E53" s="14"/>
    </row>
    <row r="54" spans="1:5" x14ac:dyDescent="0.2">
      <c r="A54" t="s">
        <v>54</v>
      </c>
      <c r="B54" s="4" t="s">
        <v>3</v>
      </c>
      <c r="C54" s="14"/>
      <c r="D54" s="14"/>
      <c r="E54" s="14"/>
    </row>
    <row r="55" spans="1:5" x14ac:dyDescent="0.2">
      <c r="A55" t="s">
        <v>10</v>
      </c>
      <c r="B55" s="4" t="s">
        <v>3</v>
      </c>
      <c r="C55" s="14"/>
      <c r="D55" s="14"/>
      <c r="E55" s="14"/>
    </row>
    <row r="56" spans="1:5" x14ac:dyDescent="0.2">
      <c r="A56" t="s">
        <v>51</v>
      </c>
      <c r="B56" s="4" t="s">
        <v>3</v>
      </c>
      <c r="C56" s="14"/>
      <c r="D56" s="14"/>
      <c r="E56" s="14"/>
    </row>
    <row r="57" spans="1:5" x14ac:dyDescent="0.2">
      <c r="A57" t="s">
        <v>56</v>
      </c>
      <c r="B57" s="4" t="s">
        <v>3</v>
      </c>
      <c r="C57" s="14"/>
      <c r="D57" s="14"/>
      <c r="E57" s="14"/>
    </row>
    <row r="58" spans="1:5" x14ac:dyDescent="0.2">
      <c r="A58" t="s">
        <v>59</v>
      </c>
      <c r="B58" s="4" t="s">
        <v>3</v>
      </c>
      <c r="C58" s="14"/>
      <c r="D58" s="14"/>
      <c r="E58" s="14"/>
    </row>
    <row r="59" spans="1:5" x14ac:dyDescent="0.2">
      <c r="A59" t="s">
        <v>11</v>
      </c>
      <c r="B59" s="4" t="s">
        <v>3</v>
      </c>
      <c r="C59" s="14"/>
      <c r="D59" s="14"/>
      <c r="E59" s="14"/>
    </row>
    <row r="60" spans="1:5" x14ac:dyDescent="0.2">
      <c r="A60" t="s">
        <v>12</v>
      </c>
      <c r="B60" s="4" t="s">
        <v>3</v>
      </c>
      <c r="C60" s="14"/>
      <c r="D60" s="14"/>
      <c r="E60" s="14"/>
    </row>
    <row r="61" spans="1:5" x14ac:dyDescent="0.2">
      <c r="A61" t="s">
        <v>17</v>
      </c>
      <c r="B61" s="4" t="s">
        <v>3</v>
      </c>
      <c r="C61" s="14"/>
      <c r="D61" s="14"/>
      <c r="E61" s="14"/>
    </row>
    <row r="62" spans="1:5" x14ac:dyDescent="0.2">
      <c r="A62" t="s">
        <v>13</v>
      </c>
      <c r="B62" s="4" t="s">
        <v>3</v>
      </c>
      <c r="C62" s="14"/>
      <c r="D62" s="14"/>
      <c r="E62" s="14"/>
    </row>
    <row r="63" spans="1:5" x14ac:dyDescent="0.2">
      <c r="A63" t="s">
        <v>18</v>
      </c>
      <c r="B63" s="4" t="s">
        <v>3</v>
      </c>
      <c r="C63" s="14"/>
      <c r="D63" s="14"/>
      <c r="E63" s="14"/>
    </row>
    <row r="64" spans="1:5" x14ac:dyDescent="0.2">
      <c r="A64" t="s">
        <v>14</v>
      </c>
      <c r="B64" s="4" t="s">
        <v>3</v>
      </c>
      <c r="C64" s="14"/>
      <c r="D64" s="14"/>
      <c r="E64" s="14"/>
    </row>
    <row r="65" spans="1:11" x14ac:dyDescent="0.2">
      <c r="A65" t="s">
        <v>19</v>
      </c>
      <c r="B65" s="4" t="s">
        <v>3</v>
      </c>
      <c r="C65" s="14"/>
      <c r="D65" s="14"/>
      <c r="E65" s="14"/>
    </row>
    <row r="66" spans="1:11" x14ac:dyDescent="0.2">
      <c r="C66" s="6"/>
      <c r="D66" s="6"/>
      <c r="E66" s="6"/>
    </row>
    <row r="67" spans="1:11" x14ac:dyDescent="0.2">
      <c r="B67" s="2">
        <v>2019</v>
      </c>
      <c r="C67" s="2">
        <v>2020</v>
      </c>
      <c r="D67" s="2">
        <v>2021</v>
      </c>
      <c r="E67" s="2">
        <v>2022</v>
      </c>
    </row>
    <row r="68" spans="1:11" ht="38.25" x14ac:dyDescent="0.2">
      <c r="A68" s="9" t="s">
        <v>57</v>
      </c>
      <c r="B68" s="4" t="s">
        <v>3</v>
      </c>
      <c r="C68" s="14"/>
      <c r="D68" s="14"/>
      <c r="E68" s="14"/>
      <c r="J68" s="14"/>
      <c r="K68" s="14"/>
    </row>
    <row r="69" spans="1:11" x14ac:dyDescent="0.2">
      <c r="A69" t="s">
        <v>20</v>
      </c>
      <c r="B69" s="4" t="s">
        <v>3</v>
      </c>
      <c r="C69" s="14"/>
      <c r="D69" s="14"/>
      <c r="E69" s="14"/>
    </row>
    <row r="70" spans="1:11" x14ac:dyDescent="0.2">
      <c r="A70" t="s">
        <v>21</v>
      </c>
      <c r="B70" s="4" t="s">
        <v>3</v>
      </c>
      <c r="C70" s="14"/>
      <c r="D70" s="14"/>
      <c r="E70" s="14"/>
      <c r="I70" s="2"/>
      <c r="J70" s="2"/>
      <c r="K70" s="2"/>
    </row>
    <row r="71" spans="1:11" x14ac:dyDescent="0.2">
      <c r="A71" t="s">
        <v>22</v>
      </c>
      <c r="B71" s="14">
        <v>4000000</v>
      </c>
      <c r="C71" s="14"/>
      <c r="D71" s="14"/>
      <c r="E71" s="14"/>
      <c r="I71" s="4"/>
      <c r="J71" s="14"/>
      <c r="K71" s="14"/>
    </row>
    <row r="73" spans="1:11" x14ac:dyDescent="0.2">
      <c r="A73" s="1" t="s">
        <v>15</v>
      </c>
      <c r="B73" s="2">
        <v>2019</v>
      </c>
      <c r="C73" s="2">
        <v>2020</v>
      </c>
      <c r="D73" s="2">
        <v>2021</v>
      </c>
      <c r="E73" s="2">
        <v>2022</v>
      </c>
    </row>
    <row r="74" spans="1:11" x14ac:dyDescent="0.2">
      <c r="A74" t="s">
        <v>23</v>
      </c>
      <c r="B74" s="4" t="s">
        <v>3</v>
      </c>
      <c r="C74" s="14"/>
      <c r="D74" s="14"/>
      <c r="E74" s="14"/>
    </row>
    <row r="75" spans="1:11" x14ac:dyDescent="0.2">
      <c r="A75" t="s">
        <v>24</v>
      </c>
      <c r="B75" s="4" t="s">
        <v>3</v>
      </c>
      <c r="C75" s="14"/>
      <c r="D75" s="14"/>
      <c r="E75" s="14"/>
    </row>
    <row r="76" spans="1:11" x14ac:dyDescent="0.2">
      <c r="A76" t="s">
        <v>21</v>
      </c>
      <c r="B76" s="4" t="s">
        <v>3</v>
      </c>
      <c r="C76" s="14"/>
      <c r="D76" s="14"/>
      <c r="E76" s="14"/>
    </row>
    <row r="77" spans="1:11" x14ac:dyDescent="0.2">
      <c r="A77" t="s">
        <v>25</v>
      </c>
      <c r="B77" s="14">
        <v>2000000</v>
      </c>
      <c r="C77" s="14"/>
      <c r="D77" s="14"/>
      <c r="E77" s="14"/>
    </row>
  </sheetData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CAD8-E5D6-4345-A666-6F3F799F9951}">
  <sheetPr>
    <outlinePr summaryBelow="0"/>
  </sheetPr>
  <dimension ref="B1:F12"/>
  <sheetViews>
    <sheetView showGridLines="0" workbookViewId="0"/>
  </sheetViews>
  <sheetFormatPr defaultRowHeight="12.75" outlineLevelRow="1" outlineLevelCol="1" x14ac:dyDescent="0.2"/>
  <cols>
    <col min="3" max="3" width="5.28515625" bestFit="1" customWidth="1"/>
    <col min="4" max="6" width="13.28515625" bestFit="1" customWidth="1" outlineLevel="1"/>
  </cols>
  <sheetData>
    <row r="1" spans="2:6" ht="13.5" thickBot="1" x14ac:dyDescent="0.25"/>
    <row r="2" spans="2:6" ht="15" x14ac:dyDescent="0.25">
      <c r="B2" s="62" t="s">
        <v>71</v>
      </c>
      <c r="C2" s="62"/>
      <c r="D2" s="41"/>
      <c r="E2" s="41"/>
      <c r="F2" s="41"/>
    </row>
    <row r="3" spans="2:6" ht="15" collapsed="1" x14ac:dyDescent="0.25">
      <c r="B3" s="61"/>
      <c r="C3" s="61"/>
      <c r="D3" s="42" t="s">
        <v>73</v>
      </c>
      <c r="E3" s="42" t="s">
        <v>91</v>
      </c>
      <c r="F3" s="42" t="s">
        <v>104</v>
      </c>
    </row>
    <row r="4" spans="2:6" ht="45" hidden="1" outlineLevel="1" x14ac:dyDescent="0.2">
      <c r="B4" s="63"/>
      <c r="C4" s="63"/>
      <c r="D4" s="39"/>
      <c r="E4" s="43" t="s">
        <v>101</v>
      </c>
      <c r="F4" s="43" t="s">
        <v>101</v>
      </c>
    </row>
    <row r="5" spans="2:6" x14ac:dyDescent="0.2">
      <c r="B5" s="64" t="s">
        <v>72</v>
      </c>
      <c r="C5" s="64"/>
      <c r="D5" s="40"/>
      <c r="E5" s="40"/>
      <c r="F5" s="40"/>
    </row>
    <row r="6" spans="2:6" outlineLevel="1" x14ac:dyDescent="0.2">
      <c r="B6" s="63"/>
      <c r="C6" s="63" t="s">
        <v>87</v>
      </c>
      <c r="D6" s="47">
        <v>-0.02</v>
      </c>
      <c r="E6" s="48">
        <v>0.01</v>
      </c>
      <c r="F6" s="48">
        <v>-0.02</v>
      </c>
    </row>
    <row r="7" spans="2:6" outlineLevel="1" x14ac:dyDescent="0.2">
      <c r="B7" s="63"/>
      <c r="C7" s="63" t="s">
        <v>88</v>
      </c>
      <c r="D7" s="47">
        <v>-0.03</v>
      </c>
      <c r="E7" s="48">
        <v>0</v>
      </c>
      <c r="F7" s="48">
        <v>-0.03</v>
      </c>
    </row>
    <row r="8" spans="2:6" x14ac:dyDescent="0.2">
      <c r="B8" s="64" t="s">
        <v>74</v>
      </c>
      <c r="C8" s="64"/>
      <c r="D8" s="40"/>
      <c r="E8" s="40"/>
      <c r="F8" s="40"/>
    </row>
    <row r="9" spans="2:6" ht="13.5" outlineLevel="1" thickBot="1" x14ac:dyDescent="0.25">
      <c r="B9" s="65"/>
      <c r="C9" s="65" t="s">
        <v>89</v>
      </c>
      <c r="D9" s="44">
        <v>-0.05</v>
      </c>
      <c r="E9" s="44">
        <v>0.01</v>
      </c>
      <c r="F9" s="44">
        <v>-0.05</v>
      </c>
    </row>
    <row r="10" spans="2:6" x14ac:dyDescent="0.2">
      <c r="B10" t="s">
        <v>75</v>
      </c>
    </row>
    <row r="11" spans="2:6" x14ac:dyDescent="0.2">
      <c r="B11" t="s">
        <v>76</v>
      </c>
    </row>
    <row r="12" spans="2:6" x14ac:dyDescent="0.2">
      <c r="B1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8D6FC-2EF5-4187-A788-EAC01A63FA36}">
  <sheetPr>
    <outlinePr summaryBelow="0"/>
  </sheetPr>
  <dimension ref="B1:F12"/>
  <sheetViews>
    <sheetView showGridLines="0" workbookViewId="0">
      <selection activeCell="I22" sqref="I22"/>
    </sheetView>
  </sheetViews>
  <sheetFormatPr defaultRowHeight="12.75" outlineLevelRow="1" outlineLevelCol="1" x14ac:dyDescent="0.2"/>
  <cols>
    <col min="3" max="3" width="4.5703125" bestFit="1" customWidth="1"/>
    <col min="4" max="6" width="14.85546875" bestFit="1" customWidth="1" outlineLevel="1"/>
  </cols>
  <sheetData>
    <row r="1" spans="2:6" ht="13.5" thickBot="1" x14ac:dyDescent="0.25"/>
    <row r="2" spans="2:6" ht="15" x14ac:dyDescent="0.25">
      <c r="B2" s="62" t="s">
        <v>71</v>
      </c>
      <c r="C2" s="62"/>
      <c r="D2" s="41"/>
      <c r="E2" s="41"/>
      <c r="F2" s="41"/>
    </row>
    <row r="3" spans="2:6" ht="15" collapsed="1" x14ac:dyDescent="0.25">
      <c r="B3" s="61"/>
      <c r="C3" s="61"/>
      <c r="D3" s="42" t="s">
        <v>73</v>
      </c>
      <c r="E3" s="42" t="s">
        <v>102</v>
      </c>
      <c r="F3" s="42" t="s">
        <v>105</v>
      </c>
    </row>
    <row r="4" spans="2:6" ht="33.75" hidden="1" outlineLevel="1" x14ac:dyDescent="0.2">
      <c r="B4" s="63"/>
      <c r="C4" s="63"/>
      <c r="D4" s="39"/>
      <c r="E4" s="43" t="s">
        <v>101</v>
      </c>
      <c r="F4" s="43" t="s">
        <v>101</v>
      </c>
    </row>
    <row r="5" spans="2:6" x14ac:dyDescent="0.2">
      <c r="B5" s="64" t="s">
        <v>72</v>
      </c>
      <c r="C5" s="64"/>
      <c r="D5" s="40"/>
      <c r="E5" s="40"/>
      <c r="F5" s="40"/>
    </row>
    <row r="6" spans="2:6" outlineLevel="1" x14ac:dyDescent="0.2">
      <c r="B6" s="63"/>
      <c r="C6" s="63" t="s">
        <v>95</v>
      </c>
      <c r="D6" s="47">
        <v>-0.02</v>
      </c>
      <c r="E6" s="48">
        <v>0.01</v>
      </c>
      <c r="F6" s="48">
        <v>-0.02</v>
      </c>
    </row>
    <row r="7" spans="2:6" outlineLevel="1" x14ac:dyDescent="0.2">
      <c r="B7" s="63"/>
      <c r="C7" s="63" t="s">
        <v>96</v>
      </c>
      <c r="D7" s="47">
        <v>-0.03</v>
      </c>
      <c r="E7" s="48">
        <v>0</v>
      </c>
      <c r="F7" s="48">
        <v>-0.03</v>
      </c>
    </row>
    <row r="8" spans="2:6" x14ac:dyDescent="0.2">
      <c r="B8" s="64" t="s">
        <v>74</v>
      </c>
      <c r="C8" s="64"/>
      <c r="D8" s="40"/>
      <c r="E8" s="40"/>
      <c r="F8" s="40"/>
    </row>
    <row r="9" spans="2:6" ht="13.5" outlineLevel="1" thickBot="1" x14ac:dyDescent="0.25">
      <c r="B9" s="65"/>
      <c r="C9" s="65" t="s">
        <v>99</v>
      </c>
      <c r="D9" s="44">
        <v>-0.05</v>
      </c>
      <c r="E9" s="44">
        <v>0.01</v>
      </c>
      <c r="F9" s="44">
        <v>-0.05</v>
      </c>
    </row>
    <row r="10" spans="2:6" x14ac:dyDescent="0.2">
      <c r="B10" t="s">
        <v>75</v>
      </c>
    </row>
    <row r="11" spans="2:6" x14ac:dyDescent="0.2">
      <c r="B11" t="s">
        <v>76</v>
      </c>
    </row>
    <row r="12" spans="2:6" x14ac:dyDescent="0.2">
      <c r="B12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32414-159E-4B9F-A0EE-DA3D16305E5B}">
  <sheetPr>
    <outlinePr summaryBelow="0"/>
  </sheetPr>
  <dimension ref="B1:F12"/>
  <sheetViews>
    <sheetView showGridLines="0" workbookViewId="0">
      <selection activeCell="J24" sqref="J24"/>
    </sheetView>
  </sheetViews>
  <sheetFormatPr defaultRowHeight="12.75" outlineLevelRow="1" outlineLevelCol="1" x14ac:dyDescent="0.2"/>
  <cols>
    <col min="3" max="3" width="5" bestFit="1" customWidth="1"/>
    <col min="4" max="6" width="13.85546875" bestFit="1" customWidth="1" outlineLevel="1"/>
  </cols>
  <sheetData>
    <row r="1" spans="2:6" ht="13.5" thickBot="1" x14ac:dyDescent="0.25"/>
    <row r="2" spans="2:6" ht="15" x14ac:dyDescent="0.25">
      <c r="B2" s="62" t="s">
        <v>71</v>
      </c>
      <c r="C2" s="62"/>
      <c r="D2" s="41"/>
      <c r="E2" s="41"/>
      <c r="F2" s="41"/>
    </row>
    <row r="3" spans="2:6" ht="15" collapsed="1" x14ac:dyDescent="0.25">
      <c r="B3" s="61"/>
      <c r="C3" s="61"/>
      <c r="D3" s="42" t="s">
        <v>73</v>
      </c>
      <c r="E3" s="42" t="s">
        <v>103</v>
      </c>
      <c r="F3" s="42" t="s">
        <v>106</v>
      </c>
    </row>
    <row r="4" spans="2:6" ht="45" hidden="1" outlineLevel="1" x14ac:dyDescent="0.2">
      <c r="B4" s="63"/>
      <c r="C4" s="63"/>
      <c r="D4" s="39"/>
      <c r="E4" s="43" t="s">
        <v>101</v>
      </c>
      <c r="F4" s="43" t="s">
        <v>101</v>
      </c>
    </row>
    <row r="5" spans="2:6" x14ac:dyDescent="0.2">
      <c r="B5" s="64" t="s">
        <v>72</v>
      </c>
      <c r="C5" s="64"/>
      <c r="D5" s="40"/>
      <c r="E5" s="40"/>
      <c r="F5" s="40"/>
    </row>
    <row r="6" spans="2:6" outlineLevel="1" x14ac:dyDescent="0.2">
      <c r="B6" s="63"/>
      <c r="C6" s="63" t="s">
        <v>97</v>
      </c>
      <c r="D6" s="47">
        <v>-0.02</v>
      </c>
      <c r="E6" s="48">
        <v>0.01</v>
      </c>
      <c r="F6" s="48">
        <v>-0.02</v>
      </c>
    </row>
    <row r="7" spans="2:6" outlineLevel="1" x14ac:dyDescent="0.2">
      <c r="B7" s="63"/>
      <c r="C7" s="63" t="s">
        <v>98</v>
      </c>
      <c r="D7" s="47">
        <v>-0.03</v>
      </c>
      <c r="E7" s="48">
        <v>-0.03</v>
      </c>
      <c r="F7" s="48">
        <v>-0.03</v>
      </c>
    </row>
    <row r="8" spans="2:6" x14ac:dyDescent="0.2">
      <c r="B8" s="64" t="s">
        <v>74</v>
      </c>
      <c r="C8" s="64"/>
      <c r="D8" s="40"/>
      <c r="E8" s="40"/>
      <c r="F8" s="40"/>
    </row>
    <row r="9" spans="2:6" ht="13.5" outlineLevel="1" thickBot="1" x14ac:dyDescent="0.25">
      <c r="B9" s="65"/>
      <c r="C9" s="65" t="s">
        <v>100</v>
      </c>
      <c r="D9" s="44">
        <v>-0.05</v>
      </c>
      <c r="E9" s="44">
        <v>-0.02</v>
      </c>
      <c r="F9" s="44">
        <v>-0.05</v>
      </c>
    </row>
    <row r="10" spans="2:6" x14ac:dyDescent="0.2">
      <c r="B10" t="s">
        <v>75</v>
      </c>
    </row>
    <row r="11" spans="2:6" x14ac:dyDescent="0.2">
      <c r="B11" t="s">
        <v>76</v>
      </c>
    </row>
    <row r="12" spans="2:6" x14ac:dyDescent="0.2">
      <c r="B12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7"/>
  <sheetViews>
    <sheetView topLeftCell="A6" zoomScale="86" zoomScaleNormal="70" workbookViewId="0">
      <selection activeCell="C30" sqref="C30:E30"/>
    </sheetView>
  </sheetViews>
  <sheetFormatPr defaultRowHeight="12.75" x14ac:dyDescent="0.2"/>
  <cols>
    <col min="1" max="1" width="45.42578125" customWidth="1"/>
    <col min="2" max="2" width="15.7109375" customWidth="1"/>
    <col min="3" max="3" width="17" bestFit="1" customWidth="1"/>
    <col min="4" max="5" width="16.140625" bestFit="1" customWidth="1"/>
    <col min="6" max="6" width="11" bestFit="1" customWidth="1"/>
    <col min="7" max="7" width="26" bestFit="1" customWidth="1"/>
  </cols>
  <sheetData>
    <row r="1" spans="1:10" x14ac:dyDescent="0.2">
      <c r="A1" s="1" t="s">
        <v>33</v>
      </c>
    </row>
    <row r="2" spans="1:10" x14ac:dyDescent="0.2">
      <c r="G2" s="66" t="s">
        <v>93</v>
      </c>
      <c r="H2" s="67"/>
      <c r="I2" s="67"/>
      <c r="J2" s="67"/>
    </row>
    <row r="3" spans="1:10" x14ac:dyDescent="0.2">
      <c r="A3" s="1" t="s">
        <v>0</v>
      </c>
      <c r="B3" s="2">
        <v>2019</v>
      </c>
      <c r="C3" s="2">
        <v>2020</v>
      </c>
      <c r="D3" s="2">
        <v>2021</v>
      </c>
      <c r="E3" s="2">
        <v>2022</v>
      </c>
      <c r="G3" s="51" t="s">
        <v>85</v>
      </c>
      <c r="H3" s="52" t="s">
        <v>86</v>
      </c>
      <c r="I3" s="52" t="s">
        <v>86</v>
      </c>
      <c r="J3" s="52" t="s">
        <v>86</v>
      </c>
    </row>
    <row r="4" spans="1:10" x14ac:dyDescent="0.2">
      <c r="A4" t="s">
        <v>2</v>
      </c>
      <c r="B4" s="4" t="s">
        <v>3</v>
      </c>
      <c r="C4" s="3">
        <v>0.2</v>
      </c>
      <c r="D4" s="3">
        <v>0.2</v>
      </c>
      <c r="E4" s="3">
        <v>0.2</v>
      </c>
      <c r="G4" s="53" t="s">
        <v>82</v>
      </c>
      <c r="H4" s="54">
        <v>-0.02</v>
      </c>
      <c r="I4" s="54">
        <v>-0.02</v>
      </c>
      <c r="J4" s="54">
        <v>-0.02</v>
      </c>
    </row>
    <row r="5" spans="1:10" x14ac:dyDescent="0.2">
      <c r="A5" t="s">
        <v>1</v>
      </c>
      <c r="B5" s="4" t="s">
        <v>3</v>
      </c>
      <c r="C5" s="14">
        <v>4000000</v>
      </c>
      <c r="D5" s="14">
        <v>4000000</v>
      </c>
      <c r="E5" s="14">
        <v>4000000</v>
      </c>
      <c r="G5" s="53" t="s">
        <v>83</v>
      </c>
      <c r="H5" s="54">
        <v>-0.03</v>
      </c>
      <c r="I5" s="54">
        <v>-0.03</v>
      </c>
      <c r="J5" s="54">
        <v>-0.03</v>
      </c>
    </row>
    <row r="6" spans="1:10" x14ac:dyDescent="0.2">
      <c r="A6" t="s">
        <v>4</v>
      </c>
      <c r="B6" s="4" t="s">
        <v>3</v>
      </c>
      <c r="C6">
        <v>0.03</v>
      </c>
      <c r="D6">
        <v>0.03</v>
      </c>
      <c r="E6">
        <v>0.03</v>
      </c>
      <c r="G6" s="53" t="s">
        <v>84</v>
      </c>
      <c r="H6" s="54">
        <f>H4+H5</f>
        <v>-0.05</v>
      </c>
      <c r="I6" s="54">
        <f t="shared" ref="I6:J6" si="0">I4+I5</f>
        <v>-0.05</v>
      </c>
      <c r="J6" s="54">
        <f t="shared" si="0"/>
        <v>-0.05</v>
      </c>
    </row>
    <row r="7" spans="1:10" x14ac:dyDescent="0.2">
      <c r="A7" s="11" t="s">
        <v>26</v>
      </c>
      <c r="B7" s="4" t="s">
        <v>3</v>
      </c>
      <c r="C7" s="14">
        <v>100</v>
      </c>
      <c r="D7" s="14">
        <v>100</v>
      </c>
      <c r="E7" s="14">
        <v>100</v>
      </c>
    </row>
    <row r="8" spans="1:10" x14ac:dyDescent="0.2">
      <c r="A8" s="11" t="s">
        <v>27</v>
      </c>
      <c r="B8" s="4" t="s">
        <v>3</v>
      </c>
      <c r="C8" s="14">
        <v>700</v>
      </c>
      <c r="D8" s="14">
        <v>700</v>
      </c>
      <c r="E8" s="14">
        <v>700</v>
      </c>
      <c r="G8" s="24" t="s">
        <v>67</v>
      </c>
      <c r="H8" s="24">
        <v>2020</v>
      </c>
      <c r="I8" s="24">
        <v>2021</v>
      </c>
      <c r="J8" s="24">
        <v>2022</v>
      </c>
    </row>
    <row r="9" spans="1:10" x14ac:dyDescent="0.2">
      <c r="A9" s="11" t="s">
        <v>28</v>
      </c>
      <c r="B9" s="4" t="s">
        <v>3</v>
      </c>
      <c r="C9" s="14">
        <v>25</v>
      </c>
      <c r="D9" s="14">
        <v>25</v>
      </c>
      <c r="E9" s="14">
        <v>25</v>
      </c>
      <c r="G9" s="45" t="s">
        <v>78</v>
      </c>
      <c r="H9" s="26">
        <v>0.01</v>
      </c>
      <c r="I9" s="26">
        <v>0.01</v>
      </c>
      <c r="J9" s="26">
        <v>0.01</v>
      </c>
    </row>
    <row r="10" spans="1:10" x14ac:dyDescent="0.2">
      <c r="A10" s="11" t="s">
        <v>29</v>
      </c>
      <c r="B10" s="4" t="s">
        <v>3</v>
      </c>
      <c r="C10" s="14">
        <v>45</v>
      </c>
      <c r="D10" s="14">
        <v>45</v>
      </c>
      <c r="E10" s="14">
        <v>45</v>
      </c>
      <c r="G10" s="25" t="s">
        <v>65</v>
      </c>
      <c r="H10" s="26">
        <v>0</v>
      </c>
      <c r="I10" s="26">
        <v>0</v>
      </c>
      <c r="J10" s="26">
        <v>0</v>
      </c>
    </row>
    <row r="11" spans="1:10" x14ac:dyDescent="0.2">
      <c r="A11" s="11" t="s">
        <v>30</v>
      </c>
      <c r="B11" s="4" t="s">
        <v>3</v>
      </c>
      <c r="C11" s="14">
        <v>25</v>
      </c>
      <c r="D11" s="14">
        <v>27</v>
      </c>
      <c r="E11" s="14">
        <v>30</v>
      </c>
      <c r="G11" s="25" t="s">
        <v>66</v>
      </c>
      <c r="H11" s="26">
        <v>-0.02</v>
      </c>
      <c r="I11" s="26">
        <v>-0.02</v>
      </c>
      <c r="J11" s="26">
        <v>-0.02</v>
      </c>
    </row>
    <row r="12" spans="1:10" x14ac:dyDescent="0.2">
      <c r="A12" s="11" t="s">
        <v>38</v>
      </c>
      <c r="B12" s="4"/>
      <c r="C12">
        <v>100</v>
      </c>
      <c r="D12">
        <v>100</v>
      </c>
      <c r="E12">
        <v>100</v>
      </c>
      <c r="H12" s="27"/>
    </row>
    <row r="13" spans="1:10" x14ac:dyDescent="0.2">
      <c r="A13" s="11" t="s">
        <v>31</v>
      </c>
      <c r="B13" s="4"/>
      <c r="C13" s="14">
        <v>15</v>
      </c>
      <c r="D13" s="14">
        <v>15</v>
      </c>
      <c r="E13" s="14">
        <v>15</v>
      </c>
      <c r="G13" s="28" t="s">
        <v>68</v>
      </c>
      <c r="H13" s="32">
        <v>2020</v>
      </c>
      <c r="I13" s="32">
        <v>2021</v>
      </c>
      <c r="J13" s="32">
        <v>2022</v>
      </c>
    </row>
    <row r="14" spans="1:10" x14ac:dyDescent="0.2">
      <c r="A14" s="11" t="s">
        <v>52</v>
      </c>
      <c r="B14" s="4"/>
      <c r="C14" s="14">
        <v>0</v>
      </c>
      <c r="D14" s="14">
        <v>1000000</v>
      </c>
      <c r="E14" s="14">
        <v>1000000</v>
      </c>
      <c r="G14" s="46" t="s">
        <v>79</v>
      </c>
      <c r="H14" s="29">
        <v>0</v>
      </c>
      <c r="I14" s="30">
        <v>0</v>
      </c>
      <c r="J14" s="31">
        <v>-0.03</v>
      </c>
    </row>
    <row r="15" spans="1:10" x14ac:dyDescent="0.2">
      <c r="A15" s="11" t="s">
        <v>51</v>
      </c>
      <c r="B15" s="4"/>
      <c r="C15" s="14">
        <v>2000000</v>
      </c>
      <c r="D15" s="14">
        <v>1800000</v>
      </c>
      <c r="E15" s="14">
        <v>1800000</v>
      </c>
      <c r="G15" s="46" t="s">
        <v>80</v>
      </c>
      <c r="H15" s="29">
        <v>-0.02</v>
      </c>
      <c r="I15" s="30">
        <v>-0.02</v>
      </c>
      <c r="J15" s="31">
        <v>-0.06</v>
      </c>
    </row>
    <row r="16" spans="1:10" x14ac:dyDescent="0.2">
      <c r="A16" s="11" t="s">
        <v>53</v>
      </c>
      <c r="B16" s="4"/>
      <c r="C16" s="14">
        <v>350000</v>
      </c>
      <c r="D16" s="14">
        <v>350000</v>
      </c>
      <c r="E16" s="14">
        <v>400000</v>
      </c>
      <c r="G16" s="46" t="s">
        <v>81</v>
      </c>
      <c r="H16" s="29">
        <v>-0.03</v>
      </c>
      <c r="I16" s="30">
        <v>-0.03</v>
      </c>
      <c r="J16" s="31">
        <v>-0.03</v>
      </c>
    </row>
    <row r="17" spans="1:5" x14ac:dyDescent="0.2">
      <c r="A17" s="11" t="s">
        <v>58</v>
      </c>
      <c r="B17" s="4"/>
      <c r="C17" s="14">
        <v>15000</v>
      </c>
      <c r="D17" s="14">
        <v>15000</v>
      </c>
      <c r="E17" s="14">
        <v>15000</v>
      </c>
    </row>
    <row r="18" spans="1:5" x14ac:dyDescent="0.2">
      <c r="A18" s="11" t="s">
        <v>11</v>
      </c>
      <c r="B18" s="4"/>
      <c r="C18" s="14">
        <v>35000000</v>
      </c>
      <c r="D18" s="14">
        <v>35000000</v>
      </c>
      <c r="E18" s="14">
        <v>35000000</v>
      </c>
    </row>
    <row r="20" spans="1:5" x14ac:dyDescent="0.2">
      <c r="A20" s="1" t="s">
        <v>5</v>
      </c>
      <c r="B20" s="59" t="s">
        <v>7</v>
      </c>
      <c r="C20" s="59">
        <v>2020</v>
      </c>
      <c r="D20" s="59">
        <v>2021</v>
      </c>
      <c r="E20" s="59">
        <v>2022</v>
      </c>
    </row>
    <row r="21" spans="1:5" x14ac:dyDescent="0.2">
      <c r="A21" s="11" t="s">
        <v>90</v>
      </c>
      <c r="B21" s="23"/>
      <c r="C21" s="33">
        <f>H6</f>
        <v>-0.05</v>
      </c>
      <c r="D21" s="33">
        <f t="shared" ref="D21:E21" si="1">I6</f>
        <v>-0.05</v>
      </c>
      <c r="E21" s="33">
        <f t="shared" si="1"/>
        <v>-0.05</v>
      </c>
    </row>
    <row r="22" spans="1:5" x14ac:dyDescent="0.2">
      <c r="A22" s="15"/>
      <c r="B22" s="56"/>
      <c r="C22" s="49"/>
      <c r="D22" s="57"/>
      <c r="E22" s="57"/>
    </row>
    <row r="23" spans="1:5" x14ac:dyDescent="0.2">
      <c r="A23" s="15"/>
      <c r="B23" s="50"/>
      <c r="C23" s="57"/>
      <c r="D23" s="58"/>
      <c r="E23" s="58"/>
    </row>
    <row r="24" spans="1:5" ht="15" x14ac:dyDescent="0.25">
      <c r="A24" s="60" t="s">
        <v>69</v>
      </c>
      <c r="B24" s="36" t="s">
        <v>70</v>
      </c>
      <c r="C24" s="35" t="s">
        <v>94</v>
      </c>
      <c r="D24" s="35" t="s">
        <v>94</v>
      </c>
      <c r="E24" s="35" t="s">
        <v>94</v>
      </c>
    </row>
    <row r="26" spans="1:5" x14ac:dyDescent="0.2">
      <c r="A26" s="1" t="s">
        <v>8</v>
      </c>
      <c r="B26" s="2"/>
    </row>
    <row r="27" spans="1:5" x14ac:dyDescent="0.2">
      <c r="A27" s="11" t="s">
        <v>61</v>
      </c>
      <c r="B27" s="37"/>
      <c r="C27" s="18">
        <f>C65</f>
        <v>2393200</v>
      </c>
      <c r="D27" s="18">
        <f t="shared" ref="D27:E27" si="2">D65</f>
        <v>2064550</v>
      </c>
      <c r="E27" s="18">
        <f t="shared" si="2"/>
        <v>940815</v>
      </c>
    </row>
    <row r="28" spans="1:5" x14ac:dyDescent="0.2">
      <c r="A28" s="11" t="s">
        <v>62</v>
      </c>
      <c r="B28" s="37"/>
      <c r="C28" s="20">
        <f>C71</f>
        <v>4393200</v>
      </c>
      <c r="D28" s="20">
        <f t="shared" ref="D28:E28" si="3">D71</f>
        <v>4457750</v>
      </c>
      <c r="E28" s="20">
        <f t="shared" si="3"/>
        <v>3398565</v>
      </c>
    </row>
    <row r="29" spans="1:5" x14ac:dyDescent="0.2">
      <c r="A29" s="11" t="s">
        <v>63</v>
      </c>
      <c r="B29" s="37"/>
      <c r="C29" s="20">
        <f>C77</f>
        <v>0</v>
      </c>
      <c r="D29" s="20">
        <f t="shared" ref="D29:E29" si="4">D77</f>
        <v>-2000000</v>
      </c>
      <c r="E29" s="20">
        <f t="shared" si="4"/>
        <v>-4000000</v>
      </c>
    </row>
    <row r="30" spans="1:5" x14ac:dyDescent="0.2">
      <c r="A30" s="11" t="s">
        <v>64</v>
      </c>
      <c r="B30" s="38"/>
      <c r="C30" s="19">
        <f>C61/C55</f>
        <v>7.2825555171055933E-2</v>
      </c>
      <c r="D30" s="19">
        <f t="shared" ref="D30:E30" si="5">D61/D55</f>
        <v>6.2591425379457957E-2</v>
      </c>
      <c r="E30" s="19">
        <f t="shared" si="5"/>
        <v>2.8029390808944201E-2</v>
      </c>
    </row>
    <row r="31" spans="1:5" x14ac:dyDescent="0.2">
      <c r="B31" s="10"/>
    </row>
    <row r="32" spans="1:5" x14ac:dyDescent="0.2">
      <c r="A32" s="1" t="s">
        <v>6</v>
      </c>
      <c r="B32" s="2">
        <v>2019</v>
      </c>
      <c r="C32" s="2">
        <v>2020</v>
      </c>
      <c r="D32" s="2">
        <v>2021</v>
      </c>
      <c r="E32" s="2">
        <v>2022</v>
      </c>
    </row>
    <row r="33" spans="1:5" x14ac:dyDescent="0.2">
      <c r="A33" s="11" t="s">
        <v>60</v>
      </c>
      <c r="B33" s="2"/>
      <c r="C33" s="17">
        <f>C21</f>
        <v>-0.05</v>
      </c>
      <c r="D33" s="17">
        <f t="shared" ref="D33:E33" si="6">D21</f>
        <v>-0.05</v>
      </c>
      <c r="E33" s="17">
        <f t="shared" si="6"/>
        <v>-0.05</v>
      </c>
    </row>
    <row r="34" spans="1:5" x14ac:dyDescent="0.2">
      <c r="A34" s="11" t="s">
        <v>34</v>
      </c>
      <c r="B34" s="6">
        <v>3000</v>
      </c>
      <c r="C34" s="14">
        <f>B34+B34*C33</f>
        <v>2850</v>
      </c>
      <c r="D34" s="14">
        <f t="shared" ref="D34:E34" si="7">C34+C34*D33</f>
        <v>2707.5</v>
      </c>
      <c r="E34" s="14">
        <f t="shared" si="7"/>
        <v>2572.125</v>
      </c>
    </row>
    <row r="35" spans="1:5" x14ac:dyDescent="0.2">
      <c r="A35" s="11" t="s">
        <v>35</v>
      </c>
      <c r="B35" s="6">
        <v>500</v>
      </c>
      <c r="C35" s="14">
        <f>B35+B35*$B$21</f>
        <v>500</v>
      </c>
      <c r="D35" s="14">
        <f t="shared" ref="D35:E35" si="8">C35+C35*$B$21</f>
        <v>500</v>
      </c>
      <c r="E35" s="14">
        <f t="shared" si="8"/>
        <v>500</v>
      </c>
    </row>
    <row r="36" spans="1:5" x14ac:dyDescent="0.2">
      <c r="A36" s="11" t="s">
        <v>50</v>
      </c>
      <c r="B36" s="7"/>
      <c r="C36" s="14">
        <f>C34*C12*C7+C35*C8</f>
        <v>28850000</v>
      </c>
      <c r="D36" s="14">
        <f t="shared" ref="D36:E36" si="9">D34*D12*D7+D35*D8</f>
        <v>27425000</v>
      </c>
      <c r="E36" s="14">
        <f t="shared" si="9"/>
        <v>26071250</v>
      </c>
    </row>
    <row r="37" spans="1:5" x14ac:dyDescent="0.2">
      <c r="A37" s="11" t="s">
        <v>36</v>
      </c>
      <c r="B37" s="6"/>
      <c r="C37" s="14">
        <f>0.1*C34</f>
        <v>285</v>
      </c>
      <c r="D37" s="14">
        <f t="shared" ref="D37:E37" si="10">0.1*D34</f>
        <v>270.75</v>
      </c>
      <c r="E37" s="14">
        <f t="shared" si="10"/>
        <v>257.21250000000003</v>
      </c>
    </row>
    <row r="38" spans="1:5" x14ac:dyDescent="0.2">
      <c r="A38" s="11" t="s">
        <v>39</v>
      </c>
      <c r="B38" s="6"/>
      <c r="C38" s="14">
        <f>C37*C12*C10</f>
        <v>1282500</v>
      </c>
      <c r="D38" s="14">
        <f t="shared" ref="D38:E38" si="11">D37*D12*D10</f>
        <v>1218375</v>
      </c>
      <c r="E38" s="14">
        <f t="shared" si="11"/>
        <v>1157456.2500000002</v>
      </c>
    </row>
    <row r="39" spans="1:5" x14ac:dyDescent="0.2">
      <c r="A39" s="11" t="s">
        <v>37</v>
      </c>
      <c r="B39" s="6"/>
      <c r="C39" s="14">
        <f>0.75*C34</f>
        <v>2137.5</v>
      </c>
      <c r="D39" s="14">
        <f t="shared" ref="D39:E39" si="12">0.75*D34</f>
        <v>2030.625</v>
      </c>
      <c r="E39" s="14">
        <f t="shared" si="12"/>
        <v>1929.09375</v>
      </c>
    </row>
    <row r="40" spans="1:5" x14ac:dyDescent="0.2">
      <c r="A40" s="11" t="s">
        <v>40</v>
      </c>
      <c r="B40" s="6"/>
      <c r="C40" s="14">
        <f>C39*C12*C11</f>
        <v>5343750</v>
      </c>
      <c r="D40" s="14">
        <f t="shared" ref="D40:E40" si="13">D39*D12*D11</f>
        <v>5482687.5</v>
      </c>
      <c r="E40" s="14">
        <f t="shared" si="13"/>
        <v>5787281.25</v>
      </c>
    </row>
    <row r="41" spans="1:5" x14ac:dyDescent="0.2">
      <c r="A41" s="11" t="s">
        <v>45</v>
      </c>
      <c r="B41" s="6"/>
      <c r="C41" s="14">
        <f>0.9*(C34*C12+C35)*C9</f>
        <v>6423750</v>
      </c>
      <c r="D41" s="14">
        <f t="shared" ref="D41:E41" si="14">0.9*(D34*D12+D35)*D9</f>
        <v>6103125</v>
      </c>
      <c r="E41" s="14">
        <f t="shared" si="14"/>
        <v>5798531.25</v>
      </c>
    </row>
    <row r="42" spans="1:5" x14ac:dyDescent="0.2">
      <c r="A42" t="s">
        <v>41</v>
      </c>
      <c r="B42" s="6"/>
      <c r="C42" s="14">
        <f>C13*C12</f>
        <v>1500</v>
      </c>
      <c r="D42" s="14">
        <f t="shared" ref="D42:E42" si="15">D13*D12</f>
        <v>1500</v>
      </c>
      <c r="E42" s="14">
        <f t="shared" si="15"/>
        <v>1500</v>
      </c>
    </row>
    <row r="43" spans="1:5" x14ac:dyDescent="0.2">
      <c r="B43" s="7"/>
      <c r="C43" s="14"/>
      <c r="D43" s="14"/>
      <c r="E43" s="14"/>
    </row>
    <row r="46" spans="1:5" ht="25.5" x14ac:dyDescent="0.2">
      <c r="A46" s="8" t="s">
        <v>16</v>
      </c>
      <c r="B46" s="2">
        <v>2019</v>
      </c>
      <c r="C46" s="2">
        <v>2020</v>
      </c>
      <c r="D46" s="2">
        <v>2021</v>
      </c>
      <c r="E46" s="2">
        <v>2022</v>
      </c>
    </row>
    <row r="47" spans="1:5" x14ac:dyDescent="0.2">
      <c r="A47" t="s">
        <v>9</v>
      </c>
      <c r="B47" s="4" t="s">
        <v>3</v>
      </c>
      <c r="C47" s="14">
        <f>B71</f>
        <v>4000000</v>
      </c>
      <c r="D47" s="14">
        <f>C71</f>
        <v>4393200</v>
      </c>
      <c r="E47" s="14">
        <f>D71</f>
        <v>4457750</v>
      </c>
    </row>
    <row r="48" spans="1:5" x14ac:dyDescent="0.2">
      <c r="C48" s="6"/>
      <c r="D48" s="6"/>
      <c r="E48" s="6"/>
    </row>
    <row r="49" spans="1:10" x14ac:dyDescent="0.2">
      <c r="A49" t="s">
        <v>42</v>
      </c>
      <c r="B49" s="4" t="s">
        <v>3</v>
      </c>
      <c r="C49" s="14">
        <f>C36</f>
        <v>28850000</v>
      </c>
      <c r="D49" s="14">
        <f>D36</f>
        <v>27425000</v>
      </c>
      <c r="E49" s="14">
        <f>E36</f>
        <v>26071250</v>
      </c>
    </row>
    <row r="50" spans="1:10" x14ac:dyDescent="0.2">
      <c r="A50" t="s">
        <v>43</v>
      </c>
      <c r="B50" s="4" t="s">
        <v>3</v>
      </c>
      <c r="C50" s="14">
        <f>C38</f>
        <v>1282500</v>
      </c>
      <c r="D50" s="14">
        <f>D38</f>
        <v>1218375</v>
      </c>
      <c r="E50" s="14">
        <f>E38</f>
        <v>1157456.2500000002</v>
      </c>
    </row>
    <row r="51" spans="1:10" x14ac:dyDescent="0.2">
      <c r="A51" t="s">
        <v>44</v>
      </c>
      <c r="B51" s="4" t="s">
        <v>3</v>
      </c>
      <c r="C51" s="14">
        <f t="shared" ref="C51:E53" si="16">C40</f>
        <v>5343750</v>
      </c>
      <c r="D51" s="14">
        <f t="shared" si="16"/>
        <v>5482687.5</v>
      </c>
      <c r="E51" s="14">
        <f t="shared" si="16"/>
        <v>5787281.25</v>
      </c>
    </row>
    <row r="52" spans="1:10" x14ac:dyDescent="0.2">
      <c r="A52" t="s">
        <v>46</v>
      </c>
      <c r="B52" s="4" t="s">
        <v>3</v>
      </c>
      <c r="C52" s="14">
        <f t="shared" si="16"/>
        <v>6423750</v>
      </c>
      <c r="D52" s="14">
        <f t="shared" si="16"/>
        <v>6103125</v>
      </c>
      <c r="E52" s="14">
        <f t="shared" si="16"/>
        <v>5798531.25</v>
      </c>
    </row>
    <row r="53" spans="1:10" x14ac:dyDescent="0.2">
      <c r="A53" t="s">
        <v>47</v>
      </c>
      <c r="B53" s="4" t="s">
        <v>3</v>
      </c>
      <c r="C53" s="14">
        <f t="shared" si="16"/>
        <v>1500</v>
      </c>
      <c r="D53" s="14">
        <f t="shared" si="16"/>
        <v>1500</v>
      </c>
      <c r="E53" s="14">
        <f t="shared" si="16"/>
        <v>1500</v>
      </c>
    </row>
    <row r="54" spans="1:10" x14ac:dyDescent="0.2">
      <c r="A54" t="s">
        <v>54</v>
      </c>
      <c r="B54" s="4" t="s">
        <v>3</v>
      </c>
      <c r="C54" s="14">
        <f>IF(C24="Y",C14,0)</f>
        <v>0</v>
      </c>
      <c r="D54" s="14">
        <f>IF(D24="Y",D14,0)</f>
        <v>1000000</v>
      </c>
      <c r="E54" s="14">
        <f>IF(E24="Y",E14,0)</f>
        <v>1000000</v>
      </c>
    </row>
    <row r="55" spans="1:10" x14ac:dyDescent="0.2">
      <c r="A55" t="s">
        <v>10</v>
      </c>
      <c r="B55" s="4" t="s">
        <v>3</v>
      </c>
      <c r="C55" s="14">
        <f>SUM(C49:C54)</f>
        <v>41901500</v>
      </c>
      <c r="D55" s="14">
        <f>SUM(D49:D54)</f>
        <v>41230687.5</v>
      </c>
      <c r="E55" s="14">
        <f>SUM(E49:E54)</f>
        <v>39816018.75</v>
      </c>
    </row>
    <row r="56" spans="1:10" x14ac:dyDescent="0.2">
      <c r="A56" t="s">
        <v>51</v>
      </c>
      <c r="B56" s="4" t="s">
        <v>3</v>
      </c>
      <c r="C56" s="14">
        <f>C15</f>
        <v>2000000</v>
      </c>
      <c r="D56" s="14">
        <f>D15</f>
        <v>1800000</v>
      </c>
      <c r="E56" s="14">
        <f>E15</f>
        <v>1800000</v>
      </c>
    </row>
    <row r="57" spans="1:10" x14ac:dyDescent="0.2">
      <c r="A57" t="s">
        <v>56</v>
      </c>
      <c r="B57" s="4" t="s">
        <v>3</v>
      </c>
      <c r="C57" s="14">
        <f>IF(C24="Y",C16,0)</f>
        <v>350000</v>
      </c>
      <c r="D57" s="14">
        <f>IF(D24="Y",D16,0)</f>
        <v>350000</v>
      </c>
      <c r="E57" s="14">
        <f>IF(E24="Y",E16,0)</f>
        <v>400000</v>
      </c>
    </row>
    <row r="58" spans="1:10" x14ac:dyDescent="0.2">
      <c r="A58" t="s">
        <v>59</v>
      </c>
      <c r="B58" s="4" t="s">
        <v>3</v>
      </c>
      <c r="C58" s="14">
        <f>C17*C12</f>
        <v>1500000</v>
      </c>
      <c r="D58" s="14">
        <f>D17*D12</f>
        <v>1500000</v>
      </c>
      <c r="E58" s="14">
        <f>E17*E12</f>
        <v>1500000</v>
      </c>
    </row>
    <row r="59" spans="1:10" x14ac:dyDescent="0.2">
      <c r="A59" t="s">
        <v>11</v>
      </c>
      <c r="B59" s="4" t="s">
        <v>3</v>
      </c>
      <c r="C59" s="14">
        <f>C18</f>
        <v>35000000</v>
      </c>
      <c r="D59" s="14">
        <f>D18</f>
        <v>35000000</v>
      </c>
      <c r="E59" s="14">
        <f>E18</f>
        <v>35000000</v>
      </c>
    </row>
    <row r="60" spans="1:10" x14ac:dyDescent="0.2">
      <c r="A60" t="s">
        <v>12</v>
      </c>
      <c r="B60" s="4" t="s">
        <v>3</v>
      </c>
      <c r="C60" s="14">
        <f>SUM(C56:C59)</f>
        <v>38850000</v>
      </c>
      <c r="D60" s="14">
        <f>SUM(D56:D59)</f>
        <v>38650000</v>
      </c>
      <c r="E60" s="14">
        <f>SUM(E56:E59)</f>
        <v>38700000</v>
      </c>
    </row>
    <row r="61" spans="1:10" x14ac:dyDescent="0.2">
      <c r="A61" t="s">
        <v>17</v>
      </c>
      <c r="B61" s="4" t="s">
        <v>3</v>
      </c>
      <c r="C61" s="14">
        <f>C55-C60</f>
        <v>3051500</v>
      </c>
      <c r="D61" s="14">
        <f>D55-D60</f>
        <v>2580687.5</v>
      </c>
      <c r="E61" s="14">
        <f>E55-E60</f>
        <v>1116018.75</v>
      </c>
    </row>
    <row r="62" spans="1:10" x14ac:dyDescent="0.2">
      <c r="A62" t="s">
        <v>13</v>
      </c>
      <c r="B62" s="4" t="s">
        <v>3</v>
      </c>
      <c r="C62" s="14">
        <f>C6*C74</f>
        <v>60000</v>
      </c>
      <c r="D62" s="14">
        <f>D6*D74</f>
        <v>0</v>
      </c>
      <c r="E62" s="14">
        <f>E6*E74</f>
        <v>-60000</v>
      </c>
    </row>
    <row r="63" spans="1:10" x14ac:dyDescent="0.2">
      <c r="A63" t="s">
        <v>18</v>
      </c>
      <c r="B63" s="4" t="s">
        <v>3</v>
      </c>
      <c r="C63" s="14">
        <f>C61-C62</f>
        <v>2991500</v>
      </c>
      <c r="D63" s="14">
        <f>D61-D62</f>
        <v>2580687.5</v>
      </c>
      <c r="E63" s="14">
        <f>E61-E62</f>
        <v>1176018.75</v>
      </c>
    </row>
    <row r="64" spans="1:10" x14ac:dyDescent="0.2">
      <c r="A64" t="s">
        <v>14</v>
      </c>
      <c r="B64" s="4" t="s">
        <v>3</v>
      </c>
      <c r="C64" s="14">
        <f>IF(C63&lt;0,0,C4*C63)</f>
        <v>598300</v>
      </c>
      <c r="D64" s="14">
        <f>IF(D63&lt;0,0,D4*D63)</f>
        <v>516137.5</v>
      </c>
      <c r="E64" s="14">
        <f>IF(E63&lt;0,0,E4*E63)</f>
        <v>235203.75</v>
      </c>
      <c r="J64" s="14"/>
    </row>
    <row r="65" spans="1:11" x14ac:dyDescent="0.2">
      <c r="A65" t="s">
        <v>19</v>
      </c>
      <c r="B65" s="4" t="s">
        <v>3</v>
      </c>
      <c r="C65" s="14">
        <f>C63-C64</f>
        <v>2393200</v>
      </c>
      <c r="D65" s="14">
        <f>D63-D64</f>
        <v>2064550</v>
      </c>
      <c r="E65" s="14">
        <f>E63-E64</f>
        <v>940815</v>
      </c>
    </row>
    <row r="66" spans="1:11" x14ac:dyDescent="0.2">
      <c r="C66" s="6"/>
      <c r="D66" s="6"/>
      <c r="E66" s="6"/>
      <c r="I66" s="2"/>
      <c r="J66" s="2"/>
    </row>
    <row r="67" spans="1:11" x14ac:dyDescent="0.2">
      <c r="B67" s="2">
        <v>2019</v>
      </c>
      <c r="C67" s="2">
        <v>2020</v>
      </c>
      <c r="D67" s="2">
        <v>2021</v>
      </c>
      <c r="E67" s="2">
        <v>2022</v>
      </c>
      <c r="I67" s="4"/>
      <c r="J67" s="14"/>
    </row>
    <row r="68" spans="1:11" ht="38.25" x14ac:dyDescent="0.2">
      <c r="A68" s="9" t="s">
        <v>57</v>
      </c>
      <c r="B68" s="4" t="s">
        <v>3</v>
      </c>
      <c r="C68" s="14">
        <f>C47+C65</f>
        <v>6393200</v>
      </c>
      <c r="D68" s="14">
        <f>D47+D65</f>
        <v>6457750</v>
      </c>
      <c r="E68" s="14">
        <f>E47+E65</f>
        <v>5398565</v>
      </c>
      <c r="K68" s="14"/>
    </row>
    <row r="69" spans="1:11" x14ac:dyDescent="0.2">
      <c r="A69" t="s">
        <v>20</v>
      </c>
      <c r="B69" s="4" t="s">
        <v>3</v>
      </c>
      <c r="C69" s="14">
        <f>IF(C68&lt;C5,C5-C68,0)</f>
        <v>0</v>
      </c>
      <c r="D69" s="14">
        <f>IF(D68&lt;D5,D5-D68,0)</f>
        <v>0</v>
      </c>
      <c r="E69" s="14">
        <f>IF(E68&lt;E5,E5-E68,0)</f>
        <v>0</v>
      </c>
    </row>
    <row r="70" spans="1:11" x14ac:dyDescent="0.2">
      <c r="A70" t="s">
        <v>21</v>
      </c>
      <c r="B70" s="4" t="s">
        <v>3</v>
      </c>
      <c r="C70" s="34">
        <v>2000000</v>
      </c>
      <c r="D70" s="34">
        <v>2000000</v>
      </c>
      <c r="E70" s="34">
        <v>2000000</v>
      </c>
      <c r="K70" s="2"/>
    </row>
    <row r="71" spans="1:11" x14ac:dyDescent="0.2">
      <c r="A71" t="s">
        <v>22</v>
      </c>
      <c r="B71" s="14">
        <v>4000000</v>
      </c>
      <c r="C71" s="14">
        <f>C68+C69-C70</f>
        <v>4393200</v>
      </c>
      <c r="D71" s="14">
        <f>D68+D69-D70</f>
        <v>4457750</v>
      </c>
      <c r="E71" s="14">
        <f>E68+E69-E70</f>
        <v>3398565</v>
      </c>
      <c r="K71" s="14"/>
    </row>
    <row r="73" spans="1:11" x14ac:dyDescent="0.2">
      <c r="A73" s="1" t="s">
        <v>15</v>
      </c>
      <c r="B73" s="2">
        <v>2019</v>
      </c>
      <c r="C73" s="2">
        <v>2020</v>
      </c>
      <c r="D73" s="2">
        <v>2021</v>
      </c>
      <c r="E73" s="2">
        <v>2022</v>
      </c>
    </row>
    <row r="74" spans="1:11" x14ac:dyDescent="0.2">
      <c r="A74" t="s">
        <v>23</v>
      </c>
      <c r="B74" s="4" t="s">
        <v>3</v>
      </c>
      <c r="C74" s="14">
        <f>B77</f>
        <v>2000000</v>
      </c>
      <c r="D74" s="14">
        <f>C77</f>
        <v>0</v>
      </c>
      <c r="E74" s="14">
        <f>D77</f>
        <v>-2000000</v>
      </c>
    </row>
    <row r="75" spans="1:11" x14ac:dyDescent="0.2">
      <c r="A75" t="s">
        <v>24</v>
      </c>
      <c r="B75" s="4" t="s">
        <v>3</v>
      </c>
      <c r="C75" s="14">
        <f t="shared" ref="C75:E76" si="17">C69</f>
        <v>0</v>
      </c>
      <c r="D75" s="14">
        <f t="shared" si="17"/>
        <v>0</v>
      </c>
      <c r="E75" s="14">
        <f t="shared" si="17"/>
        <v>0</v>
      </c>
    </row>
    <row r="76" spans="1:11" x14ac:dyDescent="0.2">
      <c r="A76" t="s">
        <v>21</v>
      </c>
      <c r="B76" s="4" t="s">
        <v>3</v>
      </c>
      <c r="C76" s="14">
        <f t="shared" si="17"/>
        <v>2000000</v>
      </c>
      <c r="D76" s="14">
        <f t="shared" si="17"/>
        <v>2000000</v>
      </c>
      <c r="E76" s="14">
        <f t="shared" si="17"/>
        <v>2000000</v>
      </c>
    </row>
    <row r="77" spans="1:11" x14ac:dyDescent="0.2">
      <c r="A77" t="s">
        <v>25</v>
      </c>
      <c r="B77" s="14">
        <v>2000000</v>
      </c>
      <c r="C77" s="14">
        <f>C74+C75-C76</f>
        <v>0</v>
      </c>
      <c r="D77" s="14">
        <f>D74+D75-D76</f>
        <v>-2000000</v>
      </c>
      <c r="E77" s="14">
        <f>E74+E75-E76</f>
        <v>-4000000</v>
      </c>
    </row>
  </sheetData>
  <scenarios current="0" sqref="J6">
    <scenario name="Optimistic 2022" locked="1" count="2" user="Maksat Mametjumayev" comment="Created by Maksat Mametjumayev on 11/17/2021">
      <inputCells r="J4" val="0.01" numFmtId="9"/>
      <inputCells r="J5" val="-0.03" numFmtId="9"/>
    </scenario>
    <scenario name="Passimitic 2022" locked="1" count="2" user="Maksat Mametjumayev" comment="Created by Maksat Mametjumayev on 11/17/2021">
      <inputCells r="J4" val="-0.02" numFmtId="9"/>
      <inputCells r="J5" val="-0.03" numFmtId="9"/>
    </scenario>
  </scenarios>
  <mergeCells count="1">
    <mergeCell ref="G2:J2"/>
  </mergeCells>
  <phoneticPr fontId="3" type="noConversion"/>
  <printOptions headings="1" gridLines="1"/>
  <pageMargins left="0.75" right="0.75" top="1" bottom="1" header="0.5" footer="0.5"/>
  <pageSetup orientation="portrait" r:id="rId1"/>
  <headerFooter alignWithMargins="0"/>
  <ignoredErrors>
    <ignoredError sqref="C64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FAB0-70F0-4241-9039-138D8D357776}">
  <dimension ref="A1:K77"/>
  <sheetViews>
    <sheetView topLeftCell="A11" zoomScale="98" workbookViewId="0">
      <selection activeCell="C30" sqref="C30:E30"/>
    </sheetView>
  </sheetViews>
  <sheetFormatPr defaultRowHeight="12.75" x14ac:dyDescent="0.2"/>
  <cols>
    <col min="1" max="1" width="45.42578125" customWidth="1"/>
    <col min="2" max="2" width="15.7109375" customWidth="1"/>
    <col min="3" max="3" width="17" bestFit="1" customWidth="1"/>
    <col min="4" max="5" width="16.140625" bestFit="1" customWidth="1"/>
    <col min="6" max="6" width="11" bestFit="1" customWidth="1"/>
    <col min="7" max="7" width="26" bestFit="1" customWidth="1"/>
  </cols>
  <sheetData>
    <row r="1" spans="1:10" x14ac:dyDescent="0.2">
      <c r="A1" s="1" t="s">
        <v>33</v>
      </c>
    </row>
    <row r="2" spans="1:10" x14ac:dyDescent="0.2">
      <c r="G2" s="66" t="s">
        <v>91</v>
      </c>
      <c r="H2" s="67"/>
      <c r="I2" s="67"/>
      <c r="J2" s="67"/>
    </row>
    <row r="3" spans="1:10" x14ac:dyDescent="0.2">
      <c r="A3" s="1" t="s">
        <v>0</v>
      </c>
      <c r="B3" s="2">
        <v>2019</v>
      </c>
      <c r="C3" s="2">
        <v>2020</v>
      </c>
      <c r="D3" s="2">
        <v>2021</v>
      </c>
      <c r="E3" s="2">
        <v>2022</v>
      </c>
      <c r="G3" s="51" t="s">
        <v>85</v>
      </c>
      <c r="H3" s="52" t="s">
        <v>86</v>
      </c>
      <c r="I3" s="52" t="s">
        <v>86</v>
      </c>
      <c r="J3" s="52" t="s">
        <v>86</v>
      </c>
    </row>
    <row r="4" spans="1:10" x14ac:dyDescent="0.2">
      <c r="A4" t="s">
        <v>2</v>
      </c>
      <c r="B4" s="4" t="s">
        <v>3</v>
      </c>
      <c r="C4" s="3">
        <v>0.2</v>
      </c>
      <c r="D4" s="3">
        <v>0.2</v>
      </c>
      <c r="E4" s="3">
        <v>0.2</v>
      </c>
      <c r="G4" s="53" t="s">
        <v>82</v>
      </c>
      <c r="H4" s="54">
        <v>0.01</v>
      </c>
      <c r="I4" s="54">
        <v>0.01</v>
      </c>
      <c r="J4" s="54">
        <v>0.01</v>
      </c>
    </row>
    <row r="5" spans="1:10" x14ac:dyDescent="0.2">
      <c r="A5" t="s">
        <v>1</v>
      </c>
      <c r="B5" s="4" t="s">
        <v>3</v>
      </c>
      <c r="C5" s="14">
        <v>4000000</v>
      </c>
      <c r="D5" s="14">
        <v>4000000</v>
      </c>
      <c r="E5" s="14">
        <v>4000000</v>
      </c>
      <c r="G5" s="53" t="s">
        <v>83</v>
      </c>
      <c r="H5" s="54">
        <v>0</v>
      </c>
      <c r="I5" s="54">
        <v>0</v>
      </c>
      <c r="J5" s="54">
        <v>-0.03</v>
      </c>
    </row>
    <row r="6" spans="1:10" x14ac:dyDescent="0.2">
      <c r="A6" t="s">
        <v>4</v>
      </c>
      <c r="B6" s="4" t="s">
        <v>3</v>
      </c>
      <c r="C6">
        <v>0.03</v>
      </c>
      <c r="D6">
        <v>0.03</v>
      </c>
      <c r="E6">
        <v>0.03</v>
      </c>
      <c r="G6" s="53" t="s">
        <v>84</v>
      </c>
      <c r="H6" s="54">
        <f>H4+H5</f>
        <v>0.01</v>
      </c>
      <c r="I6" s="54">
        <f t="shared" ref="I6:J6" si="0">I4+I5</f>
        <v>0.01</v>
      </c>
      <c r="J6" s="54">
        <f t="shared" si="0"/>
        <v>-1.9999999999999997E-2</v>
      </c>
    </row>
    <row r="7" spans="1:10" x14ac:dyDescent="0.2">
      <c r="A7" s="11" t="s">
        <v>26</v>
      </c>
      <c r="B7" s="4" t="s">
        <v>3</v>
      </c>
      <c r="C7" s="14">
        <v>100</v>
      </c>
      <c r="D7" s="14">
        <v>100</v>
      </c>
      <c r="E7" s="14">
        <v>100</v>
      </c>
    </row>
    <row r="8" spans="1:10" x14ac:dyDescent="0.2">
      <c r="A8" s="11" t="s">
        <v>27</v>
      </c>
      <c r="B8" s="4" t="s">
        <v>3</v>
      </c>
      <c r="C8" s="14">
        <v>700</v>
      </c>
      <c r="D8" s="14">
        <v>700</v>
      </c>
      <c r="E8" s="14">
        <v>700</v>
      </c>
      <c r="G8" s="24" t="s">
        <v>67</v>
      </c>
      <c r="H8" s="24">
        <v>2020</v>
      </c>
      <c r="I8" s="24">
        <v>2021</v>
      </c>
      <c r="J8" s="24">
        <v>2022</v>
      </c>
    </row>
    <row r="9" spans="1:10" x14ac:dyDescent="0.2">
      <c r="A9" s="11" t="s">
        <v>28</v>
      </c>
      <c r="B9" s="4" t="s">
        <v>3</v>
      </c>
      <c r="C9" s="14">
        <v>25</v>
      </c>
      <c r="D9" s="14">
        <v>25</v>
      </c>
      <c r="E9" s="14">
        <v>25</v>
      </c>
      <c r="G9" s="45" t="s">
        <v>78</v>
      </c>
      <c r="H9" s="26">
        <v>0.01</v>
      </c>
      <c r="I9" s="26">
        <v>0.01</v>
      </c>
      <c r="J9" s="26">
        <v>0.01</v>
      </c>
    </row>
    <row r="10" spans="1:10" x14ac:dyDescent="0.2">
      <c r="A10" s="11" t="s">
        <v>29</v>
      </c>
      <c r="B10" s="4" t="s">
        <v>3</v>
      </c>
      <c r="C10" s="14">
        <v>45</v>
      </c>
      <c r="D10" s="14">
        <v>45</v>
      </c>
      <c r="E10" s="14">
        <v>45</v>
      </c>
      <c r="G10" s="25" t="s">
        <v>65</v>
      </c>
      <c r="H10" s="26">
        <v>0</v>
      </c>
      <c r="I10" s="26">
        <v>0</v>
      </c>
      <c r="J10" s="26">
        <v>0</v>
      </c>
    </row>
    <row r="11" spans="1:10" x14ac:dyDescent="0.2">
      <c r="A11" s="11" t="s">
        <v>30</v>
      </c>
      <c r="B11" s="4" t="s">
        <v>3</v>
      </c>
      <c r="C11" s="14">
        <v>25</v>
      </c>
      <c r="D11" s="14">
        <v>27</v>
      </c>
      <c r="E11" s="14">
        <v>30</v>
      </c>
      <c r="G11" s="25" t="s">
        <v>66</v>
      </c>
      <c r="H11" s="26">
        <v>-0.02</v>
      </c>
      <c r="I11" s="26">
        <v>-0.02</v>
      </c>
      <c r="J11" s="26">
        <v>-0.02</v>
      </c>
    </row>
    <row r="12" spans="1:10" x14ac:dyDescent="0.2">
      <c r="A12" s="11" t="s">
        <v>38</v>
      </c>
      <c r="B12" s="4"/>
      <c r="C12">
        <v>100</v>
      </c>
      <c r="D12">
        <v>100</v>
      </c>
      <c r="E12">
        <v>100</v>
      </c>
      <c r="H12" s="27"/>
    </row>
    <row r="13" spans="1:10" x14ac:dyDescent="0.2">
      <c r="A13" s="11" t="s">
        <v>31</v>
      </c>
      <c r="B13" s="4"/>
      <c r="C13" s="14">
        <v>15</v>
      </c>
      <c r="D13" s="14">
        <v>15</v>
      </c>
      <c r="E13" s="14">
        <v>15</v>
      </c>
      <c r="G13" s="28" t="s">
        <v>68</v>
      </c>
      <c r="H13" s="32">
        <v>2020</v>
      </c>
      <c r="I13" s="32">
        <v>2021</v>
      </c>
      <c r="J13" s="32">
        <v>2022</v>
      </c>
    </row>
    <row r="14" spans="1:10" x14ac:dyDescent="0.2">
      <c r="A14" s="11" t="s">
        <v>52</v>
      </c>
      <c r="B14" s="4"/>
      <c r="C14" s="14">
        <v>0</v>
      </c>
      <c r="D14" s="14">
        <v>1000000</v>
      </c>
      <c r="E14" s="14">
        <v>1000000</v>
      </c>
      <c r="G14" s="46" t="s">
        <v>79</v>
      </c>
      <c r="H14" s="29">
        <v>0</v>
      </c>
      <c r="I14" s="30">
        <v>0</v>
      </c>
      <c r="J14" s="31">
        <v>-0.03</v>
      </c>
    </row>
    <row r="15" spans="1:10" x14ac:dyDescent="0.2">
      <c r="A15" s="11" t="s">
        <v>51</v>
      </c>
      <c r="B15" s="4"/>
      <c r="C15" s="14">
        <v>2000000</v>
      </c>
      <c r="D15" s="14">
        <v>1800000</v>
      </c>
      <c r="E15" s="14">
        <v>1800000</v>
      </c>
      <c r="G15" s="46" t="s">
        <v>80</v>
      </c>
      <c r="H15" s="29">
        <v>-0.02</v>
      </c>
      <c r="I15" s="30">
        <v>-0.02</v>
      </c>
      <c r="J15" s="31">
        <v>-0.06</v>
      </c>
    </row>
    <row r="16" spans="1:10" x14ac:dyDescent="0.2">
      <c r="A16" s="11" t="s">
        <v>53</v>
      </c>
      <c r="B16" s="4"/>
      <c r="C16" s="14">
        <v>350000</v>
      </c>
      <c r="D16" s="14">
        <v>350000</v>
      </c>
      <c r="E16" s="14">
        <v>400000</v>
      </c>
      <c r="G16" s="46" t="s">
        <v>81</v>
      </c>
      <c r="H16" s="29">
        <v>-0.03</v>
      </c>
      <c r="I16" s="30">
        <v>-0.03</v>
      </c>
      <c r="J16" s="31">
        <v>-0.03</v>
      </c>
    </row>
    <row r="17" spans="1:8" x14ac:dyDescent="0.2">
      <c r="A17" s="11" t="s">
        <v>58</v>
      </c>
      <c r="B17" s="4"/>
      <c r="C17" s="14">
        <v>15000</v>
      </c>
      <c r="D17" s="14">
        <v>15000</v>
      </c>
      <c r="E17" s="14">
        <v>15000</v>
      </c>
    </row>
    <row r="18" spans="1:8" x14ac:dyDescent="0.2">
      <c r="A18" s="11" t="s">
        <v>11</v>
      </c>
      <c r="B18" s="4"/>
      <c r="C18" s="14">
        <v>35000000</v>
      </c>
      <c r="D18" s="14">
        <v>35000000</v>
      </c>
      <c r="E18" s="14">
        <v>35000000</v>
      </c>
    </row>
    <row r="20" spans="1:8" x14ac:dyDescent="0.2">
      <c r="A20" s="1" t="s">
        <v>5</v>
      </c>
      <c r="B20" s="59" t="s">
        <v>7</v>
      </c>
      <c r="C20" s="59">
        <v>2020</v>
      </c>
      <c r="D20" s="59">
        <v>2021</v>
      </c>
      <c r="E20" s="59">
        <v>2022</v>
      </c>
    </row>
    <row r="21" spans="1:8" x14ac:dyDescent="0.2">
      <c r="A21" s="11" t="s">
        <v>90</v>
      </c>
      <c r="B21" s="23"/>
      <c r="C21" s="33">
        <f>H6</f>
        <v>0.01</v>
      </c>
      <c r="D21" s="33">
        <f t="shared" ref="D21:E21" si="1">I6</f>
        <v>0.01</v>
      </c>
      <c r="E21" s="33">
        <f t="shared" si="1"/>
        <v>-1.9999999999999997E-2</v>
      </c>
    </row>
    <row r="22" spans="1:8" x14ac:dyDescent="0.2">
      <c r="A22" s="15"/>
      <c r="B22" s="56"/>
      <c r="C22" s="49"/>
      <c r="D22" s="57"/>
      <c r="E22" s="57"/>
    </row>
    <row r="23" spans="1:8" x14ac:dyDescent="0.2">
      <c r="A23" s="15"/>
      <c r="B23" s="50"/>
      <c r="C23" s="57"/>
      <c r="D23" s="58"/>
      <c r="E23" s="58"/>
    </row>
    <row r="24" spans="1:8" ht="15" x14ac:dyDescent="0.25">
      <c r="A24" s="60" t="s">
        <v>69</v>
      </c>
      <c r="B24" s="36" t="s">
        <v>70</v>
      </c>
      <c r="C24" s="35" t="s">
        <v>92</v>
      </c>
      <c r="D24" s="35" t="s">
        <v>92</v>
      </c>
      <c r="E24" s="35" t="s">
        <v>92</v>
      </c>
    </row>
    <row r="25" spans="1:8" x14ac:dyDescent="0.2">
      <c r="H25" s="55"/>
    </row>
    <row r="26" spans="1:8" x14ac:dyDescent="0.2">
      <c r="A26" s="1" t="s">
        <v>8</v>
      </c>
      <c r="B26" s="2"/>
    </row>
    <row r="27" spans="1:8" x14ac:dyDescent="0.2">
      <c r="A27" s="11" t="s">
        <v>61</v>
      </c>
      <c r="B27" s="37"/>
      <c r="C27" s="18">
        <f>C65</f>
        <v>4772000</v>
      </c>
      <c r="D27" s="18">
        <f t="shared" ref="D27:E27" si="2">D65</f>
        <v>5700534</v>
      </c>
      <c r="E27" s="18">
        <f t="shared" si="2"/>
        <v>5567364.2400000039</v>
      </c>
    </row>
    <row r="28" spans="1:8" x14ac:dyDescent="0.2">
      <c r="A28" s="11" t="s">
        <v>62</v>
      </c>
      <c r="B28" s="37"/>
      <c r="C28" s="20">
        <f>C71</f>
        <v>6772000</v>
      </c>
      <c r="D28" s="20">
        <f t="shared" ref="D28:E28" si="3">D71</f>
        <v>10472534</v>
      </c>
      <c r="E28" s="20">
        <f t="shared" si="3"/>
        <v>14039898.240000004</v>
      </c>
    </row>
    <row r="29" spans="1:8" x14ac:dyDescent="0.2">
      <c r="A29" s="11" t="s">
        <v>63</v>
      </c>
      <c r="B29" s="37"/>
      <c r="C29" s="20">
        <f>C77</f>
        <v>0</v>
      </c>
      <c r="D29" s="20">
        <f t="shared" ref="D29:E29" si="4">D77</f>
        <v>-2000000</v>
      </c>
      <c r="E29" s="20">
        <f t="shared" si="4"/>
        <v>-4000000</v>
      </c>
    </row>
    <row r="30" spans="1:8" x14ac:dyDescent="0.2">
      <c r="A30" s="11" t="s">
        <v>64</v>
      </c>
      <c r="B30" s="38"/>
      <c r="C30" s="19">
        <f>C61/C55</f>
        <v>0.13531723750701852</v>
      </c>
      <c r="D30" s="19">
        <f t="shared" ref="D30:E30" si="5">D61/D55</f>
        <v>0.15686434327024473</v>
      </c>
      <c r="E30" s="19">
        <f t="shared" si="5"/>
        <v>0.15263996909255401</v>
      </c>
    </row>
    <row r="31" spans="1:8" x14ac:dyDescent="0.2">
      <c r="B31" s="10"/>
    </row>
    <row r="32" spans="1:8" x14ac:dyDescent="0.2">
      <c r="A32" s="1" t="s">
        <v>6</v>
      </c>
      <c r="B32" s="2">
        <v>2019</v>
      </c>
      <c r="C32" s="2">
        <v>2020</v>
      </c>
      <c r="D32" s="2">
        <v>2021</v>
      </c>
      <c r="E32" s="2">
        <v>2022</v>
      </c>
    </row>
    <row r="33" spans="1:5" x14ac:dyDescent="0.2">
      <c r="A33" s="11" t="s">
        <v>60</v>
      </c>
      <c r="B33" s="2"/>
      <c r="C33" s="17">
        <f>C21</f>
        <v>0.01</v>
      </c>
      <c r="D33" s="17">
        <f t="shared" ref="D33:E33" si="6">D21</f>
        <v>0.01</v>
      </c>
      <c r="E33" s="17">
        <f t="shared" si="6"/>
        <v>-1.9999999999999997E-2</v>
      </c>
    </row>
    <row r="34" spans="1:5" x14ac:dyDescent="0.2">
      <c r="A34" s="11" t="s">
        <v>34</v>
      </c>
      <c r="B34" s="6">
        <v>3000</v>
      </c>
      <c r="C34" s="14">
        <f>B34+B34*C33</f>
        <v>3030</v>
      </c>
      <c r="D34" s="14">
        <f t="shared" ref="D34:E34" si="7">C34+C34*D33</f>
        <v>3060.3</v>
      </c>
      <c r="E34" s="14">
        <f t="shared" si="7"/>
        <v>2999.0940000000001</v>
      </c>
    </row>
    <row r="35" spans="1:5" x14ac:dyDescent="0.2">
      <c r="A35" s="11" t="s">
        <v>35</v>
      </c>
      <c r="B35" s="6">
        <v>500</v>
      </c>
      <c r="C35" s="14">
        <f>B35+B35*$B$21</f>
        <v>500</v>
      </c>
      <c r="D35" s="14">
        <f t="shared" ref="D35:E35" si="8">C35+C35*$B$21</f>
        <v>500</v>
      </c>
      <c r="E35" s="14">
        <f t="shared" si="8"/>
        <v>500</v>
      </c>
    </row>
    <row r="36" spans="1:5" x14ac:dyDescent="0.2">
      <c r="A36" s="11" t="s">
        <v>50</v>
      </c>
      <c r="B36" s="7"/>
      <c r="C36" s="14">
        <f>C34*C12*C7+C35*C8</f>
        <v>30650000</v>
      </c>
      <c r="D36" s="14">
        <f t="shared" ref="D36:E36" si="9">D34*D12*D7+D35*D8</f>
        <v>30953000</v>
      </c>
      <c r="E36" s="14">
        <f t="shared" si="9"/>
        <v>30340940.000000004</v>
      </c>
    </row>
    <row r="37" spans="1:5" x14ac:dyDescent="0.2">
      <c r="A37" s="11" t="s">
        <v>36</v>
      </c>
      <c r="B37" s="6"/>
      <c r="C37" s="14">
        <f>0.1*C34</f>
        <v>303</v>
      </c>
      <c r="D37" s="14">
        <f t="shared" ref="D37:E37" si="10">0.1*D34</f>
        <v>306.03000000000003</v>
      </c>
      <c r="E37" s="14">
        <f t="shared" si="10"/>
        <v>299.90940000000001</v>
      </c>
    </row>
    <row r="38" spans="1:5" x14ac:dyDescent="0.2">
      <c r="A38" s="11" t="s">
        <v>39</v>
      </c>
      <c r="B38" s="6"/>
      <c r="C38" s="14">
        <f>C37*C12*C10</f>
        <v>1363500</v>
      </c>
      <c r="D38" s="14">
        <f t="shared" ref="D38:E38" si="11">D37*D12*D10</f>
        <v>1377135.0000000002</v>
      </c>
      <c r="E38" s="14">
        <f t="shared" si="11"/>
        <v>1349592.3</v>
      </c>
    </row>
    <row r="39" spans="1:5" x14ac:dyDescent="0.2">
      <c r="A39" s="11" t="s">
        <v>37</v>
      </c>
      <c r="B39" s="6"/>
      <c r="C39" s="14">
        <f>0.75*C34</f>
        <v>2272.5</v>
      </c>
      <c r="D39" s="14">
        <f t="shared" ref="D39:E39" si="12">0.75*D34</f>
        <v>2295.2250000000004</v>
      </c>
      <c r="E39" s="14">
        <f t="shared" si="12"/>
        <v>2249.3204999999998</v>
      </c>
    </row>
    <row r="40" spans="1:5" x14ac:dyDescent="0.2">
      <c r="A40" s="11" t="s">
        <v>40</v>
      </c>
      <c r="B40" s="6"/>
      <c r="C40" s="14">
        <f>C39*C12*C11</f>
        <v>5681250</v>
      </c>
      <c r="D40" s="14">
        <f t="shared" ref="D40:E40" si="13">D39*D12*D11</f>
        <v>6197107.5000000009</v>
      </c>
      <c r="E40" s="14">
        <f t="shared" si="13"/>
        <v>6747961.5</v>
      </c>
    </row>
    <row r="41" spans="1:5" x14ac:dyDescent="0.2">
      <c r="A41" s="11" t="s">
        <v>45</v>
      </c>
      <c r="B41" s="6"/>
      <c r="C41" s="14">
        <f>0.9*(C34*C12+C35)*C9</f>
        <v>6828750</v>
      </c>
      <c r="D41" s="14">
        <f t="shared" ref="D41:E41" si="14">0.9*(D34*D12+D35)*D9</f>
        <v>6896925</v>
      </c>
      <c r="E41" s="14">
        <f t="shared" si="14"/>
        <v>6759211.5000000009</v>
      </c>
    </row>
    <row r="42" spans="1:5" x14ac:dyDescent="0.2">
      <c r="A42" t="s">
        <v>41</v>
      </c>
      <c r="B42" s="6"/>
      <c r="C42" s="14">
        <f>C13*C12</f>
        <v>1500</v>
      </c>
      <c r="D42" s="14">
        <f t="shared" ref="D42:E42" si="15">D13*D12</f>
        <v>1500</v>
      </c>
      <c r="E42" s="14">
        <f t="shared" si="15"/>
        <v>1500</v>
      </c>
    </row>
    <row r="43" spans="1:5" x14ac:dyDescent="0.2">
      <c r="B43" s="7"/>
      <c r="C43" s="14"/>
      <c r="D43" s="14"/>
      <c r="E43" s="14"/>
    </row>
    <row r="46" spans="1:5" ht="25.5" x14ac:dyDescent="0.2">
      <c r="A46" s="8" t="s">
        <v>16</v>
      </c>
      <c r="B46" s="2">
        <v>2019</v>
      </c>
      <c r="C46" s="2">
        <v>2020</v>
      </c>
      <c r="D46" s="2">
        <v>2021</v>
      </c>
      <c r="E46" s="2">
        <v>2022</v>
      </c>
    </row>
    <row r="47" spans="1:5" x14ac:dyDescent="0.2">
      <c r="A47" t="s">
        <v>9</v>
      </c>
      <c r="B47" s="4" t="s">
        <v>3</v>
      </c>
      <c r="C47" s="14">
        <f>B71</f>
        <v>4000000</v>
      </c>
      <c r="D47" s="14">
        <f>C71</f>
        <v>6772000</v>
      </c>
      <c r="E47" s="14">
        <f>D71</f>
        <v>10472534</v>
      </c>
    </row>
    <row r="48" spans="1:5" x14ac:dyDescent="0.2">
      <c r="C48" s="6"/>
      <c r="D48" s="6"/>
      <c r="E48" s="6"/>
    </row>
    <row r="49" spans="1:5" x14ac:dyDescent="0.2">
      <c r="A49" t="s">
        <v>42</v>
      </c>
      <c r="B49" s="4" t="s">
        <v>3</v>
      </c>
      <c r="C49" s="14">
        <f>C36</f>
        <v>30650000</v>
      </c>
      <c r="D49" s="14">
        <f>D36</f>
        <v>30953000</v>
      </c>
      <c r="E49" s="14">
        <f>E36</f>
        <v>30340940.000000004</v>
      </c>
    </row>
    <row r="50" spans="1:5" x14ac:dyDescent="0.2">
      <c r="A50" t="s">
        <v>43</v>
      </c>
      <c r="B50" s="4" t="s">
        <v>3</v>
      </c>
      <c r="C50" s="14">
        <f>C38</f>
        <v>1363500</v>
      </c>
      <c r="D50" s="14">
        <f>D38</f>
        <v>1377135.0000000002</v>
      </c>
      <c r="E50" s="14">
        <f>E38</f>
        <v>1349592.3</v>
      </c>
    </row>
    <row r="51" spans="1:5" x14ac:dyDescent="0.2">
      <c r="A51" t="s">
        <v>44</v>
      </c>
      <c r="B51" s="4" t="s">
        <v>3</v>
      </c>
      <c r="C51" s="14">
        <f t="shared" ref="C51:E53" si="16">C40</f>
        <v>5681250</v>
      </c>
      <c r="D51" s="14">
        <f t="shared" si="16"/>
        <v>6197107.5000000009</v>
      </c>
      <c r="E51" s="14">
        <f t="shared" si="16"/>
        <v>6747961.5</v>
      </c>
    </row>
    <row r="52" spans="1:5" x14ac:dyDescent="0.2">
      <c r="A52" t="s">
        <v>46</v>
      </c>
      <c r="B52" s="4" t="s">
        <v>3</v>
      </c>
      <c r="C52" s="14">
        <f t="shared" si="16"/>
        <v>6828750</v>
      </c>
      <c r="D52" s="14">
        <f t="shared" si="16"/>
        <v>6896925</v>
      </c>
      <c r="E52" s="14">
        <f t="shared" si="16"/>
        <v>6759211.5000000009</v>
      </c>
    </row>
    <row r="53" spans="1:5" x14ac:dyDescent="0.2">
      <c r="A53" t="s">
        <v>47</v>
      </c>
      <c r="B53" s="4" t="s">
        <v>3</v>
      </c>
      <c r="C53" s="14">
        <f t="shared" si="16"/>
        <v>1500</v>
      </c>
      <c r="D53" s="14">
        <f t="shared" si="16"/>
        <v>1500</v>
      </c>
      <c r="E53" s="14">
        <f t="shared" si="16"/>
        <v>1500</v>
      </c>
    </row>
    <row r="54" spans="1:5" x14ac:dyDescent="0.2">
      <c r="A54" t="s">
        <v>54</v>
      </c>
      <c r="B54" s="4" t="s">
        <v>3</v>
      </c>
      <c r="C54" s="14">
        <f>IF(C24="Y",C14,0)</f>
        <v>0</v>
      </c>
      <c r="D54" s="14">
        <f>IF(D24="Y",D14,0)</f>
        <v>0</v>
      </c>
      <c r="E54" s="14">
        <f>IF(E24="Y",E14,0)</f>
        <v>0</v>
      </c>
    </row>
    <row r="55" spans="1:5" x14ac:dyDescent="0.2">
      <c r="A55" t="s">
        <v>10</v>
      </c>
      <c r="B55" s="4" t="s">
        <v>3</v>
      </c>
      <c r="C55" s="14">
        <f>SUM(C49:C54)</f>
        <v>44525000</v>
      </c>
      <c r="D55" s="14">
        <f>SUM(D49:D54)</f>
        <v>45425667.5</v>
      </c>
      <c r="E55" s="14">
        <f>SUM(E49:E54)</f>
        <v>45199205.300000004</v>
      </c>
    </row>
    <row r="56" spans="1:5" x14ac:dyDescent="0.2">
      <c r="A56" t="s">
        <v>51</v>
      </c>
      <c r="B56" s="4" t="s">
        <v>3</v>
      </c>
      <c r="C56" s="14">
        <f>C15</f>
        <v>2000000</v>
      </c>
      <c r="D56" s="14">
        <f>D15</f>
        <v>1800000</v>
      </c>
      <c r="E56" s="14">
        <f>E15</f>
        <v>1800000</v>
      </c>
    </row>
    <row r="57" spans="1:5" x14ac:dyDescent="0.2">
      <c r="A57" t="s">
        <v>56</v>
      </c>
      <c r="B57" s="4" t="s">
        <v>3</v>
      </c>
      <c r="C57" s="14">
        <f>IF(C24="Y",C16,0)</f>
        <v>0</v>
      </c>
      <c r="D57" s="14">
        <f>IF(D24="Y",D16,0)</f>
        <v>0</v>
      </c>
      <c r="E57" s="14">
        <f>IF(E24="Y",E16,0)</f>
        <v>0</v>
      </c>
    </row>
    <row r="58" spans="1:5" x14ac:dyDescent="0.2">
      <c r="A58" t="s">
        <v>59</v>
      </c>
      <c r="B58" s="4" t="s">
        <v>3</v>
      </c>
      <c r="C58" s="14">
        <f>C17*C12</f>
        <v>1500000</v>
      </c>
      <c r="D58" s="14">
        <f>D17*D12</f>
        <v>1500000</v>
      </c>
      <c r="E58" s="14">
        <f>E17*E12</f>
        <v>1500000</v>
      </c>
    </row>
    <row r="59" spans="1:5" x14ac:dyDescent="0.2">
      <c r="A59" t="s">
        <v>11</v>
      </c>
      <c r="B59" s="4" t="s">
        <v>3</v>
      </c>
      <c r="C59" s="14">
        <f>C18</f>
        <v>35000000</v>
      </c>
      <c r="D59" s="14">
        <f>D18</f>
        <v>35000000</v>
      </c>
      <c r="E59" s="14">
        <f>E18</f>
        <v>35000000</v>
      </c>
    </row>
    <row r="60" spans="1:5" x14ac:dyDescent="0.2">
      <c r="A60" t="s">
        <v>12</v>
      </c>
      <c r="B60" s="4" t="s">
        <v>3</v>
      </c>
      <c r="C60" s="14">
        <f>SUM(C56:C59)</f>
        <v>38500000</v>
      </c>
      <c r="D60" s="14">
        <f>SUM(D56:D59)</f>
        <v>38300000</v>
      </c>
      <c r="E60" s="14">
        <f>SUM(E56:E59)</f>
        <v>38300000</v>
      </c>
    </row>
    <row r="61" spans="1:5" x14ac:dyDescent="0.2">
      <c r="A61" t="s">
        <v>17</v>
      </c>
      <c r="B61" s="4" t="s">
        <v>3</v>
      </c>
      <c r="C61" s="14">
        <f>C55-C60</f>
        <v>6025000</v>
      </c>
      <c r="D61" s="14">
        <f>D55-D60</f>
        <v>7125667.5</v>
      </c>
      <c r="E61" s="14">
        <f>E55-E60</f>
        <v>6899205.3000000045</v>
      </c>
    </row>
    <row r="62" spans="1:5" x14ac:dyDescent="0.2">
      <c r="A62" t="s">
        <v>13</v>
      </c>
      <c r="B62" s="4" t="s">
        <v>3</v>
      </c>
      <c r="C62" s="14">
        <f>C6*C74</f>
        <v>60000</v>
      </c>
      <c r="D62" s="14">
        <f>D6*D74</f>
        <v>0</v>
      </c>
      <c r="E62" s="14">
        <f>E6*E74</f>
        <v>-60000</v>
      </c>
    </row>
    <row r="63" spans="1:5" x14ac:dyDescent="0.2">
      <c r="A63" t="s">
        <v>18</v>
      </c>
      <c r="B63" s="4" t="s">
        <v>3</v>
      </c>
      <c r="C63" s="14">
        <f>C61-C62</f>
        <v>5965000</v>
      </c>
      <c r="D63" s="14">
        <f>D61-D62</f>
        <v>7125667.5</v>
      </c>
      <c r="E63" s="14">
        <f>E61-E62</f>
        <v>6959205.3000000045</v>
      </c>
    </row>
    <row r="64" spans="1:5" x14ac:dyDescent="0.2">
      <c r="A64" t="s">
        <v>14</v>
      </c>
      <c r="B64" s="4" t="s">
        <v>3</v>
      </c>
      <c r="C64" s="14">
        <f>IF(C63&lt;0,0,C4*C63)</f>
        <v>1193000</v>
      </c>
      <c r="D64" s="14">
        <f>IF(D63&lt;0,0,D4*D63)</f>
        <v>1425133.5</v>
      </c>
      <c r="E64" s="14">
        <f>IF(E63&lt;0,0,E4*E63)</f>
        <v>1391841.060000001</v>
      </c>
    </row>
    <row r="65" spans="1:11" x14ac:dyDescent="0.2">
      <c r="A65" t="s">
        <v>19</v>
      </c>
      <c r="B65" s="4" t="s">
        <v>3</v>
      </c>
      <c r="C65" s="14">
        <f>C63-C64</f>
        <v>4772000</v>
      </c>
      <c r="D65" s="14">
        <f>D63-D64</f>
        <v>5700534</v>
      </c>
      <c r="E65" s="14">
        <f>E63-E64</f>
        <v>5567364.2400000039</v>
      </c>
    </row>
    <row r="66" spans="1:11" x14ac:dyDescent="0.2">
      <c r="C66" s="6"/>
      <c r="D66" s="6"/>
      <c r="E66" s="6"/>
    </row>
    <row r="67" spans="1:11" x14ac:dyDescent="0.2">
      <c r="B67" s="2">
        <v>2019</v>
      </c>
      <c r="C67" s="2">
        <v>2020</v>
      </c>
      <c r="D67" s="2">
        <v>2021</v>
      </c>
      <c r="E67" s="2">
        <v>2022</v>
      </c>
    </row>
    <row r="68" spans="1:11" ht="38.25" x14ac:dyDescent="0.2">
      <c r="A68" s="9" t="s">
        <v>57</v>
      </c>
      <c r="B68" s="4" t="s">
        <v>3</v>
      </c>
      <c r="C68" s="14">
        <f>C47+C65</f>
        <v>8772000</v>
      </c>
      <c r="D68" s="14">
        <f>D47+D65</f>
        <v>12472534</v>
      </c>
      <c r="E68" s="14">
        <f>E47+E65</f>
        <v>16039898.240000004</v>
      </c>
      <c r="J68" s="14"/>
      <c r="K68" s="14"/>
    </row>
    <row r="69" spans="1:11" x14ac:dyDescent="0.2">
      <c r="A69" t="s">
        <v>20</v>
      </c>
      <c r="B69" s="4" t="s">
        <v>3</v>
      </c>
      <c r="C69" s="14">
        <f>IF(C68&lt;C5,C5-C68,0)</f>
        <v>0</v>
      </c>
      <c r="D69" s="14">
        <f>IF(D68&lt;D5,D5-D68,0)</f>
        <v>0</v>
      </c>
      <c r="E69" s="14">
        <f>IF(E68&lt;E5,E5-E68,0)</f>
        <v>0</v>
      </c>
    </row>
    <row r="70" spans="1:11" x14ac:dyDescent="0.2">
      <c r="A70" t="s">
        <v>21</v>
      </c>
      <c r="B70" s="4" t="s">
        <v>3</v>
      </c>
      <c r="C70" s="34">
        <v>2000000</v>
      </c>
      <c r="D70" s="34">
        <v>2000000</v>
      </c>
      <c r="E70" s="34">
        <v>2000000</v>
      </c>
      <c r="I70" s="2"/>
      <c r="J70" s="2"/>
      <c r="K70" s="2"/>
    </row>
    <row r="71" spans="1:11" x14ac:dyDescent="0.2">
      <c r="A71" t="s">
        <v>22</v>
      </c>
      <c r="B71" s="14">
        <v>4000000</v>
      </c>
      <c r="C71" s="14">
        <f>C68+C69-C70</f>
        <v>6772000</v>
      </c>
      <c r="D71" s="14">
        <f>D68+D69-D70</f>
        <v>10472534</v>
      </c>
      <c r="E71" s="14">
        <f>E68+E69-E70</f>
        <v>14039898.240000004</v>
      </c>
      <c r="I71" s="4"/>
      <c r="J71" s="14"/>
      <c r="K71" s="14"/>
    </row>
    <row r="73" spans="1:11" x14ac:dyDescent="0.2">
      <c r="A73" s="1" t="s">
        <v>15</v>
      </c>
      <c r="B73" s="2">
        <v>2019</v>
      </c>
      <c r="C73" s="2">
        <v>2020</v>
      </c>
      <c r="D73" s="2">
        <v>2021</v>
      </c>
      <c r="E73" s="2">
        <v>2022</v>
      </c>
    </row>
    <row r="74" spans="1:11" x14ac:dyDescent="0.2">
      <c r="A74" t="s">
        <v>23</v>
      </c>
      <c r="B74" s="4" t="s">
        <v>3</v>
      </c>
      <c r="C74" s="14">
        <f>B77</f>
        <v>2000000</v>
      </c>
      <c r="D74" s="14">
        <f>C77</f>
        <v>0</v>
      </c>
      <c r="E74" s="14">
        <f>D77</f>
        <v>-2000000</v>
      </c>
    </row>
    <row r="75" spans="1:11" x14ac:dyDescent="0.2">
      <c r="A75" t="s">
        <v>24</v>
      </c>
      <c r="B75" s="4" t="s">
        <v>3</v>
      </c>
      <c r="C75" s="14">
        <f t="shared" ref="C75:E76" si="17">C69</f>
        <v>0</v>
      </c>
      <c r="D75" s="14">
        <f t="shared" si="17"/>
        <v>0</v>
      </c>
      <c r="E75" s="14">
        <f t="shared" si="17"/>
        <v>0</v>
      </c>
    </row>
    <row r="76" spans="1:11" x14ac:dyDescent="0.2">
      <c r="A76" t="s">
        <v>21</v>
      </c>
      <c r="B76" s="4" t="s">
        <v>3</v>
      </c>
      <c r="C76" s="14">
        <f t="shared" si="17"/>
        <v>2000000</v>
      </c>
      <c r="D76" s="14">
        <f t="shared" si="17"/>
        <v>2000000</v>
      </c>
      <c r="E76" s="14">
        <f t="shared" si="17"/>
        <v>2000000</v>
      </c>
    </row>
    <row r="77" spans="1:11" x14ac:dyDescent="0.2">
      <c r="A77" t="s">
        <v>25</v>
      </c>
      <c r="B77" s="14">
        <v>2000000</v>
      </c>
      <c r="C77" s="14">
        <f>C74+C75-C76</f>
        <v>0</v>
      </c>
      <c r="D77" s="14">
        <f>D74+D75-D76</f>
        <v>-2000000</v>
      </c>
      <c r="E77" s="14">
        <f>E74+E75-E76</f>
        <v>-4000000</v>
      </c>
    </row>
  </sheetData>
  <scenarios current="0" sqref="H6:J6">
    <scenario name="Optimistic 2020" locked="1" count="2" user="Maksat Mametjumayev" comment="Created by Maksat Mametjumayev on 11/17/2021">
      <inputCells r="H4" val="0.01" numFmtId="9"/>
      <inputCells r="H5" val="0" numFmtId="9"/>
    </scenario>
    <scenario name="Optimistic 2021" locked="1" count="2" user="Maksat Mametjumayev" comment="Created by Maksat Mametjumayev on 11/17/2021">
      <inputCells r="I4" val="0.01" numFmtId="9"/>
      <inputCells r="I5" val="0" numFmtId="9"/>
    </scenario>
    <scenario name="Optimistic 2022" locked="1" count="2" user="Maksat Mametjumayev" comment="Created by Maksat Mametjumayev on 11/17/2021">
      <inputCells r="J4" val="0.01" numFmtId="9"/>
      <inputCells r="J5" val="-0.03" numFmtId="9"/>
    </scenario>
  </scenarios>
  <mergeCells count="1">
    <mergeCell ref="G2:J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4C7D-2399-4F9E-86A8-107E3D96BEA0}">
  <dimension ref="A1:K77"/>
  <sheetViews>
    <sheetView tabSelected="1" topLeftCell="A13" workbookViewId="0">
      <selection activeCell="G36" sqref="G36"/>
    </sheetView>
  </sheetViews>
  <sheetFormatPr defaultRowHeight="12.75" x14ac:dyDescent="0.2"/>
  <cols>
    <col min="1" max="1" width="45.42578125" customWidth="1"/>
    <col min="2" max="2" width="15.7109375" customWidth="1"/>
    <col min="3" max="3" width="17" bestFit="1" customWidth="1"/>
    <col min="4" max="5" width="16.140625" bestFit="1" customWidth="1"/>
    <col min="6" max="6" width="11" bestFit="1" customWidth="1"/>
    <col min="7" max="7" width="26" bestFit="1" customWidth="1"/>
  </cols>
  <sheetData>
    <row r="1" spans="1:10" x14ac:dyDescent="0.2">
      <c r="A1" s="1" t="s">
        <v>33</v>
      </c>
    </row>
    <row r="2" spans="1:10" x14ac:dyDescent="0.2">
      <c r="G2" s="66" t="s">
        <v>65</v>
      </c>
      <c r="H2" s="67"/>
      <c r="I2" s="67"/>
      <c r="J2" s="67"/>
    </row>
    <row r="3" spans="1:10" x14ac:dyDescent="0.2">
      <c r="A3" s="1" t="s">
        <v>0</v>
      </c>
      <c r="B3" s="2">
        <v>2019</v>
      </c>
      <c r="C3" s="2">
        <v>2020</v>
      </c>
      <c r="D3" s="2">
        <v>2021</v>
      </c>
      <c r="E3" s="2">
        <v>2022</v>
      </c>
      <c r="G3" s="51" t="s">
        <v>85</v>
      </c>
      <c r="H3" s="52" t="s">
        <v>86</v>
      </c>
      <c r="I3" s="52" t="s">
        <v>86</v>
      </c>
      <c r="J3" s="52" t="s">
        <v>86</v>
      </c>
    </row>
    <row r="4" spans="1:10" x14ac:dyDescent="0.2">
      <c r="A4" t="s">
        <v>2</v>
      </c>
      <c r="B4" s="4" t="s">
        <v>3</v>
      </c>
      <c r="C4" s="3">
        <v>0.2</v>
      </c>
      <c r="D4" s="3">
        <v>0.2</v>
      </c>
      <c r="E4" s="3">
        <v>0.2</v>
      </c>
      <c r="G4" s="53" t="s">
        <v>82</v>
      </c>
      <c r="H4" s="54">
        <v>0</v>
      </c>
      <c r="I4" s="54">
        <v>0</v>
      </c>
      <c r="J4" s="54">
        <v>0</v>
      </c>
    </row>
    <row r="5" spans="1:10" x14ac:dyDescent="0.2">
      <c r="A5" t="s">
        <v>1</v>
      </c>
      <c r="B5" s="4" t="s">
        <v>3</v>
      </c>
      <c r="C5" s="14">
        <v>4000000</v>
      </c>
      <c r="D5" s="14">
        <v>4000000</v>
      </c>
      <c r="E5" s="14">
        <v>4000000</v>
      </c>
      <c r="G5" s="53" t="s">
        <v>83</v>
      </c>
      <c r="H5" s="54">
        <v>-0.02</v>
      </c>
      <c r="I5" s="54">
        <v>-0.02</v>
      </c>
      <c r="J5" s="54">
        <v>-0.06</v>
      </c>
    </row>
    <row r="6" spans="1:10" x14ac:dyDescent="0.2">
      <c r="A6" t="s">
        <v>4</v>
      </c>
      <c r="B6" s="4" t="s">
        <v>3</v>
      </c>
      <c r="C6">
        <v>0.03</v>
      </c>
      <c r="D6">
        <v>0.03</v>
      </c>
      <c r="E6">
        <v>0.03</v>
      </c>
      <c r="G6" s="53" t="s">
        <v>84</v>
      </c>
      <c r="H6" s="54">
        <f>H4+H5</f>
        <v>-0.02</v>
      </c>
      <c r="I6" s="54">
        <f t="shared" ref="I6:J6" si="0">I4+I5</f>
        <v>-0.02</v>
      </c>
      <c r="J6" s="54">
        <f t="shared" si="0"/>
        <v>-0.06</v>
      </c>
    </row>
    <row r="7" spans="1:10" x14ac:dyDescent="0.2">
      <c r="A7" s="11" t="s">
        <v>26</v>
      </c>
      <c r="B7" s="4" t="s">
        <v>3</v>
      </c>
      <c r="C7" s="14">
        <v>100</v>
      </c>
      <c r="D7" s="14">
        <v>100</v>
      </c>
      <c r="E7" s="14">
        <v>100</v>
      </c>
    </row>
    <row r="8" spans="1:10" x14ac:dyDescent="0.2">
      <c r="A8" s="11" t="s">
        <v>27</v>
      </c>
      <c r="B8" s="4" t="s">
        <v>3</v>
      </c>
      <c r="C8" s="14">
        <v>700</v>
      </c>
      <c r="D8" s="14">
        <v>700</v>
      </c>
      <c r="E8" s="14">
        <v>700</v>
      </c>
      <c r="G8" s="24" t="s">
        <v>67</v>
      </c>
      <c r="H8" s="24">
        <v>2020</v>
      </c>
      <c r="I8" s="24">
        <v>2021</v>
      </c>
      <c r="J8" s="24">
        <v>2022</v>
      </c>
    </row>
    <row r="9" spans="1:10" x14ac:dyDescent="0.2">
      <c r="A9" s="11" t="s">
        <v>28</v>
      </c>
      <c r="B9" s="4" t="s">
        <v>3</v>
      </c>
      <c r="C9" s="14">
        <v>25</v>
      </c>
      <c r="D9" s="14">
        <v>25</v>
      </c>
      <c r="E9" s="14">
        <v>25</v>
      </c>
      <c r="G9" s="45" t="s">
        <v>78</v>
      </c>
      <c r="H9" s="26">
        <v>0.01</v>
      </c>
      <c r="I9" s="26">
        <v>0.01</v>
      </c>
      <c r="J9" s="26">
        <v>0.01</v>
      </c>
    </row>
    <row r="10" spans="1:10" x14ac:dyDescent="0.2">
      <c r="A10" s="11" t="s">
        <v>29</v>
      </c>
      <c r="B10" s="4" t="s">
        <v>3</v>
      </c>
      <c r="C10" s="14">
        <v>45</v>
      </c>
      <c r="D10" s="14">
        <v>45</v>
      </c>
      <c r="E10" s="14">
        <v>45</v>
      </c>
      <c r="G10" s="25" t="s">
        <v>65</v>
      </c>
      <c r="H10" s="26">
        <v>0</v>
      </c>
      <c r="I10" s="26">
        <v>0</v>
      </c>
      <c r="J10" s="26">
        <v>0</v>
      </c>
    </row>
    <row r="11" spans="1:10" x14ac:dyDescent="0.2">
      <c r="A11" s="11" t="s">
        <v>30</v>
      </c>
      <c r="B11" s="4" t="s">
        <v>3</v>
      </c>
      <c r="C11" s="14">
        <v>25</v>
      </c>
      <c r="D11" s="14">
        <v>27</v>
      </c>
      <c r="E11" s="14">
        <v>30</v>
      </c>
      <c r="G11" s="25" t="s">
        <v>66</v>
      </c>
      <c r="H11" s="26">
        <v>-0.02</v>
      </c>
      <c r="I11" s="26">
        <v>-0.02</v>
      </c>
      <c r="J11" s="26">
        <v>-0.02</v>
      </c>
    </row>
    <row r="12" spans="1:10" x14ac:dyDescent="0.2">
      <c r="A12" s="11" t="s">
        <v>38</v>
      </c>
      <c r="B12" s="4"/>
      <c r="C12">
        <v>100</v>
      </c>
      <c r="D12">
        <v>100</v>
      </c>
      <c r="E12">
        <v>100</v>
      </c>
      <c r="H12" s="27"/>
    </row>
    <row r="13" spans="1:10" x14ac:dyDescent="0.2">
      <c r="A13" s="11" t="s">
        <v>31</v>
      </c>
      <c r="B13" s="4"/>
      <c r="C13" s="14">
        <v>15</v>
      </c>
      <c r="D13" s="14">
        <v>15</v>
      </c>
      <c r="E13" s="14">
        <v>15</v>
      </c>
      <c r="G13" s="28" t="s">
        <v>68</v>
      </c>
      <c r="H13" s="32">
        <v>2020</v>
      </c>
      <c r="I13" s="32">
        <v>2021</v>
      </c>
      <c r="J13" s="32">
        <v>2022</v>
      </c>
    </row>
    <row r="14" spans="1:10" x14ac:dyDescent="0.2">
      <c r="A14" s="11" t="s">
        <v>52</v>
      </c>
      <c r="B14" s="4"/>
      <c r="C14" s="14">
        <v>0</v>
      </c>
      <c r="D14" s="14">
        <v>1000000</v>
      </c>
      <c r="E14" s="14">
        <v>1000000</v>
      </c>
      <c r="G14" s="46" t="s">
        <v>79</v>
      </c>
      <c r="H14" s="29">
        <v>0</v>
      </c>
      <c r="I14" s="30">
        <v>0</v>
      </c>
      <c r="J14" s="31">
        <v>-0.03</v>
      </c>
    </row>
    <row r="15" spans="1:10" x14ac:dyDescent="0.2">
      <c r="A15" s="11" t="s">
        <v>51</v>
      </c>
      <c r="B15" s="4"/>
      <c r="C15" s="14">
        <v>2000000</v>
      </c>
      <c r="D15" s="14">
        <v>1800000</v>
      </c>
      <c r="E15" s="14">
        <v>1800000</v>
      </c>
      <c r="G15" s="46" t="s">
        <v>80</v>
      </c>
      <c r="H15" s="29">
        <v>-0.02</v>
      </c>
      <c r="I15" s="30">
        <v>-0.02</v>
      </c>
      <c r="J15" s="31">
        <v>-0.06</v>
      </c>
    </row>
    <row r="16" spans="1:10" x14ac:dyDescent="0.2">
      <c r="A16" s="11" t="s">
        <v>53</v>
      </c>
      <c r="B16" s="4"/>
      <c r="C16" s="14">
        <v>350000</v>
      </c>
      <c r="D16" s="14">
        <v>350000</v>
      </c>
      <c r="E16" s="14">
        <v>400000</v>
      </c>
      <c r="G16" s="46" t="s">
        <v>81</v>
      </c>
      <c r="H16" s="29">
        <v>-0.03</v>
      </c>
      <c r="I16" s="30">
        <v>-0.03</v>
      </c>
      <c r="J16" s="31">
        <v>-0.03</v>
      </c>
    </row>
    <row r="17" spans="1:8" x14ac:dyDescent="0.2">
      <c r="A17" s="11" t="s">
        <v>58</v>
      </c>
      <c r="B17" s="4"/>
      <c r="C17" s="14">
        <v>15000</v>
      </c>
      <c r="D17" s="14">
        <v>15000</v>
      </c>
      <c r="E17" s="14">
        <v>15000</v>
      </c>
    </row>
    <row r="18" spans="1:8" x14ac:dyDescent="0.2">
      <c r="A18" s="11" t="s">
        <v>11</v>
      </c>
      <c r="B18" s="4"/>
      <c r="C18" s="14">
        <v>35000000</v>
      </c>
      <c r="D18" s="14">
        <v>35000000</v>
      </c>
      <c r="E18" s="14">
        <v>35000000</v>
      </c>
    </row>
    <row r="20" spans="1:8" x14ac:dyDescent="0.2">
      <c r="A20" s="1" t="s">
        <v>5</v>
      </c>
      <c r="B20" s="59" t="s">
        <v>7</v>
      </c>
      <c r="C20" s="59">
        <v>2020</v>
      </c>
      <c r="D20" s="59">
        <v>2021</v>
      </c>
      <c r="E20" s="59">
        <v>2022</v>
      </c>
    </row>
    <row r="21" spans="1:8" x14ac:dyDescent="0.2">
      <c r="A21" s="11" t="s">
        <v>90</v>
      </c>
      <c r="B21" s="23"/>
      <c r="C21" s="33">
        <f>H6</f>
        <v>-0.02</v>
      </c>
      <c r="D21" s="33">
        <f t="shared" ref="D21:E21" si="1">I6</f>
        <v>-0.02</v>
      </c>
      <c r="E21" s="33">
        <f t="shared" si="1"/>
        <v>-0.06</v>
      </c>
    </row>
    <row r="22" spans="1:8" x14ac:dyDescent="0.2">
      <c r="A22" s="15"/>
      <c r="B22" s="56"/>
      <c r="C22" s="49"/>
      <c r="D22" s="57"/>
      <c r="E22" s="57"/>
    </row>
    <row r="23" spans="1:8" x14ac:dyDescent="0.2">
      <c r="A23" s="15"/>
      <c r="B23" s="50"/>
      <c r="C23" s="57"/>
      <c r="D23" s="58"/>
      <c r="E23" s="58"/>
    </row>
    <row r="24" spans="1:8" ht="15" x14ac:dyDescent="0.25">
      <c r="A24" s="60" t="s">
        <v>69</v>
      </c>
      <c r="B24" s="36" t="s">
        <v>70</v>
      </c>
      <c r="C24" s="35" t="s">
        <v>92</v>
      </c>
      <c r="D24" s="35" t="s">
        <v>92</v>
      </c>
      <c r="E24" s="35" t="s">
        <v>92</v>
      </c>
    </row>
    <row r="25" spans="1:8" x14ac:dyDescent="0.2">
      <c r="H25" s="55"/>
    </row>
    <row r="26" spans="1:8" x14ac:dyDescent="0.2">
      <c r="A26" s="1" t="s">
        <v>8</v>
      </c>
      <c r="B26" s="2"/>
    </row>
    <row r="27" spans="1:8" x14ac:dyDescent="0.2">
      <c r="A27" s="11" t="s">
        <v>61</v>
      </c>
      <c r="B27" s="37"/>
      <c r="C27" s="18">
        <f>C65</f>
        <v>3722600</v>
      </c>
      <c r="D27" s="18">
        <f t="shared" ref="D27:E27" si="2">D65</f>
        <v>3590736</v>
      </c>
      <c r="E27" s="18">
        <f t="shared" si="2"/>
        <v>2089802.8800000013</v>
      </c>
    </row>
    <row r="28" spans="1:8" x14ac:dyDescent="0.2">
      <c r="A28" s="11" t="s">
        <v>62</v>
      </c>
      <c r="B28" s="37"/>
      <c r="C28" s="20">
        <f>C71</f>
        <v>5722600</v>
      </c>
      <c r="D28" s="20">
        <f t="shared" ref="D28:E28" si="3">D71</f>
        <v>7313336</v>
      </c>
      <c r="E28" s="20">
        <f t="shared" si="3"/>
        <v>7403138.8800000008</v>
      </c>
    </row>
    <row r="29" spans="1:8" x14ac:dyDescent="0.2">
      <c r="A29" s="11" t="s">
        <v>63</v>
      </c>
      <c r="B29" s="37"/>
      <c r="C29" s="20">
        <f>C77</f>
        <v>0</v>
      </c>
      <c r="D29" s="20">
        <f t="shared" ref="D29:E29" si="4">D77</f>
        <v>-2000000</v>
      </c>
      <c r="E29" s="20">
        <f t="shared" si="4"/>
        <v>-4000000</v>
      </c>
    </row>
    <row r="30" spans="1:8" x14ac:dyDescent="0.2">
      <c r="A30" s="11" t="s">
        <v>64</v>
      </c>
      <c r="B30" s="38"/>
      <c r="C30" s="19">
        <f>C61/C55</f>
        <v>0.10906955621250426</v>
      </c>
      <c r="D30" s="19">
        <f t="shared" ref="D30:E30" si="5">D61/D55</f>
        <v>0.10489800745154881</v>
      </c>
      <c r="E30" s="19">
        <f t="shared" si="5"/>
        <v>6.2475221685199797E-2</v>
      </c>
    </row>
    <row r="31" spans="1:8" x14ac:dyDescent="0.2">
      <c r="B31" s="10"/>
    </row>
    <row r="32" spans="1:8" x14ac:dyDescent="0.2">
      <c r="A32" s="1" t="s">
        <v>6</v>
      </c>
      <c r="B32" s="2">
        <v>2019</v>
      </c>
      <c r="C32" s="2">
        <v>2020</v>
      </c>
      <c r="D32" s="2">
        <v>2021</v>
      </c>
      <c r="E32" s="2">
        <v>2022</v>
      </c>
    </row>
    <row r="33" spans="1:5" x14ac:dyDescent="0.2">
      <c r="A33" s="11" t="s">
        <v>60</v>
      </c>
      <c r="B33" s="2"/>
      <c r="C33" s="17">
        <f>C21</f>
        <v>-0.02</v>
      </c>
      <c r="D33" s="17">
        <f t="shared" ref="D33:E33" si="6">D21</f>
        <v>-0.02</v>
      </c>
      <c r="E33" s="17">
        <f t="shared" si="6"/>
        <v>-0.06</v>
      </c>
    </row>
    <row r="34" spans="1:5" x14ac:dyDescent="0.2">
      <c r="A34" s="11" t="s">
        <v>34</v>
      </c>
      <c r="B34" s="6">
        <v>3000</v>
      </c>
      <c r="C34" s="14">
        <f>B34+B34*C33</f>
        <v>2940</v>
      </c>
      <c r="D34" s="14">
        <f t="shared" ref="D34:E34" si="7">C34+C34*D33</f>
        <v>2881.2</v>
      </c>
      <c r="E34" s="14">
        <f t="shared" si="7"/>
        <v>2708.328</v>
      </c>
    </row>
    <row r="35" spans="1:5" x14ac:dyDescent="0.2">
      <c r="A35" s="11" t="s">
        <v>35</v>
      </c>
      <c r="B35" s="6">
        <v>500</v>
      </c>
      <c r="C35" s="14">
        <f>B35+B35*$B$21</f>
        <v>500</v>
      </c>
      <c r="D35" s="14">
        <f t="shared" ref="D35:E35" si="8">C35+C35*$B$21</f>
        <v>500</v>
      </c>
      <c r="E35" s="14">
        <f t="shared" si="8"/>
        <v>500</v>
      </c>
    </row>
    <row r="36" spans="1:5" x14ac:dyDescent="0.2">
      <c r="A36" s="11" t="s">
        <v>50</v>
      </c>
      <c r="B36" s="7"/>
      <c r="C36" s="14">
        <f>C34*C12*C7+C35*C8</f>
        <v>29750000</v>
      </c>
      <c r="D36" s="14">
        <f t="shared" ref="D36:E36" si="9">D34*D12*D7+D35*D8</f>
        <v>29162000</v>
      </c>
      <c r="E36" s="14">
        <f t="shared" si="9"/>
        <v>27433280</v>
      </c>
    </row>
    <row r="37" spans="1:5" x14ac:dyDescent="0.2">
      <c r="A37" s="11" t="s">
        <v>36</v>
      </c>
      <c r="B37" s="6"/>
      <c r="C37" s="14">
        <f>0.1*C34</f>
        <v>294</v>
      </c>
      <c r="D37" s="14">
        <f t="shared" ref="D37:E37" si="10">0.1*D34</f>
        <v>288.12</v>
      </c>
      <c r="E37" s="14">
        <f t="shared" si="10"/>
        <v>270.83280000000002</v>
      </c>
    </row>
    <row r="38" spans="1:5" x14ac:dyDescent="0.2">
      <c r="A38" s="11" t="s">
        <v>39</v>
      </c>
      <c r="B38" s="6"/>
      <c r="C38" s="14">
        <f>C37*C12*C10</f>
        <v>1323000</v>
      </c>
      <c r="D38" s="14">
        <f t="shared" ref="D38:E38" si="11">D37*D12*D10</f>
        <v>1296540</v>
      </c>
      <c r="E38" s="14">
        <f t="shared" si="11"/>
        <v>1218747.6000000001</v>
      </c>
    </row>
    <row r="39" spans="1:5" x14ac:dyDescent="0.2">
      <c r="A39" s="11" t="s">
        <v>37</v>
      </c>
      <c r="B39" s="6"/>
      <c r="C39" s="14">
        <f>0.75*C34</f>
        <v>2205</v>
      </c>
      <c r="D39" s="14">
        <f t="shared" ref="D39:E39" si="12">0.75*D34</f>
        <v>2160.8999999999996</v>
      </c>
      <c r="E39" s="14">
        <f t="shared" si="12"/>
        <v>2031.2460000000001</v>
      </c>
    </row>
    <row r="40" spans="1:5" x14ac:dyDescent="0.2">
      <c r="A40" s="11" t="s">
        <v>40</v>
      </c>
      <c r="B40" s="6"/>
      <c r="C40" s="14">
        <f>C39*C12*C11</f>
        <v>5512500</v>
      </c>
      <c r="D40" s="14">
        <f t="shared" ref="D40:E40" si="13">D39*D12*D11</f>
        <v>5834429.9999999991</v>
      </c>
      <c r="E40" s="14">
        <f t="shared" si="13"/>
        <v>6093738</v>
      </c>
    </row>
    <row r="41" spans="1:5" x14ac:dyDescent="0.2">
      <c r="A41" s="11" t="s">
        <v>45</v>
      </c>
      <c r="B41" s="6"/>
      <c r="C41" s="14">
        <f>0.9*(C34*C12+C35)*C9</f>
        <v>6626250</v>
      </c>
      <c r="D41" s="14">
        <f t="shared" ref="D41:E41" si="14">0.9*(D34*D12+D35)*D9</f>
        <v>6493950</v>
      </c>
      <c r="E41" s="14">
        <f t="shared" si="14"/>
        <v>6104988</v>
      </c>
    </row>
    <row r="42" spans="1:5" x14ac:dyDescent="0.2">
      <c r="A42" t="s">
        <v>41</v>
      </c>
      <c r="B42" s="6"/>
      <c r="C42" s="14">
        <f>C13*C12</f>
        <v>1500</v>
      </c>
      <c r="D42" s="14">
        <f t="shared" ref="D42:E42" si="15">D13*D12</f>
        <v>1500</v>
      </c>
      <c r="E42" s="14">
        <f t="shared" si="15"/>
        <v>1500</v>
      </c>
    </row>
    <row r="43" spans="1:5" x14ac:dyDescent="0.2">
      <c r="B43" s="7"/>
      <c r="C43" s="14"/>
      <c r="D43" s="14"/>
      <c r="E43" s="14"/>
    </row>
    <row r="46" spans="1:5" ht="25.5" x14ac:dyDescent="0.2">
      <c r="A46" s="8" t="s">
        <v>16</v>
      </c>
      <c r="B46" s="2">
        <v>2019</v>
      </c>
      <c r="C46" s="2">
        <v>2020</v>
      </c>
      <c r="D46" s="2">
        <v>2021</v>
      </c>
      <c r="E46" s="2">
        <v>2022</v>
      </c>
    </row>
    <row r="47" spans="1:5" x14ac:dyDescent="0.2">
      <c r="A47" t="s">
        <v>9</v>
      </c>
      <c r="B47" s="4" t="s">
        <v>3</v>
      </c>
      <c r="C47" s="14">
        <f>B71</f>
        <v>4000000</v>
      </c>
      <c r="D47" s="14">
        <f>C71</f>
        <v>5722600</v>
      </c>
      <c r="E47" s="14">
        <f>D71</f>
        <v>7313336</v>
      </c>
    </row>
    <row r="48" spans="1:5" x14ac:dyDescent="0.2">
      <c r="C48" s="6"/>
      <c r="D48" s="6"/>
      <c r="E48" s="6"/>
    </row>
    <row r="49" spans="1:5" x14ac:dyDescent="0.2">
      <c r="A49" t="s">
        <v>42</v>
      </c>
      <c r="B49" s="4" t="s">
        <v>3</v>
      </c>
      <c r="C49" s="14">
        <f>C36</f>
        <v>29750000</v>
      </c>
      <c r="D49" s="14">
        <f>D36</f>
        <v>29162000</v>
      </c>
      <c r="E49" s="14">
        <f>E36</f>
        <v>27433280</v>
      </c>
    </row>
    <row r="50" spans="1:5" x14ac:dyDescent="0.2">
      <c r="A50" t="s">
        <v>43</v>
      </c>
      <c r="B50" s="4" t="s">
        <v>3</v>
      </c>
      <c r="C50" s="14">
        <f>C38</f>
        <v>1323000</v>
      </c>
      <c r="D50" s="14">
        <f>D38</f>
        <v>1296540</v>
      </c>
      <c r="E50" s="14">
        <f>E38</f>
        <v>1218747.6000000001</v>
      </c>
    </row>
    <row r="51" spans="1:5" x14ac:dyDescent="0.2">
      <c r="A51" t="s">
        <v>44</v>
      </c>
      <c r="B51" s="4" t="s">
        <v>3</v>
      </c>
      <c r="C51" s="14">
        <f t="shared" ref="C51:E53" si="16">C40</f>
        <v>5512500</v>
      </c>
      <c r="D51" s="14">
        <f t="shared" si="16"/>
        <v>5834429.9999999991</v>
      </c>
      <c r="E51" s="14">
        <f t="shared" si="16"/>
        <v>6093738</v>
      </c>
    </row>
    <row r="52" spans="1:5" x14ac:dyDescent="0.2">
      <c r="A52" t="s">
        <v>46</v>
      </c>
      <c r="B52" s="4" t="s">
        <v>3</v>
      </c>
      <c r="C52" s="14">
        <f t="shared" si="16"/>
        <v>6626250</v>
      </c>
      <c r="D52" s="14">
        <f t="shared" si="16"/>
        <v>6493950</v>
      </c>
      <c r="E52" s="14">
        <f t="shared" si="16"/>
        <v>6104988</v>
      </c>
    </row>
    <row r="53" spans="1:5" x14ac:dyDescent="0.2">
      <c r="A53" t="s">
        <v>47</v>
      </c>
      <c r="B53" s="4" t="s">
        <v>3</v>
      </c>
      <c r="C53" s="14">
        <f t="shared" si="16"/>
        <v>1500</v>
      </c>
      <c r="D53" s="14">
        <f t="shared" si="16"/>
        <v>1500</v>
      </c>
      <c r="E53" s="14">
        <f t="shared" si="16"/>
        <v>1500</v>
      </c>
    </row>
    <row r="54" spans="1:5" x14ac:dyDescent="0.2">
      <c r="A54" t="s">
        <v>54</v>
      </c>
      <c r="B54" s="4" t="s">
        <v>3</v>
      </c>
      <c r="C54" s="14">
        <f>IF(C24="Y",C14,0)</f>
        <v>0</v>
      </c>
      <c r="D54" s="14">
        <f>IF(D24="Y",D14,0)</f>
        <v>0</v>
      </c>
      <c r="E54" s="14">
        <f>IF(E24="Y",E14,0)</f>
        <v>0</v>
      </c>
    </row>
    <row r="55" spans="1:5" x14ac:dyDescent="0.2">
      <c r="A55" t="s">
        <v>10</v>
      </c>
      <c r="B55" s="4" t="s">
        <v>3</v>
      </c>
      <c r="C55" s="14">
        <f>SUM(C49:C54)</f>
        <v>43213250</v>
      </c>
      <c r="D55" s="14">
        <f>SUM(D49:D54)</f>
        <v>42788420</v>
      </c>
      <c r="E55" s="14">
        <f>SUM(E49:E54)</f>
        <v>40852253.600000001</v>
      </c>
    </row>
    <row r="56" spans="1:5" x14ac:dyDescent="0.2">
      <c r="A56" t="s">
        <v>51</v>
      </c>
      <c r="B56" s="4" t="s">
        <v>3</v>
      </c>
      <c r="C56" s="14">
        <f>C15</f>
        <v>2000000</v>
      </c>
      <c r="D56" s="14">
        <f>D15</f>
        <v>1800000</v>
      </c>
      <c r="E56" s="14">
        <f>E15</f>
        <v>1800000</v>
      </c>
    </row>
    <row r="57" spans="1:5" x14ac:dyDescent="0.2">
      <c r="A57" t="s">
        <v>56</v>
      </c>
      <c r="B57" s="4" t="s">
        <v>3</v>
      </c>
      <c r="C57" s="14">
        <f>IF(C24="Y",C16,0)</f>
        <v>0</v>
      </c>
      <c r="D57" s="14">
        <f>IF(D24="Y",D16,0)</f>
        <v>0</v>
      </c>
      <c r="E57" s="14">
        <f>IF(E24="Y",E16,0)</f>
        <v>0</v>
      </c>
    </row>
    <row r="58" spans="1:5" x14ac:dyDescent="0.2">
      <c r="A58" t="s">
        <v>59</v>
      </c>
      <c r="B58" s="4" t="s">
        <v>3</v>
      </c>
      <c r="C58" s="14">
        <f>C17*C12</f>
        <v>1500000</v>
      </c>
      <c r="D58" s="14">
        <f>D17*D12</f>
        <v>1500000</v>
      </c>
      <c r="E58" s="14">
        <f>E17*E12</f>
        <v>1500000</v>
      </c>
    </row>
    <row r="59" spans="1:5" x14ac:dyDescent="0.2">
      <c r="A59" t="s">
        <v>11</v>
      </c>
      <c r="B59" s="4" t="s">
        <v>3</v>
      </c>
      <c r="C59" s="14">
        <f>C18</f>
        <v>35000000</v>
      </c>
      <c r="D59" s="14">
        <f>D18</f>
        <v>35000000</v>
      </c>
      <c r="E59" s="14">
        <f>E18</f>
        <v>35000000</v>
      </c>
    </row>
    <row r="60" spans="1:5" x14ac:dyDescent="0.2">
      <c r="A60" t="s">
        <v>12</v>
      </c>
      <c r="B60" s="4" t="s">
        <v>3</v>
      </c>
      <c r="C60" s="14">
        <f>SUM(C56:C59)</f>
        <v>38500000</v>
      </c>
      <c r="D60" s="14">
        <f>SUM(D56:D59)</f>
        <v>38300000</v>
      </c>
      <c r="E60" s="14">
        <f>SUM(E56:E59)</f>
        <v>38300000</v>
      </c>
    </row>
    <row r="61" spans="1:5" x14ac:dyDescent="0.2">
      <c r="A61" t="s">
        <v>17</v>
      </c>
      <c r="B61" s="4" t="s">
        <v>3</v>
      </c>
      <c r="C61" s="14">
        <f>C55-C60</f>
        <v>4713250</v>
      </c>
      <c r="D61" s="14">
        <f>D55-D60</f>
        <v>4488420</v>
      </c>
      <c r="E61" s="14">
        <f>E55-E60</f>
        <v>2552253.6000000015</v>
      </c>
    </row>
    <row r="62" spans="1:5" x14ac:dyDescent="0.2">
      <c r="A62" t="s">
        <v>13</v>
      </c>
      <c r="B62" s="4" t="s">
        <v>3</v>
      </c>
      <c r="C62" s="14">
        <f>C6*C74</f>
        <v>60000</v>
      </c>
      <c r="D62" s="14">
        <f>D6*D74</f>
        <v>0</v>
      </c>
      <c r="E62" s="14">
        <f>E6*E74</f>
        <v>-60000</v>
      </c>
    </row>
    <row r="63" spans="1:5" x14ac:dyDescent="0.2">
      <c r="A63" t="s">
        <v>18</v>
      </c>
      <c r="B63" s="4" t="s">
        <v>3</v>
      </c>
      <c r="C63" s="14">
        <f>C61-C62</f>
        <v>4653250</v>
      </c>
      <c r="D63" s="14">
        <f>D61-D62</f>
        <v>4488420</v>
      </c>
      <c r="E63" s="14">
        <f>E61-E62</f>
        <v>2612253.6000000015</v>
      </c>
    </row>
    <row r="64" spans="1:5" x14ac:dyDescent="0.2">
      <c r="A64" t="s">
        <v>14</v>
      </c>
      <c r="B64" s="4" t="s">
        <v>3</v>
      </c>
      <c r="C64" s="14">
        <f>IF(C63&lt;0,0,C4*C63)</f>
        <v>930650</v>
      </c>
      <c r="D64" s="14">
        <f>IF(D63&lt;0,0,D4*D63)</f>
        <v>897684</v>
      </c>
      <c r="E64" s="14">
        <f>IF(E63&lt;0,0,E4*E63)</f>
        <v>522450.72000000032</v>
      </c>
    </row>
    <row r="65" spans="1:11" x14ac:dyDescent="0.2">
      <c r="A65" t="s">
        <v>19</v>
      </c>
      <c r="B65" s="4" t="s">
        <v>3</v>
      </c>
      <c r="C65" s="14">
        <f>C63-C64</f>
        <v>3722600</v>
      </c>
      <c r="D65" s="14">
        <f>D63-D64</f>
        <v>3590736</v>
      </c>
      <c r="E65" s="14">
        <f>E63-E64</f>
        <v>2089802.8800000013</v>
      </c>
    </row>
    <row r="66" spans="1:11" x14ac:dyDescent="0.2">
      <c r="C66" s="6"/>
      <c r="D66" s="6"/>
      <c r="E66" s="6"/>
    </row>
    <row r="67" spans="1:11" x14ac:dyDescent="0.2">
      <c r="B67" s="2">
        <v>2019</v>
      </c>
      <c r="C67" s="2">
        <v>2020</v>
      </c>
      <c r="D67" s="2">
        <v>2021</v>
      </c>
      <c r="E67" s="2">
        <v>2022</v>
      </c>
    </row>
    <row r="68" spans="1:11" ht="38.25" x14ac:dyDescent="0.2">
      <c r="A68" s="9" t="s">
        <v>57</v>
      </c>
      <c r="B68" s="4" t="s">
        <v>3</v>
      </c>
      <c r="C68" s="14">
        <f>C47+C65</f>
        <v>7722600</v>
      </c>
      <c r="D68" s="14">
        <f>D47+D65</f>
        <v>9313336</v>
      </c>
      <c r="E68" s="14">
        <f>E47+E65</f>
        <v>9403138.8800000008</v>
      </c>
      <c r="J68" s="14"/>
      <c r="K68" s="14"/>
    </row>
    <row r="69" spans="1:11" x14ac:dyDescent="0.2">
      <c r="A69" t="s">
        <v>20</v>
      </c>
      <c r="B69" s="4" t="s">
        <v>3</v>
      </c>
      <c r="C69" s="14">
        <f>IF(C68&lt;C5,C5-C68,0)</f>
        <v>0</v>
      </c>
      <c r="D69" s="14">
        <f>IF(D68&lt;D5,D5-D68,0)</f>
        <v>0</v>
      </c>
      <c r="E69" s="14">
        <f>IF(E68&lt;E5,E5-E68,0)</f>
        <v>0</v>
      </c>
    </row>
    <row r="70" spans="1:11" x14ac:dyDescent="0.2">
      <c r="A70" t="s">
        <v>21</v>
      </c>
      <c r="B70" s="4" t="s">
        <v>3</v>
      </c>
      <c r="C70" s="34">
        <v>2000000</v>
      </c>
      <c r="D70" s="34">
        <v>2000000</v>
      </c>
      <c r="E70" s="34">
        <v>2000000</v>
      </c>
      <c r="I70" s="2"/>
      <c r="J70" s="2"/>
      <c r="K70" s="2"/>
    </row>
    <row r="71" spans="1:11" x14ac:dyDescent="0.2">
      <c r="A71" t="s">
        <v>22</v>
      </c>
      <c r="B71" s="14">
        <v>4000000</v>
      </c>
      <c r="C71" s="14">
        <f>C68+C69-C70</f>
        <v>5722600</v>
      </c>
      <c r="D71" s="14">
        <f>D68+D69-D70</f>
        <v>7313336</v>
      </c>
      <c r="E71" s="14">
        <f>E68+E69-E70</f>
        <v>7403138.8800000008</v>
      </c>
      <c r="I71" s="4"/>
      <c r="J71" s="14"/>
      <c r="K71" s="14"/>
    </row>
    <row r="73" spans="1:11" x14ac:dyDescent="0.2">
      <c r="A73" s="1" t="s">
        <v>15</v>
      </c>
      <c r="B73" s="2">
        <v>2019</v>
      </c>
      <c r="C73" s="2">
        <v>2020</v>
      </c>
      <c r="D73" s="2">
        <v>2021</v>
      </c>
      <c r="E73" s="2">
        <v>2022</v>
      </c>
    </row>
    <row r="74" spans="1:11" x14ac:dyDescent="0.2">
      <c r="A74" t="s">
        <v>23</v>
      </c>
      <c r="B74" s="4" t="s">
        <v>3</v>
      </c>
      <c r="C74" s="14">
        <f>B77</f>
        <v>2000000</v>
      </c>
      <c r="D74" s="14">
        <f>C77</f>
        <v>0</v>
      </c>
      <c r="E74" s="14">
        <f>D77</f>
        <v>-2000000</v>
      </c>
    </row>
    <row r="75" spans="1:11" x14ac:dyDescent="0.2">
      <c r="A75" t="s">
        <v>24</v>
      </c>
      <c r="B75" s="4" t="s">
        <v>3</v>
      </c>
      <c r="C75" s="14">
        <f t="shared" ref="C75:E76" si="17">C69</f>
        <v>0</v>
      </c>
      <c r="D75" s="14">
        <f t="shared" si="17"/>
        <v>0</v>
      </c>
      <c r="E75" s="14">
        <f t="shared" si="17"/>
        <v>0</v>
      </c>
    </row>
    <row r="76" spans="1:11" x14ac:dyDescent="0.2">
      <c r="A76" t="s">
        <v>21</v>
      </c>
      <c r="B76" s="4" t="s">
        <v>3</v>
      </c>
      <c r="C76" s="14">
        <f t="shared" si="17"/>
        <v>2000000</v>
      </c>
      <c r="D76" s="14">
        <f t="shared" si="17"/>
        <v>2000000</v>
      </c>
      <c r="E76" s="14">
        <f t="shared" si="17"/>
        <v>2000000</v>
      </c>
    </row>
    <row r="77" spans="1:11" x14ac:dyDescent="0.2">
      <c r="A77" t="s">
        <v>25</v>
      </c>
      <c r="B77" s="14">
        <v>2000000</v>
      </c>
      <c r="C77" s="14">
        <f>C74+C75-C76</f>
        <v>0</v>
      </c>
      <c r="D77" s="14">
        <f>D74+D75-D76</f>
        <v>-2000000</v>
      </c>
      <c r="E77" s="14">
        <f>E74+E75-E76</f>
        <v>-4000000</v>
      </c>
    </row>
  </sheetData>
  <mergeCells count="1">
    <mergeCell ref="G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Skeleton</vt:lpstr>
      <vt:lpstr>Scenario  Summary 2020</vt:lpstr>
      <vt:lpstr>Scenario Summary 2021</vt:lpstr>
      <vt:lpstr>Scenario Summary-2022</vt:lpstr>
      <vt:lpstr>Passimistic</vt:lpstr>
      <vt:lpstr>Optimistic</vt:lpstr>
      <vt:lpstr>Neutral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bradyj</dc:creator>
  <cp:lastModifiedBy>Maksat Mametjumayev</cp:lastModifiedBy>
  <cp:lastPrinted>2006-07-14T13:03:05Z</cp:lastPrinted>
  <dcterms:created xsi:type="dcterms:W3CDTF">2006-07-13T22:50:44Z</dcterms:created>
  <dcterms:modified xsi:type="dcterms:W3CDTF">2021-11-30T02:35:01Z</dcterms:modified>
</cp:coreProperties>
</file>