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ownloads\College\Hult International Business School\Fall 2022\Data Analyst\"/>
    </mc:Choice>
  </mc:AlternateContent>
  <xr:revisionPtr revIDLastSave="0" documentId="13_ncr:1_{B896626F-9BB3-4770-9426-AEACF6D3DD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 Series Plot" sheetId="1" r:id="rId1"/>
    <sheet name="Dummy Variable Approach" sheetId="9" r:id="rId2"/>
    <sheet name="Regression Analysis Output" sheetId="10" r:id="rId3"/>
    <sheet name="Different way of forcasting" sheetId="7" r:id="rId4"/>
    <sheet name="Mean and SDV" sheetId="11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1" l="1"/>
  <c r="C8" i="11"/>
  <c r="D8" i="11"/>
  <c r="E8" i="11"/>
  <c r="F8" i="11"/>
  <c r="G8" i="11"/>
  <c r="H8" i="11"/>
  <c r="I8" i="11"/>
  <c r="J8" i="11"/>
  <c r="K8" i="11"/>
  <c r="L8" i="11"/>
  <c r="M8" i="11"/>
  <c r="B8" i="11"/>
  <c r="C7" i="11"/>
  <c r="D7" i="11"/>
  <c r="E7" i="11"/>
  <c r="F7" i="11"/>
  <c r="G7" i="11"/>
  <c r="H7" i="11"/>
  <c r="I7" i="11"/>
  <c r="J7" i="11"/>
  <c r="K7" i="11"/>
  <c r="L7" i="11"/>
  <c r="M7" i="11"/>
  <c r="B7" i="11"/>
  <c r="N5" i="11"/>
  <c r="C6" i="11"/>
  <c r="D6" i="11"/>
  <c r="E6" i="11"/>
  <c r="F6" i="11"/>
  <c r="G6" i="11"/>
  <c r="H6" i="11"/>
  <c r="I6" i="11"/>
  <c r="J6" i="11"/>
  <c r="K6" i="11"/>
  <c r="L6" i="11"/>
  <c r="M6" i="11"/>
  <c r="B6" i="11"/>
  <c r="B9" i="11"/>
  <c r="E38" i="9" a="1"/>
  <c r="E38" i="9" s="1"/>
  <c r="G38" i="9"/>
  <c r="H38" i="9"/>
  <c r="I38" i="9"/>
  <c r="J38" i="9"/>
  <c r="K38" i="9"/>
  <c r="L38" i="9"/>
  <c r="M38" i="9"/>
  <c r="N38" i="9"/>
  <c r="O38" i="9"/>
  <c r="P38" i="9"/>
  <c r="Q38" i="9"/>
  <c r="R38" i="9"/>
  <c r="E39" i="9" a="1"/>
  <c r="E39" i="9"/>
  <c r="G39" i="9"/>
  <c r="H39" i="9"/>
  <c r="I39" i="9"/>
  <c r="J39" i="9"/>
  <c r="K39" i="9"/>
  <c r="L39" i="9"/>
  <c r="M39" i="9"/>
  <c r="N39" i="9"/>
  <c r="O39" i="9"/>
  <c r="P39" i="9"/>
  <c r="Q39" i="9"/>
  <c r="R39" i="9"/>
  <c r="E40" i="9" a="1"/>
  <c r="E40" i="9" s="1"/>
  <c r="G40" i="9"/>
  <c r="H40" i="9"/>
  <c r="I40" i="9"/>
  <c r="J40" i="9"/>
  <c r="K40" i="9"/>
  <c r="L40" i="9"/>
  <c r="M40" i="9"/>
  <c r="N40" i="9"/>
  <c r="O40" i="9"/>
  <c r="P40" i="9"/>
  <c r="Q40" i="9"/>
  <c r="R40" i="9"/>
  <c r="N3" i="11"/>
  <c r="O4" i="11" s="1"/>
  <c r="N4" i="11"/>
  <c r="N2" i="11"/>
  <c r="M9" i="11"/>
  <c r="L9" i="11"/>
  <c r="K9" i="11"/>
  <c r="J9" i="11"/>
  <c r="I9" i="11"/>
  <c r="H9" i="11"/>
  <c r="G9" i="11"/>
  <c r="F9" i="11"/>
  <c r="E9" i="11"/>
  <c r="D9" i="11"/>
  <c r="C9" i="11"/>
  <c r="O3" i="11" l="1"/>
  <c r="G2" i="9"/>
  <c r="G41" i="9"/>
  <c r="H41" i="9"/>
  <c r="I41" i="9"/>
  <c r="J41" i="9"/>
  <c r="K41" i="9"/>
  <c r="L41" i="9"/>
  <c r="M41" i="9"/>
  <c r="N41" i="9"/>
  <c r="O41" i="9"/>
  <c r="P41" i="9"/>
  <c r="Q41" i="9"/>
  <c r="R41" i="9"/>
  <c r="G42" i="9"/>
  <c r="H42" i="9"/>
  <c r="I42" i="9"/>
  <c r="J42" i="9"/>
  <c r="K42" i="9"/>
  <c r="L42" i="9"/>
  <c r="M42" i="9"/>
  <c r="N42" i="9"/>
  <c r="O42" i="9"/>
  <c r="P42" i="9"/>
  <c r="Q42" i="9"/>
  <c r="R42" i="9"/>
  <c r="G43" i="9"/>
  <c r="H43" i="9"/>
  <c r="I43" i="9"/>
  <c r="J43" i="9"/>
  <c r="K43" i="9"/>
  <c r="L43" i="9"/>
  <c r="M43" i="9"/>
  <c r="N43" i="9"/>
  <c r="O43" i="9"/>
  <c r="P43" i="9"/>
  <c r="Q43" i="9"/>
  <c r="R43" i="9"/>
  <c r="G44" i="9"/>
  <c r="H44" i="9"/>
  <c r="I44" i="9"/>
  <c r="J44" i="9"/>
  <c r="K44" i="9"/>
  <c r="L44" i="9"/>
  <c r="M44" i="9"/>
  <c r="N44" i="9"/>
  <c r="O44" i="9"/>
  <c r="P44" i="9"/>
  <c r="Q44" i="9"/>
  <c r="R44" i="9"/>
  <c r="G45" i="9"/>
  <c r="H45" i="9"/>
  <c r="I45" i="9"/>
  <c r="J45" i="9"/>
  <c r="K45" i="9"/>
  <c r="L45" i="9"/>
  <c r="M45" i="9"/>
  <c r="N45" i="9"/>
  <c r="O45" i="9"/>
  <c r="P45" i="9"/>
  <c r="Q45" i="9"/>
  <c r="R45" i="9"/>
  <c r="G46" i="9"/>
  <c r="H46" i="9"/>
  <c r="I46" i="9"/>
  <c r="J46" i="9"/>
  <c r="K46" i="9"/>
  <c r="L46" i="9"/>
  <c r="M46" i="9"/>
  <c r="N46" i="9"/>
  <c r="O46" i="9"/>
  <c r="P46" i="9"/>
  <c r="Q46" i="9"/>
  <c r="R46" i="9"/>
  <c r="G47" i="9"/>
  <c r="H47" i="9"/>
  <c r="I47" i="9"/>
  <c r="J47" i="9"/>
  <c r="K47" i="9"/>
  <c r="L47" i="9"/>
  <c r="M47" i="9"/>
  <c r="N47" i="9"/>
  <c r="O47" i="9"/>
  <c r="P47" i="9"/>
  <c r="Q47" i="9"/>
  <c r="R47" i="9"/>
  <c r="G48" i="9"/>
  <c r="H48" i="9"/>
  <c r="I48" i="9"/>
  <c r="J48" i="9"/>
  <c r="K48" i="9"/>
  <c r="L48" i="9"/>
  <c r="M48" i="9"/>
  <c r="N48" i="9"/>
  <c r="O48" i="9"/>
  <c r="P48" i="9"/>
  <c r="Q48" i="9"/>
  <c r="R48" i="9"/>
  <c r="G49" i="9"/>
  <c r="H49" i="9"/>
  <c r="I49" i="9"/>
  <c r="J49" i="9"/>
  <c r="K49" i="9"/>
  <c r="L49" i="9"/>
  <c r="M49" i="9"/>
  <c r="N49" i="9"/>
  <c r="O49" i="9"/>
  <c r="P49" i="9"/>
  <c r="Q49" i="9"/>
  <c r="R49" i="9"/>
  <c r="H37" i="9"/>
  <c r="I37" i="9"/>
  <c r="J37" i="9"/>
  <c r="K37" i="9"/>
  <c r="L37" i="9"/>
  <c r="M37" i="9"/>
  <c r="N37" i="9"/>
  <c r="O37" i="9"/>
  <c r="P37" i="9"/>
  <c r="Q37" i="9"/>
  <c r="R37" i="9"/>
  <c r="E41" i="9" l="1" a="1"/>
  <c r="E41" i="9" s="1"/>
  <c r="E47" i="9" a="1"/>
  <c r="E47" i="9" s="1"/>
  <c r="E45" i="9" a="1"/>
  <c r="E45" i="9" s="1"/>
  <c r="E49" i="9" a="1"/>
  <c r="E49" i="9" s="1"/>
  <c r="E44" i="9" a="1"/>
  <c r="E44" i="9" s="1"/>
  <c r="E46" i="9" a="1"/>
  <c r="E46" i="9" s="1"/>
  <c r="E43" i="9" a="1"/>
  <c r="E43" i="9" s="1"/>
  <c r="E42" i="9" a="1"/>
  <c r="E42" i="9" s="1"/>
  <c r="E48" i="9" a="1"/>
  <c r="E48" i="9" s="1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E37" i="9" s="1" a="1"/>
  <c r="E37" i="9" s="1"/>
  <c r="C41" i="7"/>
  <c r="C49" i="7"/>
  <c r="H8" i="7"/>
  <c r="C42" i="7"/>
  <c r="H2" i="7"/>
  <c r="C43" i="7"/>
  <c r="H3" i="7"/>
  <c r="C44" i="7"/>
  <c r="H4" i="7"/>
  <c r="C46" i="7"/>
  <c r="H6" i="7"/>
  <c r="C47" i="7"/>
  <c r="H7" i="7"/>
  <c r="C40" i="7"/>
  <c r="C45" i="7"/>
  <c r="H5" i="7"/>
  <c r="C38" i="7"/>
  <c r="C39" i="7"/>
  <c r="C48" i="7"/>
  <c r="E28" i="9" l="1" a="1"/>
  <c r="E28" i="9" s="1"/>
  <c r="E4" i="9" a="1"/>
  <c r="E4" i="9" s="1"/>
  <c r="E36" i="9" a="1"/>
  <c r="E36" i="9" s="1"/>
  <c r="E20" i="9" a="1"/>
  <c r="E20" i="9" s="1"/>
  <c r="E12" i="9" a="1"/>
  <c r="E12" i="9" s="1"/>
  <c r="E2" i="9" a="1"/>
  <c r="E2" i="9" s="1"/>
  <c r="E19" i="9" a="1"/>
  <c r="E19" i="9" s="1"/>
  <c r="E26" i="9" a="1"/>
  <c r="E26" i="9" s="1"/>
  <c r="E33" i="9" a="1"/>
  <c r="E33" i="9" s="1"/>
  <c r="E25" i="9" a="1"/>
  <c r="E25" i="9" s="1"/>
  <c r="E17" i="9" a="1"/>
  <c r="E17" i="9" s="1"/>
  <c r="E9" i="9" a="1"/>
  <c r="E9" i="9" s="1"/>
  <c r="E35" i="9" a="1"/>
  <c r="E35" i="9" s="1"/>
  <c r="E3" i="9" a="1"/>
  <c r="E3" i="9" s="1"/>
  <c r="E34" i="9" a="1"/>
  <c r="E34" i="9" s="1"/>
  <c r="E16" i="9" a="1"/>
  <c r="E16" i="9" s="1"/>
  <c r="E11" i="9" a="1"/>
  <c r="E11" i="9" s="1"/>
  <c r="E18" i="9" a="1"/>
  <c r="E18" i="9" s="1"/>
  <c r="E24" i="9" a="1"/>
  <c r="E24" i="9" s="1"/>
  <c r="E31" i="9" a="1"/>
  <c r="E31" i="9" s="1"/>
  <c r="E23" i="9" a="1"/>
  <c r="E23" i="9" s="1"/>
  <c r="E15" i="9" a="1"/>
  <c r="E15" i="9" s="1"/>
  <c r="E7" i="9" a="1"/>
  <c r="E7" i="9" s="1"/>
  <c r="E27" i="9" a="1"/>
  <c r="E27" i="9" s="1"/>
  <c r="E10" i="9" a="1"/>
  <c r="E10" i="9" s="1"/>
  <c r="E32" i="9" a="1"/>
  <c r="E32" i="9" s="1"/>
  <c r="E8" i="9" a="1"/>
  <c r="E8" i="9" s="1"/>
  <c r="E30" i="9" a="1"/>
  <c r="E30" i="9" s="1"/>
  <c r="E22" i="9" a="1"/>
  <c r="E22" i="9" s="1"/>
  <c r="E14" i="9" a="1"/>
  <c r="E14" i="9" s="1"/>
  <c r="E6" i="9" a="1"/>
  <c r="E6" i="9" s="1"/>
  <c r="E29" i="9" a="1"/>
  <c r="E29" i="9" s="1"/>
  <c r="E21" i="9" a="1"/>
  <c r="E21" i="9" s="1"/>
  <c r="E13" i="9" a="1"/>
  <c r="E13" i="9" s="1"/>
  <c r="E5" i="9" a="1"/>
  <c r="E5" i="9" s="1"/>
  <c r="E48" i="7"/>
  <c r="D40" i="7"/>
  <c r="E43" i="7"/>
  <c r="D39" i="7"/>
  <c r="E42" i="7"/>
  <c r="E39" i="7"/>
  <c r="E47" i="7"/>
  <c r="D42" i="7"/>
  <c r="D38" i="7"/>
  <c r="E49" i="7"/>
  <c r="E46" i="7"/>
  <c r="D49" i="7"/>
  <c r="D45" i="7"/>
  <c r="E41" i="7"/>
  <c r="E44" i="7"/>
  <c r="D41" i="7"/>
  <c r="D48" i="7"/>
  <c r="E40" i="7"/>
  <c r="D43" i="7"/>
  <c r="D47" i="7"/>
  <c r="D46" i="7"/>
  <c r="E38" i="7"/>
  <c r="D44" i="7"/>
  <c r="E4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<sst xmlns="http://schemas.openxmlformats.org/spreadsheetml/2006/main" count="225" uniqueCount="81">
  <si>
    <t>Month</t>
  </si>
  <si>
    <t>Sales</t>
  </si>
  <si>
    <t>Year</t>
  </si>
  <si>
    <t>March</t>
  </si>
  <si>
    <t>April</t>
  </si>
  <si>
    <t>June</t>
  </si>
  <si>
    <t>August</t>
  </si>
  <si>
    <t>September</t>
  </si>
  <si>
    <t>October</t>
  </si>
  <si>
    <t>November</t>
  </si>
  <si>
    <t>December</t>
  </si>
  <si>
    <t>May</t>
  </si>
  <si>
    <t>January</t>
  </si>
  <si>
    <t xml:space="preserve">First </t>
  </si>
  <si>
    <t>Second</t>
  </si>
  <si>
    <t>Third</t>
  </si>
  <si>
    <t>Total</t>
  </si>
  <si>
    <t>Mean</t>
  </si>
  <si>
    <t>StDev</t>
  </si>
  <si>
    <t>Forecast(Sales)</t>
  </si>
  <si>
    <t>Lower Confidence Bound(Sales)</t>
  </si>
  <si>
    <t>Upper Confidence Bound(Sales)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</si>
  <si>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</si>
  <si>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</si>
  <si>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</si>
  <si>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</si>
  <si>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</si>
  <si>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</si>
  <si>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</si>
  <si>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</si>
  <si>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</si>
  <si>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</si>
  <si>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</si>
  <si>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</si>
  <si>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</si>
  <si>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</si>
  <si>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</si>
  <si>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</si>
  <si>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</si>
  <si>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</si>
  <si>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</si>
  <si>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</si>
  <si>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</si>
  <si>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</si>
  <si>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</si>
  <si>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</si>
  <si>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</si>
  <si>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</si>
  <si>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</si>
  <si>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</si>
  <si>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</si>
  <si>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</si>
  <si>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</si>
  <si>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</si>
  <si>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</si>
  <si>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</si>
  <si>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</si>
  <si>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</si>
  <si>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</si>
  <si>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</si>
  <si>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</si>
  <si>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</si>
  <si>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</si>
  <si>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</si>
  <si>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</si>
  <si>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</si>
  <si>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</si>
  <si>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</si>
  <si>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</si>
  <si>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</t>
  </si>
  <si>
    <t xml:space="preserve"> Forecast</t>
  </si>
  <si>
    <t xml:space="preserve">Period </t>
  </si>
  <si>
    <t>RESIDUAL OUTPUT</t>
  </si>
  <si>
    <t>Observation</t>
  </si>
  <si>
    <t>Predicted Sales</t>
  </si>
  <si>
    <t>Residuals</t>
  </si>
  <si>
    <t>February</t>
  </si>
  <si>
    <t xml:space="preserve">Julee </t>
  </si>
  <si>
    <t xml:space="preserve">Variance </t>
  </si>
  <si>
    <t xml:space="preserve">Linear growth of sale </t>
  </si>
  <si>
    <t>Fourth (based on Forecast)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</si>
</sst>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_(&quot;$&quot;* #,##0_);_(&quot;$&quot;* \(#,##0\);_(&quot;$&quot;* &quot;-&quot;??_);_(@_)"/>
    <numFmt numFmtId="166" formatCode="_(* #,##0_);_(* \(#,##0\);_(* &quot;-&quot;??_);_(@_)"/>
  </numFmts>
  <fonts count="5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 tint="4.9989318521683403E-2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3" fontId="0" fillId="0" borderId="0" xfId="1" applyFont="1"/>
    <xf numFmtId="43" fontId="0" fillId="0" borderId="4" xfId="1" applyFont="1" applyBorder="1"/>
    <xf numFmtId="43" fontId="0" fillId="0" borderId="0" xfId="1" applyFont="1" applyBorder="1"/>
    <xf numFmtId="43" fontId="0" fillId="0" borderId="1" xfId="1" applyFont="1" applyBorder="1"/>
    <xf numFmtId="43" fontId="0" fillId="0" borderId="6" xfId="1" applyFont="1" applyBorder="1"/>
    <xf numFmtId="4" fontId="0" fillId="0" borderId="0" xfId="0" applyNumberFormat="1"/>
    <xf numFmtId="0" fontId="0" fillId="0" borderId="7" xfId="0" applyBorder="1"/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Continuous"/>
    </xf>
    <xf numFmtId="0" fontId="1" fillId="0" borderId="0" xfId="0" applyFont="1"/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164" fontId="0" fillId="2" borderId="0" xfId="2" applyNumberFormat="1" applyFont="1" applyFill="1"/>
    <xf numFmtId="44" fontId="0" fillId="0" borderId="0" xfId="2" applyFont="1"/>
    <xf numFmtId="164" fontId="1" fillId="0" borderId="0" xfId="2" applyNumberFormat="1" applyFont="1"/>
    <xf numFmtId="164" fontId="0" fillId="0" borderId="0" xfId="2" applyNumberFormat="1" applyFont="1"/>
    <xf numFmtId="165" fontId="1" fillId="0" borderId="0" xfId="2" applyNumberFormat="1" applyFont="1" applyAlignment="1">
      <alignment horizontal="center"/>
    </xf>
    <xf numFmtId="165" fontId="0" fillId="0" borderId="0" xfId="2" applyNumberFormat="1" applyFont="1"/>
    <xf numFmtId="43" fontId="0" fillId="0" borderId="10" xfId="1" applyFont="1" applyBorder="1"/>
    <xf numFmtId="0" fontId="1" fillId="0" borderId="11" xfId="0" applyFont="1" applyBorder="1" applyAlignment="1">
      <alignment vertical="center"/>
    </xf>
    <xf numFmtId="0" fontId="0" fillId="0" borderId="12" xfId="0" applyBorder="1"/>
    <xf numFmtId="10" fontId="0" fillId="0" borderId="12" xfId="3" applyNumberFormat="1" applyFont="1" applyBorder="1"/>
    <xf numFmtId="43" fontId="0" fillId="0" borderId="13" xfId="1" applyFont="1" applyBorder="1"/>
    <xf numFmtId="166" fontId="0" fillId="0" borderId="4" xfId="1" applyNumberFormat="1" applyFont="1" applyBorder="1"/>
    <xf numFmtId="166" fontId="0" fillId="0" borderId="12" xfId="1" applyNumberFormat="1" applyFont="1" applyBorder="1"/>
    <xf numFmtId="166" fontId="0" fillId="0" borderId="9" xfId="1" applyNumberFormat="1" applyFont="1" applyBorder="1"/>
    <xf numFmtId="0" fontId="0" fillId="0" borderId="0" xfId="0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numFmt numFmtId="4" formatCode="#,##0.00"/>
    </dxf>
    <dxf>
      <numFmt numFmtId="165" formatCode="_(&quot;$&quot;* #,##0_);_(&quot;$&quot;* \(#,##0\);_(&quot;$&quot;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Forecast Sale of the Vintage Restaurant for 3 Years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Seasonal Pattern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multiLvlStrRef>
              <c:f>'Time Series Plot'!$A$2:$C$37</c:f>
              <c:multiLvlStrCache>
                <c:ptCount val="3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</c:lvl>
                <c:lvl>
                  <c:pt idx="0">
                    <c:v>Q1</c:v>
                  </c:pt>
                  <c:pt idx="3">
                    <c:v>Q2</c:v>
                  </c:pt>
                  <c:pt idx="6">
                    <c:v>Q3</c:v>
                  </c:pt>
                  <c:pt idx="9">
                    <c:v>Q4</c:v>
                  </c:pt>
                  <c:pt idx="12">
                    <c:v>Q1</c:v>
                  </c:pt>
                  <c:pt idx="15">
                    <c:v>Q2</c:v>
                  </c:pt>
                  <c:pt idx="18">
                    <c:v>Q3</c:v>
                  </c:pt>
                  <c:pt idx="21">
                    <c:v>Q4</c:v>
                  </c:pt>
                  <c:pt idx="24">
                    <c:v>Q1</c:v>
                  </c:pt>
                  <c:pt idx="27">
                    <c:v>Q2</c:v>
                  </c:pt>
                  <c:pt idx="30">
                    <c:v>Q3</c:v>
                  </c:pt>
                  <c:pt idx="33">
                    <c:v>Q4</c:v>
                  </c:pt>
                </c:lvl>
              </c:multiLvlStrCache>
            </c:multiLvlStrRef>
          </c:cat>
          <c:val>
            <c:numRef>
              <c:f>'Time Series Plot'!$D$2:$D$37</c:f>
              <c:numCache>
                <c:formatCode>_("$"* #,##0_);_("$"* \(#,##0\);_("$"* "-"??_);_(@_)</c:formatCode>
                <c:ptCount val="36"/>
                <c:pt idx="0">
                  <c:v>242</c:v>
                </c:pt>
                <c:pt idx="1">
                  <c:v>235</c:v>
                </c:pt>
                <c:pt idx="2">
                  <c:v>232</c:v>
                </c:pt>
                <c:pt idx="3">
                  <c:v>178</c:v>
                </c:pt>
                <c:pt idx="4">
                  <c:v>184</c:v>
                </c:pt>
                <c:pt idx="5">
                  <c:v>140</c:v>
                </c:pt>
                <c:pt idx="6">
                  <c:v>145</c:v>
                </c:pt>
                <c:pt idx="7">
                  <c:v>152</c:v>
                </c:pt>
                <c:pt idx="8">
                  <c:v>110</c:v>
                </c:pt>
                <c:pt idx="9">
                  <c:v>130</c:v>
                </c:pt>
                <c:pt idx="10">
                  <c:v>152</c:v>
                </c:pt>
                <c:pt idx="11">
                  <c:v>206</c:v>
                </c:pt>
                <c:pt idx="12">
                  <c:v>263</c:v>
                </c:pt>
                <c:pt idx="13">
                  <c:v>238</c:v>
                </c:pt>
                <c:pt idx="14">
                  <c:v>247</c:v>
                </c:pt>
                <c:pt idx="15">
                  <c:v>193</c:v>
                </c:pt>
                <c:pt idx="16">
                  <c:v>193</c:v>
                </c:pt>
                <c:pt idx="17">
                  <c:v>149</c:v>
                </c:pt>
                <c:pt idx="18">
                  <c:v>157</c:v>
                </c:pt>
                <c:pt idx="19">
                  <c:v>161</c:v>
                </c:pt>
                <c:pt idx="20">
                  <c:v>122</c:v>
                </c:pt>
                <c:pt idx="21">
                  <c:v>130</c:v>
                </c:pt>
                <c:pt idx="22">
                  <c:v>167</c:v>
                </c:pt>
                <c:pt idx="23">
                  <c:v>230</c:v>
                </c:pt>
                <c:pt idx="24">
                  <c:v>282</c:v>
                </c:pt>
                <c:pt idx="25">
                  <c:v>255</c:v>
                </c:pt>
                <c:pt idx="26">
                  <c:v>265</c:v>
                </c:pt>
                <c:pt idx="27">
                  <c:v>205</c:v>
                </c:pt>
                <c:pt idx="28">
                  <c:v>210</c:v>
                </c:pt>
                <c:pt idx="29">
                  <c:v>160</c:v>
                </c:pt>
                <c:pt idx="30">
                  <c:v>166</c:v>
                </c:pt>
                <c:pt idx="31">
                  <c:v>174</c:v>
                </c:pt>
                <c:pt idx="32">
                  <c:v>126</c:v>
                </c:pt>
                <c:pt idx="33">
                  <c:v>148</c:v>
                </c:pt>
                <c:pt idx="34">
                  <c:v>173</c:v>
                </c:pt>
                <c:pt idx="35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67-4741-BD8D-25C28CACB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lt1">
                    <a:lumMod val="95000"/>
                    <a:alpha val="54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lt1">
                    <a:lumMod val="95000"/>
                    <a:alpha val="54000"/>
                  </a:schemeClr>
                </a:solidFill>
              </a:ln>
              <a:effectLst/>
            </c:spPr>
          </c:downBars>
        </c:upDownBars>
        <c:smooth val="0"/>
        <c:axId val="1789806656"/>
        <c:axId val="1882974160"/>
      </c:lineChart>
      <c:catAx>
        <c:axId val="178980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74160"/>
        <c:crosses val="autoZero"/>
        <c:auto val="1"/>
        <c:lblAlgn val="ctr"/>
        <c:lblOffset val="100"/>
        <c:noMultiLvlLbl val="0"/>
      </c:catAx>
      <c:valAx>
        <c:axId val="1882974160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In Thousands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806656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Forecast</a:t>
            </a:r>
            <a:r>
              <a:rPr lang="en-US" baseline="0"/>
              <a:t> Sale of the Vintage Restaurant for 3 Years (Figure 2)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'Dummy Variable Approach'!$D$1</c:f>
              <c:strCache>
                <c:ptCount val="1"/>
                <c:pt idx="0">
                  <c:v> Sales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multiLvlStrRef>
              <c:f>'Dummy Variable Approach'!$A$2:$C$37</c:f>
              <c:multiLvlStrCache>
                <c:ptCount val="3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</c:lvl>
                <c:lvl>
                  <c:pt idx="0">
                    <c:v>Q1</c:v>
                  </c:pt>
                  <c:pt idx="3">
                    <c:v>Q2</c:v>
                  </c:pt>
                  <c:pt idx="6">
                    <c:v>Q3</c:v>
                  </c:pt>
                  <c:pt idx="9">
                    <c:v>Q4</c:v>
                  </c:pt>
                  <c:pt idx="12">
                    <c:v>Q1</c:v>
                  </c:pt>
                  <c:pt idx="15">
                    <c:v>Q2</c:v>
                  </c:pt>
                  <c:pt idx="18">
                    <c:v>Q3</c:v>
                  </c:pt>
                  <c:pt idx="21">
                    <c:v>Q4</c:v>
                  </c:pt>
                  <c:pt idx="24">
                    <c:v>Q1</c:v>
                  </c:pt>
                  <c:pt idx="27">
                    <c:v>Q2</c:v>
                  </c:pt>
                  <c:pt idx="30">
                    <c:v>Q3</c:v>
                  </c:pt>
                  <c:pt idx="33">
                    <c:v>Q4</c:v>
                  </c:pt>
                </c:lvl>
              </c:multiLvlStrCache>
            </c:multiLvlStrRef>
          </c:cat>
          <c:val>
            <c:numRef>
              <c:f>'Dummy Variable Approach'!$D$2:$D$37</c:f>
              <c:numCache>
                <c:formatCode>_("$"* #,##0_);_("$"* \(#,##0\);_("$"* "-"??_);_(@_)</c:formatCode>
                <c:ptCount val="36"/>
                <c:pt idx="0">
                  <c:v>242</c:v>
                </c:pt>
                <c:pt idx="1">
                  <c:v>235</c:v>
                </c:pt>
                <c:pt idx="2">
                  <c:v>232</c:v>
                </c:pt>
                <c:pt idx="3">
                  <c:v>178</c:v>
                </c:pt>
                <c:pt idx="4">
                  <c:v>184</c:v>
                </c:pt>
                <c:pt idx="5">
                  <c:v>140</c:v>
                </c:pt>
                <c:pt idx="6">
                  <c:v>145</c:v>
                </c:pt>
                <c:pt idx="7">
                  <c:v>152</c:v>
                </c:pt>
                <c:pt idx="8">
                  <c:v>110</c:v>
                </c:pt>
                <c:pt idx="9">
                  <c:v>130</c:v>
                </c:pt>
                <c:pt idx="10">
                  <c:v>152</c:v>
                </c:pt>
                <c:pt idx="11">
                  <c:v>206</c:v>
                </c:pt>
                <c:pt idx="12">
                  <c:v>263</c:v>
                </c:pt>
                <c:pt idx="13">
                  <c:v>238</c:v>
                </c:pt>
                <c:pt idx="14">
                  <c:v>247</c:v>
                </c:pt>
                <c:pt idx="15">
                  <c:v>193</c:v>
                </c:pt>
                <c:pt idx="16">
                  <c:v>193</c:v>
                </c:pt>
                <c:pt idx="17">
                  <c:v>149</c:v>
                </c:pt>
                <c:pt idx="18">
                  <c:v>157</c:v>
                </c:pt>
                <c:pt idx="19">
                  <c:v>161</c:v>
                </c:pt>
                <c:pt idx="20">
                  <c:v>122</c:v>
                </c:pt>
                <c:pt idx="21">
                  <c:v>130</c:v>
                </c:pt>
                <c:pt idx="22">
                  <c:v>167</c:v>
                </c:pt>
                <c:pt idx="23">
                  <c:v>230</c:v>
                </c:pt>
                <c:pt idx="24">
                  <c:v>282</c:v>
                </c:pt>
                <c:pt idx="25">
                  <c:v>255</c:v>
                </c:pt>
                <c:pt idx="26">
                  <c:v>265</c:v>
                </c:pt>
                <c:pt idx="27">
                  <c:v>205</c:v>
                </c:pt>
                <c:pt idx="28">
                  <c:v>210</c:v>
                </c:pt>
                <c:pt idx="29">
                  <c:v>160</c:v>
                </c:pt>
                <c:pt idx="30">
                  <c:v>166</c:v>
                </c:pt>
                <c:pt idx="31">
                  <c:v>174</c:v>
                </c:pt>
                <c:pt idx="32">
                  <c:v>126</c:v>
                </c:pt>
                <c:pt idx="33">
                  <c:v>148</c:v>
                </c:pt>
                <c:pt idx="34">
                  <c:v>173</c:v>
                </c:pt>
                <c:pt idx="35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3C-4FD3-BC60-C20E4D2093F9}"/>
            </c:ext>
          </c:extLst>
        </c:ser>
        <c:ser>
          <c:idx val="0"/>
          <c:order val="1"/>
          <c:tx>
            <c:strRef>
              <c:f>'Dummy Variable Approach'!$E$1</c:f>
              <c:strCache>
                <c:ptCount val="1"/>
                <c:pt idx="0">
                  <c:v>  Forecast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'Dummy Variable Approach'!$E$2:$E$37</c:f>
              <c:numCache>
                <c:formatCode>_("$"* #,##0.000_);_("$"* \(#,##0.000\);_("$"* "-"??_);_(@_)</c:formatCode>
                <c:ptCount val="36"/>
                <c:pt idx="0">
                  <c:v>250.12499999999994</c:v>
                </c:pt>
                <c:pt idx="1">
                  <c:v>230.45833333333331</c:v>
                </c:pt>
                <c:pt idx="2">
                  <c:v>235.79166666666663</c:v>
                </c:pt>
                <c:pt idx="3">
                  <c:v>179.79166666666663</c:v>
                </c:pt>
                <c:pt idx="4">
                  <c:v>183.45833333333331</c:v>
                </c:pt>
                <c:pt idx="5">
                  <c:v>137.45833333333331</c:v>
                </c:pt>
                <c:pt idx="6">
                  <c:v>143.79166666666666</c:v>
                </c:pt>
                <c:pt idx="7">
                  <c:v>150.12499999999997</c:v>
                </c:pt>
                <c:pt idx="8">
                  <c:v>107.125</c:v>
                </c:pt>
                <c:pt idx="9">
                  <c:v>123.7916666666666</c:v>
                </c:pt>
                <c:pt idx="10">
                  <c:v>151.7916666666666</c:v>
                </c:pt>
                <c:pt idx="11">
                  <c:v>211.45833333333331</c:v>
                </c:pt>
                <c:pt idx="12">
                  <c:v>262.33333333333326</c:v>
                </c:pt>
                <c:pt idx="13">
                  <c:v>242.66666666666666</c:v>
                </c:pt>
                <c:pt idx="14">
                  <c:v>247.99999999999994</c:v>
                </c:pt>
                <c:pt idx="15">
                  <c:v>191.99999999999997</c:v>
                </c:pt>
                <c:pt idx="16">
                  <c:v>195.66666666666666</c:v>
                </c:pt>
                <c:pt idx="17">
                  <c:v>149.66666666666663</c:v>
                </c:pt>
                <c:pt idx="18">
                  <c:v>156</c:v>
                </c:pt>
                <c:pt idx="19">
                  <c:v>162.33333333333331</c:v>
                </c:pt>
                <c:pt idx="20">
                  <c:v>119.33333333333334</c:v>
                </c:pt>
                <c:pt idx="21">
                  <c:v>135.99999999999994</c:v>
                </c:pt>
                <c:pt idx="22">
                  <c:v>163.99999999999994</c:v>
                </c:pt>
                <c:pt idx="23">
                  <c:v>223.66666666666666</c:v>
                </c:pt>
                <c:pt idx="24">
                  <c:v>274.54166666666663</c:v>
                </c:pt>
                <c:pt idx="25">
                  <c:v>254.875</c:v>
                </c:pt>
                <c:pt idx="26">
                  <c:v>260.20833333333331</c:v>
                </c:pt>
                <c:pt idx="27">
                  <c:v>204.20833333333331</c:v>
                </c:pt>
                <c:pt idx="28">
                  <c:v>207.875</c:v>
                </c:pt>
                <c:pt idx="29">
                  <c:v>161.875</c:v>
                </c:pt>
                <c:pt idx="30">
                  <c:v>168.20833333333334</c:v>
                </c:pt>
                <c:pt idx="31">
                  <c:v>174.54166666666666</c:v>
                </c:pt>
                <c:pt idx="32">
                  <c:v>132.5590277777778</c:v>
                </c:pt>
                <c:pt idx="33">
                  <c:v>148.20833333333329</c:v>
                </c:pt>
                <c:pt idx="34">
                  <c:v>176.20833333333329</c:v>
                </c:pt>
                <c:pt idx="35">
                  <c:v>235.875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D3C-4FD3-BC60-C20E4D209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422112"/>
        <c:axId val="909419200"/>
      </c:lineChart>
      <c:catAx>
        <c:axId val="90942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419200"/>
        <c:crosses val="autoZero"/>
        <c:auto val="1"/>
        <c:lblAlgn val="ctr"/>
        <c:lblOffset val="100"/>
        <c:noMultiLvlLbl val="0"/>
      </c:catAx>
      <c:valAx>
        <c:axId val="909419200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in Thousands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42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Forecast</a:t>
            </a:r>
            <a:r>
              <a:rPr lang="en-US" baseline="0"/>
              <a:t> Sale of the Vintage Restaurant for 4 Years (Figure 3)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'Dummy Variable Approach'!$D$1</c:f>
              <c:strCache>
                <c:ptCount val="1"/>
                <c:pt idx="0">
                  <c:v> Sales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multiLvlStrRef>
              <c:f>'Dummy Variable Approach'!$A$2:$C$50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Q1</c:v>
                  </c:pt>
                  <c:pt idx="3">
                    <c:v>Q2</c:v>
                  </c:pt>
                  <c:pt idx="6">
                    <c:v>Q3</c:v>
                  </c:pt>
                  <c:pt idx="9">
                    <c:v>Q4</c:v>
                  </c:pt>
                  <c:pt idx="12">
                    <c:v>Q1</c:v>
                  </c:pt>
                  <c:pt idx="15">
                    <c:v>Q2</c:v>
                  </c:pt>
                  <c:pt idx="18">
                    <c:v>Q3</c:v>
                  </c:pt>
                  <c:pt idx="21">
                    <c:v>Q4</c:v>
                  </c:pt>
                  <c:pt idx="24">
                    <c:v>Q1</c:v>
                  </c:pt>
                  <c:pt idx="27">
                    <c:v>Q2</c:v>
                  </c:pt>
                  <c:pt idx="30">
                    <c:v>Q3</c:v>
                  </c:pt>
                  <c:pt idx="33">
                    <c:v>Q4</c:v>
                  </c:pt>
                  <c:pt idx="36">
                    <c:v>Q1</c:v>
                  </c:pt>
                  <c:pt idx="39">
                    <c:v>Q2</c:v>
                  </c:pt>
                  <c:pt idx="42">
                    <c:v>Q3</c:v>
                  </c:pt>
                  <c:pt idx="45">
                    <c:v>Q4</c:v>
                  </c:pt>
                </c:lvl>
              </c:multiLvlStrCache>
            </c:multiLvlStrRef>
          </c:cat>
          <c:val>
            <c:numRef>
              <c:f>'Dummy Variable Approach'!$D$2:$D$49</c:f>
              <c:numCache>
                <c:formatCode>_("$"* #,##0_);_("$"* \(#,##0\);_("$"* "-"??_);_(@_)</c:formatCode>
                <c:ptCount val="48"/>
                <c:pt idx="0">
                  <c:v>242</c:v>
                </c:pt>
                <c:pt idx="1">
                  <c:v>235</c:v>
                </c:pt>
                <c:pt idx="2">
                  <c:v>232</c:v>
                </c:pt>
                <c:pt idx="3">
                  <c:v>178</c:v>
                </c:pt>
                <c:pt idx="4">
                  <c:v>184</c:v>
                </c:pt>
                <c:pt idx="5">
                  <c:v>140</c:v>
                </c:pt>
                <c:pt idx="6">
                  <c:v>145</c:v>
                </c:pt>
                <c:pt idx="7">
                  <c:v>152</c:v>
                </c:pt>
                <c:pt idx="8">
                  <c:v>110</c:v>
                </c:pt>
                <c:pt idx="9">
                  <c:v>130</c:v>
                </c:pt>
                <c:pt idx="10">
                  <c:v>152</c:v>
                </c:pt>
                <c:pt idx="11">
                  <c:v>206</c:v>
                </c:pt>
                <c:pt idx="12">
                  <c:v>263</c:v>
                </c:pt>
                <c:pt idx="13">
                  <c:v>238</c:v>
                </c:pt>
                <c:pt idx="14">
                  <c:v>247</c:v>
                </c:pt>
                <c:pt idx="15">
                  <c:v>193</c:v>
                </c:pt>
                <c:pt idx="16">
                  <c:v>193</c:v>
                </c:pt>
                <c:pt idx="17">
                  <c:v>149</c:v>
                </c:pt>
                <c:pt idx="18">
                  <c:v>157</c:v>
                </c:pt>
                <c:pt idx="19">
                  <c:v>161</c:v>
                </c:pt>
                <c:pt idx="20">
                  <c:v>122</c:v>
                </c:pt>
                <c:pt idx="21">
                  <c:v>130</c:v>
                </c:pt>
                <c:pt idx="22">
                  <c:v>167</c:v>
                </c:pt>
                <c:pt idx="23">
                  <c:v>230</c:v>
                </c:pt>
                <c:pt idx="24">
                  <c:v>282</c:v>
                </c:pt>
                <c:pt idx="25">
                  <c:v>255</c:v>
                </c:pt>
                <c:pt idx="26">
                  <c:v>265</c:v>
                </c:pt>
                <c:pt idx="27">
                  <c:v>205</c:v>
                </c:pt>
                <c:pt idx="28">
                  <c:v>210</c:v>
                </c:pt>
                <c:pt idx="29">
                  <c:v>160</c:v>
                </c:pt>
                <c:pt idx="30">
                  <c:v>166</c:v>
                </c:pt>
                <c:pt idx="31">
                  <c:v>174</c:v>
                </c:pt>
                <c:pt idx="32">
                  <c:v>126</c:v>
                </c:pt>
                <c:pt idx="33">
                  <c:v>148</c:v>
                </c:pt>
                <c:pt idx="34">
                  <c:v>173</c:v>
                </c:pt>
                <c:pt idx="35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AA-425E-ADB9-8C916F4A1967}"/>
            </c:ext>
          </c:extLst>
        </c:ser>
        <c:ser>
          <c:idx val="0"/>
          <c:order val="1"/>
          <c:tx>
            <c:strRef>
              <c:f>'Dummy Variable Approach'!$E$1</c:f>
              <c:strCache>
                <c:ptCount val="1"/>
                <c:pt idx="0">
                  <c:v>  Forecast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multiLvlStrRef>
              <c:f>'Dummy Variable Approach'!$A$2:$C$50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Q1</c:v>
                  </c:pt>
                  <c:pt idx="3">
                    <c:v>Q2</c:v>
                  </c:pt>
                  <c:pt idx="6">
                    <c:v>Q3</c:v>
                  </c:pt>
                  <c:pt idx="9">
                    <c:v>Q4</c:v>
                  </c:pt>
                  <c:pt idx="12">
                    <c:v>Q1</c:v>
                  </c:pt>
                  <c:pt idx="15">
                    <c:v>Q2</c:v>
                  </c:pt>
                  <c:pt idx="18">
                    <c:v>Q3</c:v>
                  </c:pt>
                  <c:pt idx="21">
                    <c:v>Q4</c:v>
                  </c:pt>
                  <c:pt idx="24">
                    <c:v>Q1</c:v>
                  </c:pt>
                  <c:pt idx="27">
                    <c:v>Q2</c:v>
                  </c:pt>
                  <c:pt idx="30">
                    <c:v>Q3</c:v>
                  </c:pt>
                  <c:pt idx="33">
                    <c:v>Q4</c:v>
                  </c:pt>
                  <c:pt idx="36">
                    <c:v>Q1</c:v>
                  </c:pt>
                  <c:pt idx="39">
                    <c:v>Q2</c:v>
                  </c:pt>
                  <c:pt idx="42">
                    <c:v>Q3</c:v>
                  </c:pt>
                  <c:pt idx="45">
                    <c:v>Q4</c:v>
                  </c:pt>
                </c:lvl>
              </c:multiLvlStrCache>
            </c:multiLvlStrRef>
          </c:cat>
          <c:val>
            <c:numRef>
              <c:f>'Dummy Variable Approach'!$E$2:$E$49</c:f>
              <c:numCache>
                <c:formatCode>_("$"* #,##0.000_);_("$"* \(#,##0.000\);_("$"* "-"??_);_(@_)</c:formatCode>
                <c:ptCount val="48"/>
                <c:pt idx="0">
                  <c:v>250.12499999999994</c:v>
                </c:pt>
                <c:pt idx="1">
                  <c:v>230.45833333333331</c:v>
                </c:pt>
                <c:pt idx="2">
                  <c:v>235.79166666666663</c:v>
                </c:pt>
                <c:pt idx="3">
                  <c:v>179.79166666666663</c:v>
                </c:pt>
                <c:pt idx="4">
                  <c:v>183.45833333333331</c:v>
                </c:pt>
                <c:pt idx="5">
                  <c:v>137.45833333333331</c:v>
                </c:pt>
                <c:pt idx="6">
                  <c:v>143.79166666666666</c:v>
                </c:pt>
                <c:pt idx="7">
                  <c:v>150.12499999999997</c:v>
                </c:pt>
                <c:pt idx="8">
                  <c:v>107.125</c:v>
                </c:pt>
                <c:pt idx="9">
                  <c:v>123.7916666666666</c:v>
                </c:pt>
                <c:pt idx="10">
                  <c:v>151.7916666666666</c:v>
                </c:pt>
                <c:pt idx="11">
                  <c:v>211.45833333333331</c:v>
                </c:pt>
                <c:pt idx="12">
                  <c:v>262.33333333333326</c:v>
                </c:pt>
                <c:pt idx="13">
                  <c:v>242.66666666666666</c:v>
                </c:pt>
                <c:pt idx="14">
                  <c:v>247.99999999999994</c:v>
                </c:pt>
                <c:pt idx="15">
                  <c:v>191.99999999999997</c:v>
                </c:pt>
                <c:pt idx="16">
                  <c:v>195.66666666666666</c:v>
                </c:pt>
                <c:pt idx="17">
                  <c:v>149.66666666666663</c:v>
                </c:pt>
                <c:pt idx="18">
                  <c:v>156</c:v>
                </c:pt>
                <c:pt idx="19">
                  <c:v>162.33333333333331</c:v>
                </c:pt>
                <c:pt idx="20">
                  <c:v>119.33333333333334</c:v>
                </c:pt>
                <c:pt idx="21">
                  <c:v>135.99999999999994</c:v>
                </c:pt>
                <c:pt idx="22">
                  <c:v>163.99999999999994</c:v>
                </c:pt>
                <c:pt idx="23">
                  <c:v>223.66666666666666</c:v>
                </c:pt>
                <c:pt idx="24">
                  <c:v>274.54166666666663</c:v>
                </c:pt>
                <c:pt idx="25">
                  <c:v>254.875</c:v>
                </c:pt>
                <c:pt idx="26">
                  <c:v>260.20833333333331</c:v>
                </c:pt>
                <c:pt idx="27">
                  <c:v>204.20833333333331</c:v>
                </c:pt>
                <c:pt idx="28">
                  <c:v>207.875</c:v>
                </c:pt>
                <c:pt idx="29">
                  <c:v>161.875</c:v>
                </c:pt>
                <c:pt idx="30">
                  <c:v>168.20833333333334</c:v>
                </c:pt>
                <c:pt idx="31">
                  <c:v>174.54166666666666</c:v>
                </c:pt>
                <c:pt idx="32">
                  <c:v>132.5590277777778</c:v>
                </c:pt>
                <c:pt idx="33">
                  <c:v>148.20833333333329</c:v>
                </c:pt>
                <c:pt idx="34">
                  <c:v>176.20833333333329</c:v>
                </c:pt>
                <c:pt idx="35">
                  <c:v>235.875</c:v>
                </c:pt>
                <c:pt idx="36">
                  <c:v>286.74999999999994</c:v>
                </c:pt>
                <c:pt idx="37">
                  <c:v>267.08333333333337</c:v>
                </c:pt>
                <c:pt idx="38">
                  <c:v>272.41666666666663</c:v>
                </c:pt>
                <c:pt idx="39">
                  <c:v>216.41666666666666</c:v>
                </c:pt>
                <c:pt idx="40">
                  <c:v>220.08333333333334</c:v>
                </c:pt>
                <c:pt idx="41">
                  <c:v>174.08333333333331</c:v>
                </c:pt>
                <c:pt idx="42">
                  <c:v>180.41666666666669</c:v>
                </c:pt>
                <c:pt idx="43">
                  <c:v>186.75</c:v>
                </c:pt>
                <c:pt idx="44">
                  <c:v>143.75000000000003</c:v>
                </c:pt>
                <c:pt idx="45">
                  <c:v>160.41666666666663</c:v>
                </c:pt>
                <c:pt idx="46">
                  <c:v>188.41666666666663</c:v>
                </c:pt>
                <c:pt idx="47">
                  <c:v>248.08333333333334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AA-425E-ADB9-8C916F4A1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422112"/>
        <c:axId val="909419200"/>
      </c:lineChart>
      <c:catAx>
        <c:axId val="90942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419200"/>
        <c:crosses val="autoZero"/>
        <c:auto val="1"/>
        <c:lblAlgn val="ctr"/>
        <c:lblOffset val="100"/>
        <c:noMultiLvlLbl val="0"/>
      </c:catAx>
      <c:valAx>
        <c:axId val="909419200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In Thousands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42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'Different way of forcasting'!$B$1</c:f>
              <c:strCache>
                <c:ptCount val="1"/>
                <c:pt idx="0">
                  <c:v>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'Different way of forcasting'!$B$2:$B$49</c:f>
              <c:numCache>
                <c:formatCode>_("$"* #,##0_);_("$"* \(#,##0\);_("$"* "-"??_);_(@_)</c:formatCode>
                <c:ptCount val="48"/>
                <c:pt idx="0">
                  <c:v>242</c:v>
                </c:pt>
                <c:pt idx="1">
                  <c:v>235</c:v>
                </c:pt>
                <c:pt idx="2">
                  <c:v>232</c:v>
                </c:pt>
                <c:pt idx="3">
                  <c:v>178</c:v>
                </c:pt>
                <c:pt idx="4">
                  <c:v>184</c:v>
                </c:pt>
                <c:pt idx="5">
                  <c:v>140</c:v>
                </c:pt>
                <c:pt idx="6">
                  <c:v>145</c:v>
                </c:pt>
                <c:pt idx="7">
                  <c:v>152</c:v>
                </c:pt>
                <c:pt idx="8">
                  <c:v>110</c:v>
                </c:pt>
                <c:pt idx="9">
                  <c:v>130</c:v>
                </c:pt>
                <c:pt idx="10">
                  <c:v>152</c:v>
                </c:pt>
                <c:pt idx="11">
                  <c:v>206</c:v>
                </c:pt>
                <c:pt idx="12">
                  <c:v>263</c:v>
                </c:pt>
                <c:pt idx="13">
                  <c:v>238</c:v>
                </c:pt>
                <c:pt idx="14">
                  <c:v>247</c:v>
                </c:pt>
                <c:pt idx="15">
                  <c:v>193</c:v>
                </c:pt>
                <c:pt idx="16">
                  <c:v>193</c:v>
                </c:pt>
                <c:pt idx="17">
                  <c:v>149</c:v>
                </c:pt>
                <c:pt idx="18">
                  <c:v>157</c:v>
                </c:pt>
                <c:pt idx="19">
                  <c:v>161</c:v>
                </c:pt>
                <c:pt idx="20">
                  <c:v>122</c:v>
                </c:pt>
                <c:pt idx="21">
                  <c:v>130</c:v>
                </c:pt>
                <c:pt idx="22">
                  <c:v>167</c:v>
                </c:pt>
                <c:pt idx="23">
                  <c:v>230</c:v>
                </c:pt>
                <c:pt idx="24">
                  <c:v>282</c:v>
                </c:pt>
                <c:pt idx="25">
                  <c:v>255</c:v>
                </c:pt>
                <c:pt idx="26">
                  <c:v>265</c:v>
                </c:pt>
                <c:pt idx="27">
                  <c:v>205</c:v>
                </c:pt>
                <c:pt idx="28">
                  <c:v>210</c:v>
                </c:pt>
                <c:pt idx="29">
                  <c:v>160</c:v>
                </c:pt>
                <c:pt idx="30">
                  <c:v>166</c:v>
                </c:pt>
                <c:pt idx="31">
                  <c:v>174</c:v>
                </c:pt>
                <c:pt idx="32">
                  <c:v>126</c:v>
                </c:pt>
                <c:pt idx="33">
                  <c:v>148</c:v>
                </c:pt>
                <c:pt idx="34">
                  <c:v>173</c:v>
                </c:pt>
                <c:pt idx="35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92-46EB-9E33-3C5E32BA12D7}"/>
            </c:ext>
          </c:extLst>
        </c:ser>
        <c:ser>
          <c:idx val="1"/>
          <c:order val="1"/>
          <c:tx>
            <c:strRef>
              <c:f>'Different way of forcasting'!$C$1</c:f>
              <c:strCache>
                <c:ptCount val="1"/>
                <c:pt idx="0">
                  <c:v> Forecast(Sales) 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'Different way of forcasting'!$A$2:$A$49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'Different way of forcasting'!$C$2:$C$49</c:f>
              <c:numCache>
                <c:formatCode>_("$"* #,##0.00_);_("$"* \(#,##0.00\);_("$"* "-"??_);_(@_)</c:formatCode>
                <c:ptCount val="48"/>
                <c:pt idx="35">
                  <c:v>235</c:v>
                </c:pt>
                <c:pt idx="36">
                  <c:v>287.30856236306414</c:v>
                </c:pt>
                <c:pt idx="37">
                  <c:v>262.46966560675935</c:v>
                </c:pt>
                <c:pt idx="38">
                  <c:v>271.85121731219317</c:v>
                </c:pt>
                <c:pt idx="39">
                  <c:v>218.15652934788645</c:v>
                </c:pt>
                <c:pt idx="40">
                  <c:v>218.3551894521988</c:v>
                </c:pt>
                <c:pt idx="41">
                  <c:v>175.80255083982664</c:v>
                </c:pt>
                <c:pt idx="42">
                  <c:v>182.20684833858377</c:v>
                </c:pt>
                <c:pt idx="43">
                  <c:v>187.65568324211699</c:v>
                </c:pt>
                <c:pt idx="44">
                  <c:v>147.07338464931343</c:v>
                </c:pt>
                <c:pt idx="45">
                  <c:v>161.13214318321047</c:v>
                </c:pt>
                <c:pt idx="46">
                  <c:v>190.57346905618942</c:v>
                </c:pt>
                <c:pt idx="47">
                  <c:v>242.89076765592392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92-46EB-9E33-3C5E32BA12D7}"/>
            </c:ext>
          </c:extLst>
        </c:ser>
        <c:ser>
          <c:idx val="2"/>
          <c:order val="2"/>
          <c:tx>
            <c:strRef>
              <c:f>'Different way of forcasting'!$D$1</c:f>
              <c:strCache>
                <c:ptCount val="1"/>
                <c:pt idx="0">
                  <c:v> Lower Confidence Bound(Sales) 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'Different way of forcasting'!$A$2:$A$49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'Different way of forcasting'!$D$2:$D$49</c:f>
              <c:numCache>
                <c:formatCode>_("$"* #,##0.00_);_("$"* \(#,##0.00\);_("$"* "-"??_);_(@_)</c:formatCode>
                <c:ptCount val="48"/>
                <c:pt idx="35">
                  <c:v>235</c:v>
                </c:pt>
                <c:pt idx="36">
                  <c:v>276.71637277736488</c:v>
                </c:pt>
                <c:pt idx="37">
                  <c:v>251.79239699578704</c:v>
                </c:pt>
                <c:pt idx="38">
                  <c:v>261.08821311472263</c:v>
                </c:pt>
                <c:pt idx="39">
                  <c:v>207.30713822671748</c:v>
                </c:pt>
                <c:pt idx="40">
                  <c:v>207.41876524609708</c:v>
                </c:pt>
                <c:pt idx="41">
                  <c:v>164.77845251430119</c:v>
                </c:pt>
                <c:pt idx="42">
                  <c:v>171.09443993562289</c:v>
                </c:pt>
                <c:pt idx="43">
                  <c:v>176.45433382899733</c:v>
                </c:pt>
                <c:pt idx="44">
                  <c:v>135.78246826659162</c:v>
                </c:pt>
                <c:pt idx="45">
                  <c:v>149.75103879200071</c:v>
                </c:pt>
                <c:pt idx="46">
                  <c:v>179.10156048482466</c:v>
                </c:pt>
                <c:pt idx="47">
                  <c:v>231.32744354609329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92-46EB-9E33-3C5E32BA12D7}"/>
            </c:ext>
          </c:extLst>
        </c:ser>
        <c:ser>
          <c:idx val="3"/>
          <c:order val="3"/>
          <c:tx>
            <c:strRef>
              <c:f>'Different way of forcasting'!$E$1</c:f>
              <c:strCache>
                <c:ptCount val="1"/>
                <c:pt idx="0">
                  <c:v> Upper Confidence Bound(Sales) 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'Different way of forcasting'!$A$2:$A$49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'Different way of forcasting'!$E$2:$E$49</c:f>
              <c:numCache>
                <c:formatCode>_("$"* #,##0.00_);_("$"* \(#,##0.00\);_("$"* "-"??_);_(@_)</c:formatCode>
                <c:ptCount val="48"/>
                <c:pt idx="35">
                  <c:v>235</c:v>
                </c:pt>
                <c:pt idx="36">
                  <c:v>297.9007519487634</c:v>
                </c:pt>
                <c:pt idx="37">
                  <c:v>273.14693421773165</c:v>
                </c:pt>
                <c:pt idx="38">
                  <c:v>282.61422150966371</c:v>
                </c:pt>
                <c:pt idx="39">
                  <c:v>229.00592046905541</c:v>
                </c:pt>
                <c:pt idx="40">
                  <c:v>229.29161365830052</c:v>
                </c:pt>
                <c:pt idx="41">
                  <c:v>186.82664916535208</c:v>
                </c:pt>
                <c:pt idx="42">
                  <c:v>193.31925674154465</c:v>
                </c:pt>
                <c:pt idx="43">
                  <c:v>198.85703265523665</c:v>
                </c:pt>
                <c:pt idx="44">
                  <c:v>158.36430103203523</c:v>
                </c:pt>
                <c:pt idx="45">
                  <c:v>172.51324757442023</c:v>
                </c:pt>
                <c:pt idx="46">
                  <c:v>202.04537762755419</c:v>
                </c:pt>
                <c:pt idx="47">
                  <c:v>254.45409176575455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92-46EB-9E33-3C5E32BA1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1563072"/>
        <c:axId val="781565984"/>
      </c:lineChart>
      <c:catAx>
        <c:axId val="78156307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565984"/>
        <c:crosses val="autoZero"/>
        <c:auto val="1"/>
        <c:lblAlgn val="ctr"/>
        <c:lblOffset val="100"/>
        <c:noMultiLvlLbl val="0"/>
      </c:catAx>
      <c:valAx>
        <c:axId val="7815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56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'[1]Mean and Sdv'!$A$2</c:f>
              <c:strCache>
                <c:ptCount val="1"/>
                <c:pt idx="0">
                  <c:v>First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'[1]Mean and Sdv'!$B$1:$M$1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Julee 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'[1]Mean and Sdv'!$B$2:$M$2</c:f>
              <c:numCache>
                <c:formatCode>General</c:formatCode>
                <c:ptCount val="12"/>
                <c:pt idx="0">
                  <c:v>242</c:v>
                </c:pt>
                <c:pt idx="1">
                  <c:v>235</c:v>
                </c:pt>
                <c:pt idx="2">
                  <c:v>232</c:v>
                </c:pt>
                <c:pt idx="3">
                  <c:v>178</c:v>
                </c:pt>
                <c:pt idx="4">
                  <c:v>184</c:v>
                </c:pt>
                <c:pt idx="5">
                  <c:v>140</c:v>
                </c:pt>
                <c:pt idx="6">
                  <c:v>145</c:v>
                </c:pt>
                <c:pt idx="7">
                  <c:v>152</c:v>
                </c:pt>
                <c:pt idx="8">
                  <c:v>110</c:v>
                </c:pt>
                <c:pt idx="9">
                  <c:v>130</c:v>
                </c:pt>
                <c:pt idx="10">
                  <c:v>152</c:v>
                </c:pt>
                <c:pt idx="11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2A-47DD-BEA7-46E785128A17}"/>
            </c:ext>
          </c:extLst>
        </c:ser>
        <c:ser>
          <c:idx val="1"/>
          <c:order val="1"/>
          <c:tx>
            <c:strRef>
              <c:f>'[1]Mean and Sdv'!$A$3</c:f>
              <c:strCache>
                <c:ptCount val="1"/>
                <c:pt idx="0">
                  <c:v>Second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'[1]Mean and Sdv'!$B$1:$M$1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Julee 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'[1]Mean and Sdv'!$B$3:$M$3</c:f>
              <c:numCache>
                <c:formatCode>General</c:formatCode>
                <c:ptCount val="12"/>
                <c:pt idx="0">
                  <c:v>263</c:v>
                </c:pt>
                <c:pt idx="1">
                  <c:v>238</c:v>
                </c:pt>
                <c:pt idx="2">
                  <c:v>247</c:v>
                </c:pt>
                <c:pt idx="3">
                  <c:v>193</c:v>
                </c:pt>
                <c:pt idx="4">
                  <c:v>193</c:v>
                </c:pt>
                <c:pt idx="5">
                  <c:v>149</c:v>
                </c:pt>
                <c:pt idx="6">
                  <c:v>157</c:v>
                </c:pt>
                <c:pt idx="7">
                  <c:v>161</c:v>
                </c:pt>
                <c:pt idx="8">
                  <c:v>122</c:v>
                </c:pt>
                <c:pt idx="9">
                  <c:v>130</c:v>
                </c:pt>
                <c:pt idx="10">
                  <c:v>167</c:v>
                </c:pt>
                <c:pt idx="11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2A-47DD-BEA7-46E785128A17}"/>
            </c:ext>
          </c:extLst>
        </c:ser>
        <c:ser>
          <c:idx val="2"/>
          <c:order val="2"/>
          <c:tx>
            <c:strRef>
              <c:f>'[1]Mean and Sdv'!$A$4</c:f>
              <c:strCache>
                <c:ptCount val="1"/>
                <c:pt idx="0">
                  <c:v>Third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'[1]Mean and Sdv'!$B$1:$M$1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Julee 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'[1]Mean and Sdv'!$B$4:$M$4</c:f>
              <c:numCache>
                <c:formatCode>General</c:formatCode>
                <c:ptCount val="12"/>
                <c:pt idx="0">
                  <c:v>282</c:v>
                </c:pt>
                <c:pt idx="1">
                  <c:v>255</c:v>
                </c:pt>
                <c:pt idx="2">
                  <c:v>265</c:v>
                </c:pt>
                <c:pt idx="3">
                  <c:v>205</c:v>
                </c:pt>
                <c:pt idx="4">
                  <c:v>210</c:v>
                </c:pt>
                <c:pt idx="5">
                  <c:v>160</c:v>
                </c:pt>
                <c:pt idx="6">
                  <c:v>166</c:v>
                </c:pt>
                <c:pt idx="7">
                  <c:v>174</c:v>
                </c:pt>
                <c:pt idx="8">
                  <c:v>126</c:v>
                </c:pt>
                <c:pt idx="9">
                  <c:v>148</c:v>
                </c:pt>
                <c:pt idx="10">
                  <c:v>173</c:v>
                </c:pt>
                <c:pt idx="11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2A-47DD-BEA7-46E785128A17}"/>
            </c:ext>
          </c:extLst>
        </c:ser>
        <c:ser>
          <c:idx val="3"/>
          <c:order val="3"/>
          <c:tx>
            <c:strRef>
              <c:f>'[1]Mean and Sdv'!$A$5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'[1]Mean and Sdv'!$B$1:$M$1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Julee 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'[1]Mean and Sdv'!$B$5:$M$5</c:f>
              <c:numCache>
                <c:formatCode>General</c:formatCode>
                <c:ptCount val="12"/>
                <c:pt idx="0">
                  <c:v>787</c:v>
                </c:pt>
                <c:pt idx="1">
                  <c:v>728</c:v>
                </c:pt>
                <c:pt idx="2">
                  <c:v>744</c:v>
                </c:pt>
                <c:pt idx="3">
                  <c:v>576</c:v>
                </c:pt>
                <c:pt idx="4">
                  <c:v>587</c:v>
                </c:pt>
                <c:pt idx="5">
                  <c:v>449</c:v>
                </c:pt>
                <c:pt idx="6">
                  <c:v>468</c:v>
                </c:pt>
                <c:pt idx="7">
                  <c:v>487</c:v>
                </c:pt>
                <c:pt idx="8">
                  <c:v>358</c:v>
                </c:pt>
                <c:pt idx="9">
                  <c:v>408</c:v>
                </c:pt>
                <c:pt idx="10">
                  <c:v>492</c:v>
                </c:pt>
                <c:pt idx="11">
                  <c:v>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2A-47DD-BEA7-46E785128A17}"/>
            </c:ext>
          </c:extLst>
        </c:ser>
        <c:ser>
          <c:idx val="4"/>
          <c:order val="4"/>
          <c:tx>
            <c:strRef>
              <c:f>'[1]Mean and Sdv'!$A$6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'[1]Mean and Sdv'!$B$1:$M$1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Julee 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'[1]Mean and Sdv'!$B$6:$M$6</c:f>
              <c:numCache>
                <c:formatCode>General</c:formatCode>
                <c:ptCount val="12"/>
                <c:pt idx="0">
                  <c:v>262.33333333333331</c:v>
                </c:pt>
                <c:pt idx="1">
                  <c:v>242.66666666666666</c:v>
                </c:pt>
                <c:pt idx="2">
                  <c:v>248</c:v>
                </c:pt>
                <c:pt idx="3">
                  <c:v>192</c:v>
                </c:pt>
                <c:pt idx="4">
                  <c:v>195.66666666666666</c:v>
                </c:pt>
                <c:pt idx="5">
                  <c:v>149.66666666666666</c:v>
                </c:pt>
                <c:pt idx="6">
                  <c:v>156</c:v>
                </c:pt>
                <c:pt idx="7">
                  <c:v>162.33333333333334</c:v>
                </c:pt>
                <c:pt idx="8">
                  <c:v>119.33333333333333</c:v>
                </c:pt>
                <c:pt idx="9">
                  <c:v>136</c:v>
                </c:pt>
                <c:pt idx="10">
                  <c:v>164</c:v>
                </c:pt>
                <c:pt idx="11">
                  <c:v>223.66666666666666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2A-47DD-BEA7-46E785128A17}"/>
            </c:ext>
          </c:extLst>
        </c:ser>
        <c:ser>
          <c:idx val="5"/>
          <c:order val="5"/>
          <c:tx>
            <c:strRef>
              <c:f>'[1]Mean and Sdv'!$A$7</c:f>
              <c:strCache>
                <c:ptCount val="1"/>
                <c:pt idx="0">
                  <c:v>Variance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'[1]Mean and Sdv'!$B$1:$M$1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Julee 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'[1]Mean and Sdv'!$B$7:$M$7</c:f>
              <c:numCache>
                <c:formatCode>General</c:formatCode>
                <c:ptCount val="12"/>
                <c:pt idx="0">
                  <c:v>400.33333333333331</c:v>
                </c:pt>
                <c:pt idx="1">
                  <c:v>116.33333333333333</c:v>
                </c:pt>
                <c:pt idx="2">
                  <c:v>273</c:v>
                </c:pt>
                <c:pt idx="3">
                  <c:v>183</c:v>
                </c:pt>
                <c:pt idx="4">
                  <c:v>174.33333333333331</c:v>
                </c:pt>
                <c:pt idx="5">
                  <c:v>100.33333333333333</c:v>
                </c:pt>
                <c:pt idx="6">
                  <c:v>111</c:v>
                </c:pt>
                <c:pt idx="7">
                  <c:v>122.33333333333333</c:v>
                </c:pt>
                <c:pt idx="8">
                  <c:v>69.333333333333343</c:v>
                </c:pt>
                <c:pt idx="9">
                  <c:v>108</c:v>
                </c:pt>
                <c:pt idx="10">
                  <c:v>117</c:v>
                </c:pt>
                <c:pt idx="11">
                  <c:v>240.33333333333337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2A-47DD-BEA7-46E785128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854096"/>
        <c:axId val="1004557728"/>
      </c:lineChart>
      <c:lineChart>
        <c:grouping val="standard"/>
        <c:varyColors val="0"/>
        <c:ser>
          <c:idx val="6"/>
          <c:order val="6"/>
          <c:tx>
            <c:strRef>
              <c:f>'[1]Mean and Sdv'!$A$8</c:f>
              <c:strCache>
                <c:ptCount val="1"/>
                <c:pt idx="0">
                  <c:v>StDev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'[1]Mean and Sdv'!$B$1:$M$1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Julee 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'[1]Mean and Sdv'!$B$8:$M$8</c:f>
              <c:numCache>
                <c:formatCode>General</c:formatCode>
                <c:ptCount val="12"/>
                <c:pt idx="0">
                  <c:v>20.008331597945226</c:v>
                </c:pt>
                <c:pt idx="1">
                  <c:v>10.785793124908958</c:v>
                </c:pt>
                <c:pt idx="2">
                  <c:v>16.522711641858304</c:v>
                </c:pt>
                <c:pt idx="3">
                  <c:v>13.527749258468683</c:v>
                </c:pt>
                <c:pt idx="4">
                  <c:v>13.203534880225572</c:v>
                </c:pt>
                <c:pt idx="5">
                  <c:v>10.016652800877813</c:v>
                </c:pt>
                <c:pt idx="6">
                  <c:v>10.535653752852738</c:v>
                </c:pt>
                <c:pt idx="7">
                  <c:v>11.060440015358038</c:v>
                </c:pt>
                <c:pt idx="8">
                  <c:v>8.3266639978645323</c:v>
                </c:pt>
                <c:pt idx="9">
                  <c:v>10.392304845413264</c:v>
                </c:pt>
                <c:pt idx="10">
                  <c:v>10.816653826391969</c:v>
                </c:pt>
                <c:pt idx="11">
                  <c:v>15.502687938977981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2A-47DD-BEA7-46E785128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039296"/>
        <c:axId val="1013049696"/>
      </c:lineChart>
      <c:catAx>
        <c:axId val="9988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557728"/>
        <c:crosses val="autoZero"/>
        <c:auto val="1"/>
        <c:lblAlgn val="ctr"/>
        <c:lblOffset val="100"/>
        <c:noMultiLvlLbl val="0"/>
      </c:catAx>
      <c:valAx>
        <c:axId val="100455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54096"/>
        <c:crosses val="autoZero"/>
        <c:crossBetween val="between"/>
      </c:valAx>
      <c:valAx>
        <c:axId val="1013049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039296"/>
        <c:crosses val="max"/>
        <c:crossBetween val="between"/>
      </c:valAx>
      <c:catAx>
        <c:axId val="1013039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13049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Positive</a:t>
            </a:r>
            <a:r>
              <a:rPr lang="en-US" sz="1100" baseline="0"/>
              <a:t> Linear Growth  of Sale for 4 Years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'Mean and SDV'!$N$2:$N$5</c:f>
              <c:numCache>
                <c:formatCode>_(* #,##0_);_(* \(#,##0\);_(* "-"??_);_(@_)</c:formatCode>
                <c:ptCount val="4"/>
                <c:pt idx="0">
                  <c:v>2106</c:v>
                </c:pt>
                <c:pt idx="1">
                  <c:v>2250</c:v>
                </c:pt>
                <c:pt idx="2">
                  <c:v>2399</c:v>
                </c:pt>
                <c:pt idx="3">
                  <c:v>2544.6666666666665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DB-49F4-B498-7E1C086DE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43098751"/>
        <c:axId val="343097087"/>
      </c:lineChart>
      <c:catAx>
        <c:axId val="34309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097087"/>
        <c:crosses val="autoZero"/>
        <c:auto val="1"/>
        <c:lblAlgn val="ctr"/>
        <c:lblOffset val="100"/>
        <c:noMultiLvlLbl val="0"/>
      </c:catAx>
      <c:valAx>
        <c:axId val="343097087"/>
        <c:scaling>
          <c:orientation val="minMax"/>
          <c:min val="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in Thousands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09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100723</xdr:colOff>
      <xdr:row>4</xdr:row>
      <xdr:rowOff>164224</xdr:rowOff>
    </xdr:from>
    <xdr:to>
      <xdr:col>19</xdr:col>
      <xdr:colOff>32845</xdr:colOff>
      <xdr:row>21</xdr:row>
      <xdr:rowOff>128970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EBD150-46AF-2D80-19B7-7C03AB3A0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0.38784</cdr:x>
      <cdr:y>0.22458</cdr:y>
    </cdr:from>
    <cdr:to>
      <cdr:x>0.41451</cdr:x>
      <cdr:y>0.26421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39BB4409-0678-17D4-1894-EF664CFD28C1}"/>
            </a:ext>
          </a:extLst>
        </cdr:cNvPr>
        <cdr:cNvSpPr/>
      </cdr:nvSpPr>
      <cdr:spPr>
        <a:xfrm xmlns:a="http://schemas.openxmlformats.org/drawingml/2006/main">
          <a:off x="3183763" y="744479"/>
          <a:ext cx="218935" cy="13137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0">
          <a:schemeClr val="accent2"/>
        </a:lnRef>
        <a:fillRef xmlns:a="http://schemas.openxmlformats.org/drawingml/2006/main" idx="3">
          <a:schemeClr val="accent2"/>
        </a:fillRef>
        <a:effectRef xmlns:a="http://schemas.openxmlformats.org/drawingml/2006/main" idx="3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0.95855</cdr:x>
      <cdr:y>0.31349</cdr:y>
    </cdr:from>
    <cdr:to>
      <cdr:x>0.98522</cdr:x>
      <cdr:y>0.35313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11E533EA-14CC-4502-8CEC-885AB487D950}"/>
            </a:ext>
          </a:extLst>
        </cdr:cNvPr>
        <cdr:cNvSpPr/>
      </cdr:nvSpPr>
      <cdr:spPr>
        <a:xfrm xmlns:a="http://schemas.openxmlformats.org/drawingml/2006/main">
          <a:off x="7868746" y="1039210"/>
          <a:ext cx="218965" cy="13138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0">
          <a:schemeClr val="accent2"/>
        </a:lnRef>
        <a:fillRef xmlns:a="http://schemas.openxmlformats.org/drawingml/2006/main" idx="3">
          <a:schemeClr val="accent2"/>
        </a:fillRef>
        <a:effectRef xmlns:a="http://schemas.openxmlformats.org/drawingml/2006/main" idx="3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0.68237</cdr:x>
      <cdr:y>0.17782</cdr:y>
    </cdr:from>
    <cdr:to>
      <cdr:x>0.70904</cdr:x>
      <cdr:y>0.21745</cdr:y>
    </cdr:to>
    <cdr:sp macro="" textlink="">
      <cdr:nvSpPr>
        <cdr:cNvPr id="4" name="Oval 3">
          <a:extLst xmlns:a="http://schemas.openxmlformats.org/drawingml/2006/main">
            <a:ext uri="{FF2B5EF4-FFF2-40B4-BE49-F238E27FC236}">
              <a16:creationId xmlns:a16="http://schemas.microsoft.com/office/drawing/2014/main" id="{A1FC6813-7604-3F27-46C7-F285CF9A2616}"/>
            </a:ext>
          </a:extLst>
        </cdr:cNvPr>
        <cdr:cNvSpPr/>
      </cdr:nvSpPr>
      <cdr:spPr>
        <a:xfrm xmlns:a="http://schemas.openxmlformats.org/drawingml/2006/main">
          <a:off x="5601577" y="589455"/>
          <a:ext cx="218965" cy="13138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0">
          <a:schemeClr val="accent2"/>
        </a:lnRef>
        <a:fillRef xmlns:a="http://schemas.openxmlformats.org/drawingml/2006/main" idx="3">
          <a:schemeClr val="accent2"/>
        </a:fillRef>
        <a:effectRef xmlns:a="http://schemas.openxmlformats.org/drawingml/2006/main" idx="3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0.29037</cdr:x>
      <cdr:y>0.66028</cdr:y>
    </cdr:from>
    <cdr:to>
      <cdr:x>0.31704</cdr:x>
      <cdr:y>0.69991</cdr:y>
    </cdr:to>
    <cdr:sp macro="" textlink="">
      <cdr:nvSpPr>
        <cdr:cNvPr id="5" name="Oval 4">
          <a:extLst xmlns:a="http://schemas.openxmlformats.org/drawingml/2006/main">
            <a:ext uri="{FF2B5EF4-FFF2-40B4-BE49-F238E27FC236}">
              <a16:creationId xmlns:a16="http://schemas.microsoft.com/office/drawing/2014/main" id="{20B6760C-B0E2-662F-8B02-434778F7192C}"/>
            </a:ext>
          </a:extLst>
        </cdr:cNvPr>
        <cdr:cNvSpPr/>
      </cdr:nvSpPr>
      <cdr:spPr>
        <a:xfrm xmlns:a="http://schemas.openxmlformats.org/drawingml/2006/main">
          <a:off x="2383660" y="2188778"/>
          <a:ext cx="218965" cy="13138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0">
          <a:schemeClr val="accent2"/>
        </a:lnRef>
        <a:fillRef xmlns:a="http://schemas.openxmlformats.org/drawingml/2006/main" idx="3">
          <a:schemeClr val="accent2"/>
        </a:fillRef>
        <a:effectRef xmlns:a="http://schemas.openxmlformats.org/drawingml/2006/main" idx="3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0.88232</cdr:x>
      <cdr:y>0.6003</cdr:y>
    </cdr:from>
    <cdr:to>
      <cdr:x>0.90899</cdr:x>
      <cdr:y>0.63994</cdr:y>
    </cdr:to>
    <cdr:sp macro="" textlink="">
      <cdr:nvSpPr>
        <cdr:cNvPr id="6" name="Oval 5">
          <a:extLst xmlns:a="http://schemas.openxmlformats.org/drawingml/2006/main">
            <a:ext uri="{FF2B5EF4-FFF2-40B4-BE49-F238E27FC236}">
              <a16:creationId xmlns:a16="http://schemas.microsoft.com/office/drawing/2014/main" id="{F4B42A26-EA4A-171D-BFBB-DDABC2103D0E}"/>
            </a:ext>
          </a:extLst>
        </cdr:cNvPr>
        <cdr:cNvSpPr/>
      </cdr:nvSpPr>
      <cdr:spPr>
        <a:xfrm xmlns:a="http://schemas.openxmlformats.org/drawingml/2006/main">
          <a:off x="7242943" y="1989958"/>
          <a:ext cx="218965" cy="13138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0">
          <a:schemeClr val="accent2"/>
        </a:lnRef>
        <a:fillRef xmlns:a="http://schemas.openxmlformats.org/drawingml/2006/main" idx="3">
          <a:schemeClr val="accent2"/>
        </a:fillRef>
        <a:effectRef xmlns:a="http://schemas.openxmlformats.org/drawingml/2006/main" idx="3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0.59701</cdr:x>
      <cdr:y>0.62369</cdr:y>
    </cdr:from>
    <cdr:to>
      <cdr:x>0.62369</cdr:x>
      <cdr:y>0.66332</cdr:y>
    </cdr:to>
    <cdr:sp macro="" textlink="">
      <cdr:nvSpPr>
        <cdr:cNvPr id="7" name="Oval 6">
          <a:extLst xmlns:a="http://schemas.openxmlformats.org/drawingml/2006/main">
            <a:ext uri="{FF2B5EF4-FFF2-40B4-BE49-F238E27FC236}">
              <a16:creationId xmlns:a16="http://schemas.microsoft.com/office/drawing/2014/main" id="{57DB6F7F-D7FE-4EA9-78D8-88D414D42510}"/>
            </a:ext>
          </a:extLst>
        </cdr:cNvPr>
        <cdr:cNvSpPr/>
      </cdr:nvSpPr>
      <cdr:spPr>
        <a:xfrm xmlns:a="http://schemas.openxmlformats.org/drawingml/2006/main">
          <a:off x="4900862" y="2067474"/>
          <a:ext cx="219016" cy="13137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0">
          <a:schemeClr val="accent2"/>
        </a:lnRef>
        <a:fillRef xmlns:a="http://schemas.openxmlformats.org/drawingml/2006/main" idx="3">
          <a:schemeClr val="accent2"/>
        </a:fillRef>
        <a:effectRef xmlns:a="http://schemas.openxmlformats.org/drawingml/2006/main" idx="3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0.40118</cdr:x>
      <cdr:y>0.11229</cdr:y>
    </cdr:from>
    <cdr:to>
      <cdr:x>0.96799</cdr:x>
      <cdr:y>0.22458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6BD734C1-2B18-170A-DBEA-E05A373D3AC1}"/>
            </a:ext>
          </a:extLst>
        </cdr:cNvPr>
        <cdr:cNvCxnSpPr>
          <a:stCxn xmlns:a="http://schemas.openxmlformats.org/drawingml/2006/main" id="2" idx="0"/>
        </cdr:cNvCxnSpPr>
      </cdr:nvCxnSpPr>
      <cdr:spPr>
        <a:xfrm xmlns:a="http://schemas.openxmlformats.org/drawingml/2006/main" flipV="1">
          <a:off x="3293253" y="372241"/>
          <a:ext cx="4653006" cy="37222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0.2957</cdr:x>
      <cdr:y>0.63082</cdr:y>
    </cdr:from>
    <cdr:to>
      <cdr:x>0.97866</cdr:x>
      <cdr:y>0.69331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5CC17152-C658-CF36-7012-D3153D4937E7}"/>
            </a:ext>
          </a:extLst>
        </cdr:cNvPr>
        <cdr:cNvCxnSpPr/>
      </cdr:nvCxnSpPr>
      <cdr:spPr>
        <a:xfrm xmlns:a="http://schemas.openxmlformats.org/drawingml/2006/main" flipV="1">
          <a:off x="2427407" y="2091121"/>
          <a:ext cx="5606439" cy="20714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59790</xdr:rowOff>
    </xdr:from>
    <xdr:to>
      <xdr:col>11</xdr:col>
      <xdr:colOff>384202</xdr:colOff>
      <xdr:row>65</xdr:row>
      <xdr:rowOff>112058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98E748-7F4A-8EAD-A406-680AF240F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70</xdr:row>
      <xdr:rowOff>14323</xdr:rowOff>
    </xdr:from>
    <xdr:to>
      <xdr:col>13</xdr:col>
      <xdr:colOff>248129</xdr:colOff>
      <xdr:row>86</xdr:row>
      <xdr:rowOff>66592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629750-B62C-4511-8BB7-707565F2C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671511</xdr:colOff>
      <xdr:row>13</xdr:row>
      <xdr:rowOff>142875</xdr:rowOff>
    </xdr:from>
    <xdr:to>
      <xdr:col>17</xdr:col>
      <xdr:colOff>57149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77D6E5-9C13-AE49-90CC-6BC60CD6D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804862</xdr:colOff>
      <xdr:row>13</xdr:row>
      <xdr:rowOff>76200</xdr:rowOff>
    </xdr:from>
    <xdr:to>
      <xdr:col>6</xdr:col>
      <xdr:colOff>61912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CD1530-734A-41E0-A477-66128F57B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642937</xdr:colOff>
      <xdr:row>10</xdr:row>
      <xdr:rowOff>190500</xdr:rowOff>
    </xdr:from>
    <xdr:to>
      <xdr:col>14</xdr:col>
      <xdr:colOff>261937</xdr:colOff>
      <xdr:row>24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46BB32-98FD-7EDF-0A59-98FB48916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ter/Downloads/Vintage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me Series Plot"/>
      <sheetName val="Dummy Variable Approach"/>
      <sheetName val="Regression Analysis Output"/>
      <sheetName val="Different way of forcasting"/>
      <sheetName val="Mean and Sdv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January</v>
          </cell>
          <cell r="C1" t="str">
            <v>February</v>
          </cell>
          <cell r="D1" t="str">
            <v>March</v>
          </cell>
          <cell r="E1" t="str">
            <v>April</v>
          </cell>
          <cell r="F1" t="str">
            <v>May</v>
          </cell>
          <cell r="G1" t="str">
            <v>June</v>
          </cell>
          <cell r="H1" t="str">
            <v xml:space="preserve">Julee </v>
          </cell>
          <cell r="I1" t="str">
            <v>August</v>
          </cell>
          <cell r="J1" t="str">
            <v>September</v>
          </cell>
          <cell r="K1" t="str">
            <v>October</v>
          </cell>
          <cell r="L1" t="str">
            <v>November</v>
          </cell>
          <cell r="M1" t="str">
            <v>December</v>
          </cell>
        </row>
        <row r="2">
          <cell r="A2" t="str">
            <v xml:space="preserve">First </v>
          </cell>
          <cell r="B2">
            <v>242</v>
          </cell>
          <cell r="C2">
            <v>235</v>
          </cell>
          <cell r="D2">
            <v>232</v>
          </cell>
          <cell r="E2">
            <v>178</v>
          </cell>
          <cell r="F2">
            <v>184</v>
          </cell>
          <cell r="G2">
            <v>140</v>
          </cell>
          <cell r="H2">
            <v>145</v>
          </cell>
          <cell r="I2">
            <v>152</v>
          </cell>
          <cell r="J2">
            <v>110</v>
          </cell>
          <cell r="K2">
            <v>130</v>
          </cell>
          <cell r="L2">
            <v>152</v>
          </cell>
          <cell r="M2">
            <v>206</v>
          </cell>
        </row>
        <row r="3">
          <cell r="A3" t="str">
            <v>Second</v>
          </cell>
          <cell r="B3">
            <v>263</v>
          </cell>
          <cell r="C3">
            <v>238</v>
          </cell>
          <cell r="D3">
            <v>247</v>
          </cell>
          <cell r="E3">
            <v>193</v>
          </cell>
          <cell r="F3">
            <v>193</v>
          </cell>
          <cell r="G3">
            <v>149</v>
          </cell>
          <cell r="H3">
            <v>157</v>
          </cell>
          <cell r="I3">
            <v>161</v>
          </cell>
          <cell r="J3">
            <v>122</v>
          </cell>
          <cell r="K3">
            <v>130</v>
          </cell>
          <cell r="L3">
            <v>167</v>
          </cell>
          <cell r="M3">
            <v>230</v>
          </cell>
        </row>
        <row r="4">
          <cell r="A4" t="str">
            <v>Third</v>
          </cell>
          <cell r="B4">
            <v>282</v>
          </cell>
          <cell r="C4">
            <v>255</v>
          </cell>
          <cell r="D4">
            <v>265</v>
          </cell>
          <cell r="E4">
            <v>205</v>
          </cell>
          <cell r="F4">
            <v>210</v>
          </cell>
          <cell r="G4">
            <v>160</v>
          </cell>
          <cell r="H4">
            <v>166</v>
          </cell>
          <cell r="I4">
            <v>174</v>
          </cell>
          <cell r="J4">
            <v>126</v>
          </cell>
          <cell r="K4">
            <v>148</v>
          </cell>
          <cell r="L4">
            <v>173</v>
          </cell>
          <cell r="M4">
            <v>235</v>
          </cell>
        </row>
        <row r="5">
          <cell r="A5" t="str">
            <v>Total</v>
          </cell>
          <cell r="B5">
            <v>787</v>
          </cell>
          <cell r="C5">
            <v>728</v>
          </cell>
          <cell r="D5">
            <v>744</v>
          </cell>
          <cell r="E5">
            <v>576</v>
          </cell>
          <cell r="F5">
            <v>587</v>
          </cell>
          <cell r="G5">
            <v>449</v>
          </cell>
          <cell r="H5">
            <v>468</v>
          </cell>
          <cell r="I5">
            <v>487</v>
          </cell>
          <cell r="J5">
            <v>358</v>
          </cell>
          <cell r="K5">
            <v>408</v>
          </cell>
          <cell r="L5">
            <v>492</v>
          </cell>
          <cell r="M5">
            <v>671</v>
          </cell>
        </row>
        <row r="6">
          <cell r="A6" t="str">
            <v>Mean</v>
          </cell>
          <cell r="B6">
            <v>262.33333333333331</v>
          </cell>
          <cell r="C6">
            <v>242.66666666666666</v>
          </cell>
          <cell r="D6">
            <v>248</v>
          </cell>
          <cell r="E6">
            <v>192</v>
          </cell>
          <cell r="F6">
            <v>195.66666666666666</v>
          </cell>
          <cell r="G6">
            <v>149.66666666666666</v>
          </cell>
          <cell r="H6">
            <v>156</v>
          </cell>
          <cell r="I6">
            <v>162.33333333333334</v>
          </cell>
          <cell r="J6">
            <v>119.33333333333333</v>
          </cell>
          <cell r="K6">
            <v>136</v>
          </cell>
          <cell r="L6">
            <v>164</v>
          </cell>
          <cell r="M6">
            <v>223.66666666666666</v>
          </cell>
        </row>
        <row r="7">
          <cell r="A7" t="str">
            <v xml:space="preserve">Variance </v>
          </cell>
          <cell r="B7">
            <v>400.33333333333331</v>
          </cell>
          <cell r="C7">
            <v>116.33333333333333</v>
          </cell>
          <cell r="D7">
            <v>273</v>
          </cell>
          <cell r="E7">
            <v>183</v>
          </cell>
          <cell r="F7">
            <v>174.33333333333331</v>
          </cell>
          <cell r="G7">
            <v>100.33333333333333</v>
          </cell>
          <cell r="H7">
            <v>111</v>
          </cell>
          <cell r="I7">
            <v>122.33333333333333</v>
          </cell>
          <cell r="J7">
            <v>69.333333333333343</v>
          </cell>
          <cell r="K7">
            <v>108</v>
          </cell>
          <cell r="L7">
            <v>117</v>
          </cell>
          <cell r="M7">
            <v>240.33333333333337</v>
          </cell>
        </row>
        <row r="8">
          <cell r="A8" t="str">
            <v>StDev</v>
          </cell>
          <cell r="B8">
            <v>20.008331597945226</v>
          </cell>
          <cell r="C8">
            <v>10.785793124908958</v>
          </cell>
          <cell r="D8">
            <v>16.522711641858304</v>
          </cell>
          <cell r="E8">
            <v>13.527749258468683</v>
          </cell>
          <cell r="F8">
            <v>13.203534880225572</v>
          </cell>
          <cell r="G8">
            <v>10.016652800877813</v>
          </cell>
          <cell r="H8">
            <v>10.535653752852738</v>
          </cell>
          <cell r="I8">
            <v>11.060440015358038</v>
          </cell>
          <cell r="J8">
            <v>8.3266639978645323</v>
          </cell>
          <cell r="K8">
            <v>10.392304845413264</v>
          </cell>
          <cell r="L8">
            <v>10.816653826391969</v>
          </cell>
          <cell r="M8">
            <v>15.502687938977981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8946E-9B33-4AD4-A1D7-BF1BE3C2FF96}" name="Table1" displayName="Table1" ref="A1:E49" totalsRowShown="0">
  <autoFilter ref="A1:E49" xr:uid="{7868946E-9B33-4AD4-A1D7-BF1BE3C2FF96}"/>
  <tableColumns count="5">
    <tableColumn id="1" xr3:uid="{990AECDF-FDFE-4F8E-BCF1-504EE5ACBB69}" name="Month"/>
    <tableColumn id="2" xr3:uid="{E6737438-E13C-40A1-86FA-1687B0505A75}" name="Sales" dataDxfId="1" dataCellStyle="Currency"/>
    <tableColumn id="3" xr3:uid="{475585A9-694A-499A-AEA7-58221B1CD7DE}" name="Forecast(Sales)" dataCellStyle="Currency">
      <calculatedColumnFormula>_xlfn.FORECAST.ETS(A2,$B$2:$B$37,$A$2:$A$37,1,1)</calculatedColumnFormula>
    </tableColumn>
    <tableColumn id="4" xr3:uid="{33889F48-B51D-49B0-A01F-30C3B70A76B6}" name="Lower Confidence Bound(Sales)" dataCellStyle="Currency">
      <calculatedColumnFormula>C2-_xlfn.FORECAST.ETS.CONFINT(A2,$B$2:$B$37,$A$2:$A$37,0.95,1,1)</calculatedColumnFormula>
    </tableColumn>
    <tableColumn id="5" xr3:uid="{05DC3AFC-C004-4FB3-8C17-3EDF35FE033E}" name="Upper Confidence Bound(Sales)" dataCellStyle="Currency">
      <calculatedColumnFormula>C2+_xlfn.FORECAST.ETS.CONFINT(A2,$B$2:$B$37,$A$2:$A$37,0.95,1,1)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F2353C-6CB7-4D4F-A3B3-1A22B07F5C33}" name="Table2" displayName="Table2" ref="G1:H8" totalsRowShown="0">
  <autoFilter ref="G1:H8" xr:uid="{41F2353C-6CB7-4D4F-A3B3-1A22B07F5C33}"/>
  <tableColumns count="2">
    <tableColumn id="1" xr3:uid="{EBD085C2-987A-42D4-898C-2C313D7AC7D3}" name="Statistic"/>
    <tableColumn id="2" xr3:uid="{CCFDEBD0-35BB-497B-B104-9903F34FD9DF}" name="Val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87" workbookViewId="0">
      <selection activeCell="I25" sqref="I25"/>
    </sheetView>
  </sheetViews>
  <sheetFormatPr defaultRowHeight="15.75" x14ac:dyDescent="0.25"/>
  <cols>
    <col min="4" max="4" width="9" style="25"/>
  </cols>
  <sheetData>
    <row r="1" spans="1:4" x14ac:dyDescent="0.25">
      <c r="C1" s="1" t="s">
        <v>0</v>
      </c>
      <c r="D1" s="24" t="s">
        <v>1</v>
      </c>
    </row>
    <row r="2" spans="1:4" x14ac:dyDescent="0.25">
      <c r="A2" s="34" t="s">
        <v>42</v>
      </c>
      <c r="B2" t="s">
        <v>31</v>
      </c>
      <c r="C2">
        <v>1</v>
      </c>
      <c r="D2" s="25">
        <v>242</v>
      </c>
    </row>
    <row r="3" spans="1:4" x14ac:dyDescent="0.25">
      <c r="A3" s="34"/>
      <c r="B3" t="s">
        <v>32</v>
      </c>
      <c r="C3">
        <v>2</v>
      </c>
      <c r="D3" s="25">
        <v>235</v>
      </c>
    </row>
    <row r="4" spans="1:4" x14ac:dyDescent="0.25">
      <c r="A4" s="34"/>
      <c r="B4" t="s">
        <v>33</v>
      </c>
      <c r="C4">
        <v>3</v>
      </c>
      <c r="D4" s="25">
        <v>232</v>
      </c>
    </row>
    <row r="5" spans="1:4" x14ac:dyDescent="0.25">
      <c r="A5" s="34" t="s">
        <v>43</v>
      </c>
      <c r="B5" t="s">
        <v>34</v>
      </c>
      <c r="C5">
        <v>4</v>
      </c>
      <c r="D5" s="25">
        <v>178</v>
      </c>
    </row>
    <row r="6" spans="1:4" x14ac:dyDescent="0.25">
      <c r="A6" s="34"/>
      <c r="B6" t="s">
        <v>11</v>
      </c>
      <c r="C6">
        <v>5</v>
      </c>
      <c r="D6" s="25">
        <v>184</v>
      </c>
    </row>
    <row r="7" spans="1:4" x14ac:dyDescent="0.25">
      <c r="A7" s="34"/>
      <c r="B7" t="s">
        <v>35</v>
      </c>
      <c r="C7">
        <v>6</v>
      </c>
      <c r="D7" s="25">
        <v>140</v>
      </c>
    </row>
    <row r="8" spans="1:4" x14ac:dyDescent="0.25">
      <c r="A8" s="34" t="s">
        <v>44</v>
      </c>
      <c r="B8" t="s">
        <v>36</v>
      </c>
      <c r="C8">
        <v>7</v>
      </c>
      <c r="D8" s="25">
        <v>145</v>
      </c>
    </row>
    <row r="9" spans="1:4" x14ac:dyDescent="0.25">
      <c r="A9" s="34"/>
      <c r="B9" t="s">
        <v>37</v>
      </c>
      <c r="C9">
        <v>8</v>
      </c>
      <c r="D9" s="25">
        <v>152</v>
      </c>
    </row>
    <row r="10" spans="1:4" x14ac:dyDescent="0.25">
      <c r="A10" s="34"/>
      <c r="B10" t="s">
        <v>38</v>
      </c>
      <c r="C10">
        <v>9</v>
      </c>
      <c r="D10" s="25">
        <v>110</v>
      </c>
    </row>
    <row r="11" spans="1:4" x14ac:dyDescent="0.25">
      <c r="A11" s="34" t="s">
        <v>45</v>
      </c>
      <c r="B11" t="s">
        <v>39</v>
      </c>
      <c r="C11">
        <v>10</v>
      </c>
      <c r="D11" s="25">
        <v>130</v>
      </c>
    </row>
    <row r="12" spans="1:4" x14ac:dyDescent="0.25">
      <c r="A12" s="34"/>
      <c r="B12" t="s">
        <v>40</v>
      </c>
      <c r="C12">
        <v>11</v>
      </c>
      <c r="D12" s="25">
        <v>152</v>
      </c>
    </row>
    <row r="13" spans="1:4" x14ac:dyDescent="0.25">
      <c r="A13" s="34"/>
      <c r="B13" t="s">
        <v>41</v>
      </c>
      <c r="C13">
        <v>12</v>
      </c>
      <c r="D13" s="25">
        <v>206</v>
      </c>
    </row>
    <row r="14" spans="1:4" x14ac:dyDescent="0.25">
      <c r="A14" s="34" t="s">
        <v>42</v>
      </c>
      <c r="B14" t="s">
        <v>31</v>
      </c>
      <c r="C14">
        <v>13</v>
      </c>
      <c r="D14" s="25">
        <v>263</v>
      </c>
    </row>
    <row r="15" spans="1:4" x14ac:dyDescent="0.25">
      <c r="A15" s="34"/>
      <c r="B15" t="s">
        <v>32</v>
      </c>
      <c r="C15">
        <v>14</v>
      </c>
      <c r="D15" s="25">
        <v>238</v>
      </c>
    </row>
    <row r="16" spans="1:4" x14ac:dyDescent="0.25">
      <c r="A16" s="34"/>
      <c r="B16" t="s">
        <v>33</v>
      </c>
      <c r="C16">
        <v>15</v>
      </c>
      <c r="D16" s="25">
        <v>247</v>
      </c>
    </row>
    <row r="17" spans="1:4" x14ac:dyDescent="0.25">
      <c r="A17" s="34" t="s">
        <v>43</v>
      </c>
      <c r="B17" t="s">
        <v>34</v>
      </c>
      <c r="C17">
        <v>16</v>
      </c>
      <c r="D17" s="25">
        <v>193</v>
      </c>
    </row>
    <row r="18" spans="1:4" x14ac:dyDescent="0.25">
      <c r="A18" s="34"/>
      <c r="B18" t="s">
        <v>11</v>
      </c>
      <c r="C18">
        <v>17</v>
      </c>
      <c r="D18" s="25">
        <v>193</v>
      </c>
    </row>
    <row r="19" spans="1:4" x14ac:dyDescent="0.25">
      <c r="A19" s="34"/>
      <c r="B19" t="s">
        <v>35</v>
      </c>
      <c r="C19">
        <v>18</v>
      </c>
      <c r="D19" s="25">
        <v>149</v>
      </c>
    </row>
    <row r="20" spans="1:4" x14ac:dyDescent="0.25">
      <c r="A20" s="34" t="s">
        <v>44</v>
      </c>
      <c r="B20" t="s">
        <v>36</v>
      </c>
      <c r="C20">
        <v>19</v>
      </c>
      <c r="D20" s="25">
        <v>157</v>
      </c>
    </row>
    <row r="21" spans="1:4" x14ac:dyDescent="0.25">
      <c r="A21" s="34"/>
      <c r="B21" t="s">
        <v>37</v>
      </c>
      <c r="C21">
        <v>20</v>
      </c>
      <c r="D21" s="25">
        <v>161</v>
      </c>
    </row>
    <row r="22" spans="1:4" x14ac:dyDescent="0.25">
      <c r="A22" s="34"/>
      <c r="B22" t="s">
        <v>38</v>
      </c>
      <c r="C22">
        <v>21</v>
      </c>
      <c r="D22" s="25">
        <v>122</v>
      </c>
    </row>
    <row r="23" spans="1:4" x14ac:dyDescent="0.25">
      <c r="A23" s="34" t="s">
        <v>45</v>
      </c>
      <c r="B23" t="s">
        <v>39</v>
      </c>
      <c r="C23">
        <v>22</v>
      </c>
      <c r="D23" s="25">
        <v>130</v>
      </c>
    </row>
    <row r="24" spans="1:4" x14ac:dyDescent="0.25">
      <c r="A24" s="34"/>
      <c r="B24" t="s">
        <v>40</v>
      </c>
      <c r="C24">
        <v>23</v>
      </c>
      <c r="D24" s="25">
        <v>167</v>
      </c>
    </row>
    <row r="25" spans="1:4" x14ac:dyDescent="0.25">
      <c r="A25" s="34"/>
      <c r="B25" t="s">
        <v>41</v>
      </c>
      <c r="C25">
        <v>24</v>
      </c>
      <c r="D25" s="25">
        <v>230</v>
      </c>
    </row>
    <row r="26" spans="1:4" x14ac:dyDescent="0.25">
      <c r="A26" s="34" t="s">
        <v>42</v>
      </c>
      <c r="B26" t="s">
        <v>31</v>
      </c>
      <c r="C26">
        <v>25</v>
      </c>
      <c r="D26" s="25">
        <v>282</v>
      </c>
    </row>
    <row r="27" spans="1:4" x14ac:dyDescent="0.25">
      <c r="A27" s="34"/>
      <c r="B27" t="s">
        <v>32</v>
      </c>
      <c r="C27">
        <v>26</v>
      </c>
      <c r="D27" s="25">
        <v>255</v>
      </c>
    </row>
    <row r="28" spans="1:4" x14ac:dyDescent="0.25">
      <c r="A28" s="34"/>
      <c r="B28" t="s">
        <v>33</v>
      </c>
      <c r="C28">
        <v>27</v>
      </c>
      <c r="D28" s="25">
        <v>265</v>
      </c>
    </row>
    <row r="29" spans="1:4" x14ac:dyDescent="0.25">
      <c r="A29" s="34" t="s">
        <v>43</v>
      </c>
      <c r="B29" t="s">
        <v>34</v>
      </c>
      <c r="C29">
        <v>28</v>
      </c>
      <c r="D29" s="25">
        <v>205</v>
      </c>
    </row>
    <row r="30" spans="1:4" x14ac:dyDescent="0.25">
      <c r="A30" s="34"/>
      <c r="B30" t="s">
        <v>11</v>
      </c>
      <c r="C30">
        <v>29</v>
      </c>
      <c r="D30" s="25">
        <v>210</v>
      </c>
    </row>
    <row r="31" spans="1:4" x14ac:dyDescent="0.25">
      <c r="A31" s="34"/>
      <c r="B31" t="s">
        <v>35</v>
      </c>
      <c r="C31">
        <v>30</v>
      </c>
      <c r="D31" s="25">
        <v>160</v>
      </c>
    </row>
    <row r="32" spans="1:4" x14ac:dyDescent="0.25">
      <c r="A32" s="34" t="s">
        <v>44</v>
      </c>
      <c r="B32" t="s">
        <v>36</v>
      </c>
      <c r="C32">
        <v>31</v>
      </c>
      <c r="D32" s="25">
        <v>166</v>
      </c>
    </row>
    <row r="33" spans="1:4" x14ac:dyDescent="0.25">
      <c r="A33" s="34"/>
      <c r="B33" t="s">
        <v>37</v>
      </c>
      <c r="C33">
        <v>32</v>
      </c>
      <c r="D33" s="25">
        <v>174</v>
      </c>
    </row>
    <row r="34" spans="1:4" x14ac:dyDescent="0.25">
      <c r="A34" s="34"/>
      <c r="B34" t="s">
        <v>38</v>
      </c>
      <c r="C34">
        <v>33</v>
      </c>
      <c r="D34" s="25">
        <v>126</v>
      </c>
    </row>
    <row r="35" spans="1:4" x14ac:dyDescent="0.25">
      <c r="A35" s="34" t="s">
        <v>45</v>
      </c>
      <c r="B35" t="s">
        <v>39</v>
      </c>
      <c r="C35">
        <v>34</v>
      </c>
      <c r="D35" s="25">
        <v>148</v>
      </c>
    </row>
    <row r="36" spans="1:4" x14ac:dyDescent="0.25">
      <c r="A36" s="34"/>
      <c r="B36" t="s">
        <v>40</v>
      </c>
      <c r="C36">
        <v>35</v>
      </c>
      <c r="D36" s="25">
        <v>173</v>
      </c>
    </row>
    <row r="37" spans="1:4" x14ac:dyDescent="0.25">
      <c r="A37" s="34"/>
      <c r="B37" t="s">
        <v>41</v>
      </c>
      <c r="C37">
        <v>36</v>
      </c>
      <c r="D37" s="25">
        <v>235</v>
      </c>
    </row>
  </sheetData>
  <mergeCells count="12"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6CC7-1592-4736-B779-64F79A3D4C55}">
  <dimension ref="A1:AC49"/>
  <sheetViews>
    <sheetView topLeftCell="A65" zoomScaleNormal="37" workbookViewId="0">
      <selection activeCell="P76" sqref="P76"/>
    </sheetView>
  </sheetViews>
  <sheetFormatPr defaultRowHeight="15.75" x14ac:dyDescent="0.25"/>
  <cols>
    <col min="4" max="4" width="9.875" style="25" bestFit="1" customWidth="1"/>
    <col min="5" max="5" width="12" style="23" bestFit="1" customWidth="1"/>
    <col min="19" max="19" width="12.625" bestFit="1" customWidth="1"/>
    <col min="20" max="20" width="12.625" customWidth="1"/>
    <col min="21" max="21" width="14.125" bestFit="1" customWidth="1"/>
    <col min="22" max="22" width="12.625" bestFit="1" customWidth="1"/>
    <col min="23" max="23" width="12.125" bestFit="1" customWidth="1"/>
    <col min="24" max="24" width="13.125" bestFit="1" customWidth="1"/>
    <col min="25" max="27" width="12.625" bestFit="1" customWidth="1"/>
  </cols>
  <sheetData>
    <row r="1" spans="1:29" x14ac:dyDescent="0.25">
      <c r="B1" s="17" t="s">
        <v>0</v>
      </c>
      <c r="C1" s="17" t="s">
        <v>71</v>
      </c>
      <c r="D1" s="24" t="s">
        <v>1</v>
      </c>
      <c r="E1" s="22" t="s">
        <v>70</v>
      </c>
      <c r="F1" s="1" t="s">
        <v>69</v>
      </c>
      <c r="G1" t="s">
        <v>31</v>
      </c>
      <c r="H1" t="s">
        <v>32</v>
      </c>
      <c r="I1" t="s">
        <v>33</v>
      </c>
      <c r="J1" t="s">
        <v>34</v>
      </c>
      <c r="K1" t="s">
        <v>11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29" x14ac:dyDescent="0.25">
      <c r="A2" s="34" t="s">
        <v>42</v>
      </c>
      <c r="B2" t="s">
        <v>31</v>
      </c>
      <c r="C2">
        <v>1</v>
      </c>
      <c r="D2" s="25">
        <v>242</v>
      </c>
      <c r="E2" s="23" cm="1">
        <f t="array" ref="E2">$V$17+MMULT(F2:R2,$V$18:$V$30)</f>
        <v>250.12499999999994</v>
      </c>
      <c r="F2">
        <v>1</v>
      </c>
      <c r="G2">
        <f t="shared" ref="G2:G49" si="0">IF(B2="Jan",1,0)</f>
        <v>1</v>
      </c>
      <c r="H2">
        <f t="shared" ref="H2:H49" si="1">IF(B2="Feb",1,0)</f>
        <v>0</v>
      </c>
      <c r="I2">
        <f t="shared" ref="I2:I49" si="2">IF(B2= "Mar",1,0)</f>
        <v>0</v>
      </c>
      <c r="J2">
        <f t="shared" ref="J2:J49" si="3">IF(B2="Apr",1,0)</f>
        <v>0</v>
      </c>
      <c r="K2">
        <f t="shared" ref="K2:K49" si="4">IF(B2="May",1,0)</f>
        <v>0</v>
      </c>
      <c r="L2">
        <f t="shared" ref="L2:L49" si="5">IF(B2="Jun",1,0)</f>
        <v>0</v>
      </c>
      <c r="M2">
        <f t="shared" ref="M2:M49" si="6">IF(B2="Jul",1,0)</f>
        <v>0</v>
      </c>
      <c r="N2">
        <f t="shared" ref="N2:N49" si="7">IF(B2="Aug",1,0)</f>
        <v>0</v>
      </c>
      <c r="O2">
        <f t="shared" ref="O2:O49" si="8">IF(B2="Sep",1,0)</f>
        <v>0</v>
      </c>
      <c r="P2">
        <f t="shared" ref="P2:P49" si="9">IF(B2="Oct",1,0)</f>
        <v>0</v>
      </c>
      <c r="Q2">
        <f t="shared" ref="Q2:Q49" si="10">IF(B2="Nov",1,0)</f>
        <v>0</v>
      </c>
      <c r="R2">
        <f t="shared" ref="R2:R49" si="11">IF(B2="Dec",1,0)</f>
        <v>0</v>
      </c>
    </row>
    <row r="3" spans="1:29" x14ac:dyDescent="0.25">
      <c r="A3" s="34"/>
      <c r="B3" t="s">
        <v>32</v>
      </c>
      <c r="C3">
        <v>2</v>
      </c>
      <c r="D3" s="25">
        <v>235</v>
      </c>
      <c r="E3" s="23" cm="1">
        <f t="array" ref="E3">$V$17+MMULT(F3:R3,$V$18:$V$30)</f>
        <v>230.45833333333331</v>
      </c>
      <c r="F3">
        <v>2</v>
      </c>
      <c r="G3">
        <f t="shared" si="0"/>
        <v>0</v>
      </c>
      <c r="H3">
        <f t="shared" si="1"/>
        <v>1</v>
      </c>
      <c r="I3">
        <f t="shared" si="2"/>
        <v>0</v>
      </c>
      <c r="J3">
        <f t="shared" si="3"/>
        <v>0</v>
      </c>
      <c r="K3">
        <f t="shared" si="4"/>
        <v>0</v>
      </c>
      <c r="L3">
        <f t="shared" si="5"/>
        <v>0</v>
      </c>
      <c r="M3">
        <f t="shared" si="6"/>
        <v>0</v>
      </c>
      <c r="N3">
        <f t="shared" si="7"/>
        <v>0</v>
      </c>
      <c r="O3">
        <f t="shared" si="8"/>
        <v>0</v>
      </c>
      <c r="P3">
        <f t="shared" si="9"/>
        <v>0</v>
      </c>
      <c r="Q3">
        <f t="shared" si="10"/>
        <v>0</v>
      </c>
      <c r="R3">
        <f t="shared" si="11"/>
        <v>0</v>
      </c>
      <c r="U3" s="18"/>
      <c r="V3" s="18"/>
    </row>
    <row r="4" spans="1:29" x14ac:dyDescent="0.25">
      <c r="A4" s="34"/>
      <c r="B4" t="s">
        <v>33</v>
      </c>
      <c r="C4">
        <v>3</v>
      </c>
      <c r="D4" s="25">
        <v>232</v>
      </c>
      <c r="E4" s="23" cm="1">
        <f t="array" ref="E4">$V$17+MMULT(F4:R4,$V$18:$V$30)</f>
        <v>235.79166666666663</v>
      </c>
      <c r="F4">
        <v>3</v>
      </c>
      <c r="G4">
        <f t="shared" si="0"/>
        <v>0</v>
      </c>
      <c r="H4">
        <f t="shared" si="1"/>
        <v>0</v>
      </c>
      <c r="I4">
        <f t="shared" si="2"/>
        <v>1</v>
      </c>
      <c r="J4">
        <f t="shared" si="3"/>
        <v>0</v>
      </c>
      <c r="K4">
        <f t="shared" si="4"/>
        <v>0</v>
      </c>
      <c r="L4">
        <f t="shared" si="5"/>
        <v>0</v>
      </c>
      <c r="M4">
        <f t="shared" si="6"/>
        <v>0</v>
      </c>
      <c r="N4">
        <f t="shared" si="7"/>
        <v>0</v>
      </c>
      <c r="O4">
        <f t="shared" si="8"/>
        <v>0</v>
      </c>
      <c r="P4">
        <f t="shared" si="9"/>
        <v>0</v>
      </c>
      <c r="Q4">
        <f t="shared" si="10"/>
        <v>0</v>
      </c>
      <c r="R4">
        <f t="shared" si="11"/>
        <v>0</v>
      </c>
    </row>
    <row r="5" spans="1:29" x14ac:dyDescent="0.25">
      <c r="A5" s="34" t="s">
        <v>43</v>
      </c>
      <c r="B5" t="s">
        <v>34</v>
      </c>
      <c r="C5">
        <v>4</v>
      </c>
      <c r="D5" s="25">
        <v>178</v>
      </c>
      <c r="E5" s="23" cm="1">
        <f t="array" ref="E5">$V$17+MMULT(F5:R5,$V$18:$V$30)</f>
        <v>179.79166666666663</v>
      </c>
      <c r="F5">
        <v>4</v>
      </c>
      <c r="G5">
        <f t="shared" si="0"/>
        <v>0</v>
      </c>
      <c r="H5">
        <f t="shared" si="1"/>
        <v>0</v>
      </c>
      <c r="I5">
        <f t="shared" si="2"/>
        <v>0</v>
      </c>
      <c r="J5">
        <f t="shared" si="3"/>
        <v>1</v>
      </c>
      <c r="K5">
        <f t="shared" si="4"/>
        <v>0</v>
      </c>
      <c r="L5">
        <f t="shared" si="5"/>
        <v>0</v>
      </c>
      <c r="M5">
        <f t="shared" si="6"/>
        <v>0</v>
      </c>
      <c r="N5">
        <f t="shared" si="7"/>
        <v>0</v>
      </c>
      <c r="O5">
        <f t="shared" si="8"/>
        <v>0</v>
      </c>
      <c r="P5">
        <f t="shared" si="9"/>
        <v>0</v>
      </c>
      <c r="Q5">
        <f t="shared" si="10"/>
        <v>0</v>
      </c>
      <c r="R5">
        <f t="shared" si="11"/>
        <v>0</v>
      </c>
    </row>
    <row r="6" spans="1:29" x14ac:dyDescent="0.25">
      <c r="A6" s="34"/>
      <c r="B6" t="s">
        <v>11</v>
      </c>
      <c r="C6">
        <v>5</v>
      </c>
      <c r="D6" s="25">
        <v>184</v>
      </c>
      <c r="E6" s="23" cm="1">
        <f t="array" ref="E6">$V$17+MMULT(F6:R6,$V$18:$V$30)</f>
        <v>183.45833333333331</v>
      </c>
      <c r="F6">
        <v>5</v>
      </c>
      <c r="G6">
        <f t="shared" si="0"/>
        <v>0</v>
      </c>
      <c r="H6">
        <f t="shared" si="1"/>
        <v>0</v>
      </c>
      <c r="I6">
        <f t="shared" si="2"/>
        <v>0</v>
      </c>
      <c r="J6">
        <f t="shared" si="3"/>
        <v>0</v>
      </c>
      <c r="K6">
        <f t="shared" si="4"/>
        <v>1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</v>
      </c>
      <c r="P6">
        <f t="shared" si="9"/>
        <v>0</v>
      </c>
      <c r="Q6">
        <f t="shared" si="10"/>
        <v>0</v>
      </c>
      <c r="R6">
        <f t="shared" si="11"/>
        <v>0</v>
      </c>
    </row>
    <row r="7" spans="1:29" x14ac:dyDescent="0.25">
      <c r="A7" s="34"/>
      <c r="B7" t="s">
        <v>35</v>
      </c>
      <c r="C7">
        <v>6</v>
      </c>
      <c r="D7" s="25">
        <v>140</v>
      </c>
      <c r="E7" s="23" cm="1">
        <f t="array" ref="E7">$V$17+MMULT(F7:R7,$V$18:$V$30)</f>
        <v>137.45833333333331</v>
      </c>
      <c r="F7">
        <v>6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1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>
        <f t="shared" si="10"/>
        <v>0</v>
      </c>
      <c r="R7">
        <f t="shared" si="11"/>
        <v>0</v>
      </c>
    </row>
    <row r="8" spans="1:29" x14ac:dyDescent="0.25">
      <c r="A8" s="34" t="s">
        <v>44</v>
      </c>
      <c r="B8" t="s">
        <v>36</v>
      </c>
      <c r="C8">
        <v>7</v>
      </c>
      <c r="D8" s="25">
        <v>145</v>
      </c>
      <c r="E8" s="23" cm="1">
        <f t="array" ref="E8">$V$17+MMULT(F8:R8,$V$18:$V$30)</f>
        <v>143.79166666666666</v>
      </c>
      <c r="F8">
        <v>7</v>
      </c>
      <c r="G8">
        <f t="shared" si="0"/>
        <v>0</v>
      </c>
      <c r="H8">
        <f t="shared" si="1"/>
        <v>0</v>
      </c>
      <c r="I8">
        <f t="shared" si="2"/>
        <v>0</v>
      </c>
      <c r="J8">
        <f t="shared" si="3"/>
        <v>0</v>
      </c>
      <c r="K8">
        <f t="shared" si="4"/>
        <v>0</v>
      </c>
      <c r="L8">
        <f t="shared" si="5"/>
        <v>0</v>
      </c>
      <c r="M8">
        <f t="shared" si="6"/>
        <v>1</v>
      </c>
      <c r="N8">
        <f t="shared" si="7"/>
        <v>0</v>
      </c>
      <c r="O8">
        <f t="shared" si="8"/>
        <v>0</v>
      </c>
      <c r="P8">
        <f t="shared" si="9"/>
        <v>0</v>
      </c>
      <c r="Q8">
        <f t="shared" si="10"/>
        <v>0</v>
      </c>
      <c r="R8">
        <f t="shared" si="11"/>
        <v>0</v>
      </c>
    </row>
    <row r="9" spans="1:29" x14ac:dyDescent="0.25">
      <c r="A9" s="34"/>
      <c r="B9" t="s">
        <v>37</v>
      </c>
      <c r="C9">
        <v>8</v>
      </c>
      <c r="D9" s="25">
        <v>152</v>
      </c>
      <c r="E9" s="23" cm="1">
        <f t="array" ref="E9">$V$17+MMULT(F9:R9,$V$18:$V$30)</f>
        <v>150.12499999999997</v>
      </c>
      <c r="F9">
        <v>8</v>
      </c>
      <c r="G9">
        <f t="shared" si="0"/>
        <v>0</v>
      </c>
      <c r="H9">
        <f t="shared" si="1"/>
        <v>0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  <c r="M9">
        <f t="shared" si="6"/>
        <v>0</v>
      </c>
      <c r="N9">
        <f t="shared" si="7"/>
        <v>1</v>
      </c>
      <c r="O9">
        <f t="shared" si="8"/>
        <v>0</v>
      </c>
      <c r="P9">
        <f t="shared" si="9"/>
        <v>0</v>
      </c>
      <c r="Q9">
        <f t="shared" si="10"/>
        <v>0</v>
      </c>
      <c r="R9">
        <f t="shared" si="11"/>
        <v>0</v>
      </c>
    </row>
    <row r="10" spans="1:29" x14ac:dyDescent="0.25">
      <c r="A10" s="34"/>
      <c r="B10" t="s">
        <v>38</v>
      </c>
      <c r="C10">
        <v>9</v>
      </c>
      <c r="D10" s="25">
        <v>110</v>
      </c>
      <c r="E10" s="23" cm="1">
        <f t="array" ref="E10">$V$17+MMULT(F10:R10,$V$18:$V$30)</f>
        <v>107.125</v>
      </c>
      <c r="F10">
        <v>9</v>
      </c>
      <c r="G10">
        <f t="shared" si="0"/>
        <v>0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  <c r="M10">
        <f t="shared" si="6"/>
        <v>0</v>
      </c>
      <c r="N10">
        <f t="shared" si="7"/>
        <v>0</v>
      </c>
      <c r="O10">
        <f t="shared" si="8"/>
        <v>1</v>
      </c>
      <c r="P10">
        <f t="shared" si="9"/>
        <v>0</v>
      </c>
      <c r="Q10">
        <f t="shared" si="10"/>
        <v>0</v>
      </c>
      <c r="R10">
        <f t="shared" si="11"/>
        <v>0</v>
      </c>
    </row>
    <row r="11" spans="1:29" x14ac:dyDescent="0.25">
      <c r="A11" s="34" t="s">
        <v>45</v>
      </c>
      <c r="B11" t="s">
        <v>39</v>
      </c>
      <c r="C11">
        <v>10</v>
      </c>
      <c r="D11" s="25">
        <v>130</v>
      </c>
      <c r="E11" s="23" cm="1">
        <f t="array" ref="E11">$V$17+MMULT(F11:R11,$V$18:$V$30)</f>
        <v>123.7916666666666</v>
      </c>
      <c r="F11">
        <v>10</v>
      </c>
      <c r="G11">
        <f t="shared" si="0"/>
        <v>0</v>
      </c>
      <c r="H11">
        <f t="shared" si="1"/>
        <v>0</v>
      </c>
      <c r="I11">
        <f t="shared" si="2"/>
        <v>0</v>
      </c>
      <c r="J11">
        <f t="shared" si="3"/>
        <v>0</v>
      </c>
      <c r="K11">
        <f t="shared" si="4"/>
        <v>0</v>
      </c>
      <c r="L11">
        <f t="shared" si="5"/>
        <v>0</v>
      </c>
      <c r="M11">
        <f t="shared" si="6"/>
        <v>0</v>
      </c>
      <c r="N11">
        <f t="shared" si="7"/>
        <v>0</v>
      </c>
      <c r="O11">
        <f t="shared" si="8"/>
        <v>0</v>
      </c>
      <c r="P11">
        <f t="shared" si="9"/>
        <v>1</v>
      </c>
      <c r="Q11">
        <f t="shared" si="10"/>
        <v>0</v>
      </c>
      <c r="R11">
        <f t="shared" si="11"/>
        <v>0</v>
      </c>
      <c r="U11" s="19"/>
      <c r="V11" s="19"/>
      <c r="W11" s="19"/>
      <c r="X11" s="19"/>
      <c r="Y11" s="19"/>
      <c r="Z11" s="19"/>
    </row>
    <row r="12" spans="1:29" x14ac:dyDescent="0.25">
      <c r="A12" s="34"/>
      <c r="B12" t="s">
        <v>40</v>
      </c>
      <c r="C12">
        <v>11</v>
      </c>
      <c r="D12" s="25">
        <v>152</v>
      </c>
      <c r="E12" s="23" cm="1">
        <f t="array" ref="E12">$V$17+MMULT(F12:R12,$V$18:$V$30)</f>
        <v>151.7916666666666</v>
      </c>
      <c r="F12">
        <v>11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  <c r="M12">
        <f t="shared" si="6"/>
        <v>0</v>
      </c>
      <c r="N12">
        <f t="shared" si="7"/>
        <v>0</v>
      </c>
      <c r="O12">
        <f t="shared" si="8"/>
        <v>0</v>
      </c>
      <c r="P12">
        <f t="shared" si="9"/>
        <v>0</v>
      </c>
      <c r="Q12">
        <f t="shared" si="10"/>
        <v>1</v>
      </c>
      <c r="R12">
        <f t="shared" si="11"/>
        <v>0</v>
      </c>
    </row>
    <row r="13" spans="1:29" x14ac:dyDescent="0.25">
      <c r="A13" s="34"/>
      <c r="B13" t="s">
        <v>41</v>
      </c>
      <c r="C13">
        <v>12</v>
      </c>
      <c r="D13" s="25">
        <v>206</v>
      </c>
      <c r="E13" s="23" cm="1">
        <f t="array" ref="E13">$V$17+MMULT(F13:R13,$V$18:$V$30)</f>
        <v>211.45833333333331</v>
      </c>
      <c r="F13">
        <v>12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L13">
        <f t="shared" si="5"/>
        <v>0</v>
      </c>
      <c r="M13">
        <f t="shared" si="6"/>
        <v>0</v>
      </c>
      <c r="N13">
        <f t="shared" si="7"/>
        <v>0</v>
      </c>
      <c r="O13">
        <f t="shared" si="8"/>
        <v>0</v>
      </c>
      <c r="P13">
        <f t="shared" si="9"/>
        <v>0</v>
      </c>
      <c r="Q13">
        <f t="shared" si="10"/>
        <v>0</v>
      </c>
      <c r="R13">
        <f t="shared" si="11"/>
        <v>1</v>
      </c>
    </row>
    <row r="14" spans="1:29" x14ac:dyDescent="0.25">
      <c r="A14" s="34" t="s">
        <v>42</v>
      </c>
      <c r="B14" t="s">
        <v>31</v>
      </c>
      <c r="C14">
        <v>13</v>
      </c>
      <c r="D14" s="25">
        <v>263</v>
      </c>
      <c r="E14" s="23" cm="1">
        <f t="array" ref="E14">$V$17+MMULT(F14:R14,$V$18:$V$30)</f>
        <v>262.33333333333326</v>
      </c>
      <c r="F14">
        <v>13</v>
      </c>
      <c r="G14">
        <f t="shared" si="0"/>
        <v>1</v>
      </c>
      <c r="H14">
        <f t="shared" si="1"/>
        <v>0</v>
      </c>
      <c r="I14">
        <f t="shared" si="2"/>
        <v>0</v>
      </c>
      <c r="J14">
        <f t="shared" si="3"/>
        <v>0</v>
      </c>
      <c r="K14">
        <f t="shared" si="4"/>
        <v>0</v>
      </c>
      <c r="L14">
        <f t="shared" si="5"/>
        <v>0</v>
      </c>
      <c r="M14">
        <f t="shared" si="6"/>
        <v>0</v>
      </c>
      <c r="N14">
        <f t="shared" si="7"/>
        <v>0</v>
      </c>
      <c r="O14">
        <f t="shared" si="8"/>
        <v>0</v>
      </c>
      <c r="P14">
        <f t="shared" si="9"/>
        <v>0</v>
      </c>
      <c r="Q14">
        <f t="shared" si="10"/>
        <v>0</v>
      </c>
      <c r="R14">
        <f t="shared" si="11"/>
        <v>0</v>
      </c>
    </row>
    <row r="15" spans="1:29" ht="16.5" thickBot="1" x14ac:dyDescent="0.3">
      <c r="A15" s="34"/>
      <c r="B15" t="s">
        <v>32</v>
      </c>
      <c r="C15">
        <v>14</v>
      </c>
      <c r="D15" s="25">
        <v>238</v>
      </c>
      <c r="E15" s="23" cm="1">
        <f t="array" ref="E15">$V$17+MMULT(F15:R15,$V$18:$V$30)</f>
        <v>242.66666666666666</v>
      </c>
      <c r="F15">
        <v>14</v>
      </c>
      <c r="G15">
        <f t="shared" si="0"/>
        <v>0</v>
      </c>
      <c r="H15">
        <f t="shared" si="1"/>
        <v>1</v>
      </c>
      <c r="I15">
        <f t="shared" si="2"/>
        <v>0</v>
      </c>
      <c r="J15">
        <f t="shared" si="3"/>
        <v>0</v>
      </c>
      <c r="K15">
        <f t="shared" si="4"/>
        <v>0</v>
      </c>
      <c r="L15">
        <f t="shared" si="5"/>
        <v>0</v>
      </c>
      <c r="M15">
        <f t="shared" si="6"/>
        <v>0</v>
      </c>
      <c r="N15">
        <f t="shared" si="7"/>
        <v>0</v>
      </c>
      <c r="O15">
        <f t="shared" si="8"/>
        <v>0</v>
      </c>
      <c r="P15">
        <f t="shared" si="9"/>
        <v>0</v>
      </c>
      <c r="Q15">
        <f t="shared" si="10"/>
        <v>0</v>
      </c>
      <c r="R15">
        <f t="shared" si="11"/>
        <v>0</v>
      </c>
      <c r="U15" s="14"/>
      <c r="V15" s="14"/>
    </row>
    <row r="16" spans="1:29" x14ac:dyDescent="0.25">
      <c r="A16" s="34"/>
      <c r="B16" t="s">
        <v>33</v>
      </c>
      <c r="C16">
        <v>15</v>
      </c>
      <c r="D16" s="25">
        <v>247</v>
      </c>
      <c r="E16" s="23" cm="1">
        <f t="array" ref="E16">$V$17+MMULT(F16:R16,$V$18:$V$30)</f>
        <v>247.99999999999994</v>
      </c>
      <c r="F16">
        <v>15</v>
      </c>
      <c r="G16">
        <f t="shared" si="0"/>
        <v>0</v>
      </c>
      <c r="H16">
        <f t="shared" si="1"/>
        <v>0</v>
      </c>
      <c r="I16">
        <f t="shared" si="2"/>
        <v>1</v>
      </c>
      <c r="J16">
        <f t="shared" si="3"/>
        <v>0</v>
      </c>
      <c r="K16">
        <f t="shared" si="4"/>
        <v>0</v>
      </c>
      <c r="L16">
        <f t="shared" si="5"/>
        <v>0</v>
      </c>
      <c r="M16">
        <f t="shared" si="6"/>
        <v>0</v>
      </c>
      <c r="N16">
        <f t="shared" si="7"/>
        <v>0</v>
      </c>
      <c r="O16">
        <f t="shared" si="8"/>
        <v>0</v>
      </c>
      <c r="P16">
        <f t="shared" si="9"/>
        <v>0</v>
      </c>
      <c r="Q16">
        <f t="shared" si="10"/>
        <v>0</v>
      </c>
      <c r="R16">
        <f t="shared" si="11"/>
        <v>0</v>
      </c>
      <c r="U16" s="15"/>
      <c r="V16" s="15" t="s">
        <v>62</v>
      </c>
      <c r="W16" s="19"/>
      <c r="X16" s="19"/>
      <c r="Y16" s="19"/>
      <c r="Z16" s="19"/>
      <c r="AA16" s="19"/>
      <c r="AB16" s="19"/>
      <c r="AC16" s="19"/>
    </row>
    <row r="17" spans="1:22" x14ac:dyDescent="0.25">
      <c r="A17" s="34" t="s">
        <v>43</v>
      </c>
      <c r="B17" t="s">
        <v>34</v>
      </c>
      <c r="C17">
        <v>16</v>
      </c>
      <c r="D17" s="25">
        <v>193</v>
      </c>
      <c r="E17" s="23" cm="1">
        <f t="array" ref="E17">$V$17+MMULT(F17:R17,$V$18:$V$30)</f>
        <v>191.99999999999997</v>
      </c>
      <c r="F17">
        <v>16</v>
      </c>
      <c r="G17">
        <f t="shared" si="0"/>
        <v>0</v>
      </c>
      <c r="H17">
        <f t="shared" si="1"/>
        <v>0</v>
      </c>
      <c r="I17">
        <f t="shared" si="2"/>
        <v>0</v>
      </c>
      <c r="J17">
        <f t="shared" si="3"/>
        <v>1</v>
      </c>
      <c r="K17">
        <f t="shared" si="4"/>
        <v>0</v>
      </c>
      <c r="L17">
        <f t="shared" si="5"/>
        <v>0</v>
      </c>
      <c r="M17">
        <f t="shared" si="6"/>
        <v>0</v>
      </c>
      <c r="N17">
        <f t="shared" si="7"/>
        <v>0</v>
      </c>
      <c r="O17">
        <f t="shared" si="8"/>
        <v>0</v>
      </c>
      <c r="P17">
        <f t="shared" si="9"/>
        <v>0</v>
      </c>
      <c r="Q17">
        <f t="shared" si="10"/>
        <v>0</v>
      </c>
      <c r="R17">
        <f t="shared" si="11"/>
        <v>0</v>
      </c>
      <c r="U17" t="s">
        <v>56</v>
      </c>
      <c r="V17">
        <v>199.24999999999997</v>
      </c>
    </row>
    <row r="18" spans="1:22" x14ac:dyDescent="0.25">
      <c r="A18" s="34"/>
      <c r="B18" t="s">
        <v>11</v>
      </c>
      <c r="C18">
        <v>17</v>
      </c>
      <c r="D18" s="25">
        <v>193</v>
      </c>
      <c r="E18" s="23" cm="1">
        <f t="array" ref="E18">$V$17+MMULT(F18:R18,$V$18:$V$30)</f>
        <v>195.66666666666666</v>
      </c>
      <c r="F18">
        <v>17</v>
      </c>
      <c r="G18">
        <f t="shared" si="0"/>
        <v>0</v>
      </c>
      <c r="H18">
        <f t="shared" si="1"/>
        <v>0</v>
      </c>
      <c r="I18">
        <f t="shared" si="2"/>
        <v>0</v>
      </c>
      <c r="J18">
        <f t="shared" si="3"/>
        <v>0</v>
      </c>
      <c r="K18">
        <f t="shared" si="4"/>
        <v>1</v>
      </c>
      <c r="L18">
        <f t="shared" si="5"/>
        <v>0</v>
      </c>
      <c r="M18">
        <f t="shared" si="6"/>
        <v>0</v>
      </c>
      <c r="N18">
        <f t="shared" si="7"/>
        <v>0</v>
      </c>
      <c r="O18">
        <f t="shared" si="8"/>
        <v>0</v>
      </c>
      <c r="P18">
        <f t="shared" si="9"/>
        <v>0</v>
      </c>
      <c r="Q18">
        <f t="shared" si="10"/>
        <v>0</v>
      </c>
      <c r="R18">
        <f t="shared" si="11"/>
        <v>0</v>
      </c>
      <c r="U18" t="s">
        <v>69</v>
      </c>
      <c r="V18">
        <v>1.0173611111111118</v>
      </c>
    </row>
    <row r="19" spans="1:22" x14ac:dyDescent="0.25">
      <c r="A19" s="34"/>
      <c r="B19" t="s">
        <v>35</v>
      </c>
      <c r="C19">
        <v>18</v>
      </c>
      <c r="D19" s="25">
        <v>149</v>
      </c>
      <c r="E19" s="23" cm="1">
        <f t="array" ref="E19">$V$17+MMULT(F19:R19,$V$18:$V$30)</f>
        <v>149.66666666666663</v>
      </c>
      <c r="F19">
        <v>18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L19">
        <f t="shared" si="5"/>
        <v>1</v>
      </c>
      <c r="M19">
        <f t="shared" si="6"/>
        <v>0</v>
      </c>
      <c r="N19">
        <f t="shared" si="7"/>
        <v>0</v>
      </c>
      <c r="O19">
        <f t="shared" si="8"/>
        <v>0</v>
      </c>
      <c r="P19">
        <f t="shared" si="9"/>
        <v>0</v>
      </c>
      <c r="Q19">
        <f t="shared" si="10"/>
        <v>0</v>
      </c>
      <c r="R19">
        <f t="shared" si="11"/>
        <v>0</v>
      </c>
      <c r="U19" t="s">
        <v>31</v>
      </c>
      <c r="V19">
        <v>49.857638888888843</v>
      </c>
    </row>
    <row r="20" spans="1:22" x14ac:dyDescent="0.25">
      <c r="A20" s="34" t="s">
        <v>44</v>
      </c>
      <c r="B20" t="s">
        <v>36</v>
      </c>
      <c r="C20">
        <v>19</v>
      </c>
      <c r="D20" s="25">
        <v>157</v>
      </c>
      <c r="E20" s="23" cm="1">
        <f t="array" ref="E20">$V$17+MMULT(F20:R20,$V$18:$V$30)</f>
        <v>156</v>
      </c>
      <c r="F20">
        <v>19</v>
      </c>
      <c r="G20">
        <f t="shared" si="0"/>
        <v>0</v>
      </c>
      <c r="H20">
        <f t="shared" si="1"/>
        <v>0</v>
      </c>
      <c r="I20">
        <f t="shared" si="2"/>
        <v>0</v>
      </c>
      <c r="J20">
        <f t="shared" si="3"/>
        <v>0</v>
      </c>
      <c r="K20">
        <f t="shared" si="4"/>
        <v>0</v>
      </c>
      <c r="L20">
        <f t="shared" si="5"/>
        <v>0</v>
      </c>
      <c r="M20">
        <f t="shared" si="6"/>
        <v>1</v>
      </c>
      <c r="N20">
        <f t="shared" si="7"/>
        <v>0</v>
      </c>
      <c r="O20">
        <f t="shared" si="8"/>
        <v>0</v>
      </c>
      <c r="P20">
        <f t="shared" si="9"/>
        <v>0</v>
      </c>
      <c r="Q20">
        <f t="shared" si="10"/>
        <v>0</v>
      </c>
      <c r="R20">
        <f t="shared" si="11"/>
        <v>0</v>
      </c>
      <c r="U20" t="s">
        <v>32</v>
      </c>
      <c r="V20">
        <v>29.173611111111121</v>
      </c>
    </row>
    <row r="21" spans="1:22" x14ac:dyDescent="0.25">
      <c r="A21" s="34"/>
      <c r="B21" t="s">
        <v>37</v>
      </c>
      <c r="C21">
        <v>20</v>
      </c>
      <c r="D21" s="25">
        <v>161</v>
      </c>
      <c r="E21" s="23" cm="1">
        <f t="array" ref="E21">$V$17+MMULT(F21:R21,$V$18:$V$30)</f>
        <v>162.33333333333331</v>
      </c>
      <c r="F21">
        <v>20</v>
      </c>
      <c r="G21">
        <f t="shared" si="0"/>
        <v>0</v>
      </c>
      <c r="H21">
        <f t="shared" si="1"/>
        <v>0</v>
      </c>
      <c r="I21">
        <f t="shared" si="2"/>
        <v>0</v>
      </c>
      <c r="J21">
        <f t="shared" si="3"/>
        <v>0</v>
      </c>
      <c r="K21">
        <f t="shared" si="4"/>
        <v>0</v>
      </c>
      <c r="L21">
        <f t="shared" si="5"/>
        <v>0</v>
      </c>
      <c r="M21">
        <f t="shared" si="6"/>
        <v>0</v>
      </c>
      <c r="N21">
        <f t="shared" si="7"/>
        <v>1</v>
      </c>
      <c r="O21">
        <f t="shared" si="8"/>
        <v>0</v>
      </c>
      <c r="P21">
        <f t="shared" si="9"/>
        <v>0</v>
      </c>
      <c r="Q21">
        <f t="shared" si="10"/>
        <v>0</v>
      </c>
      <c r="R21">
        <f t="shared" si="11"/>
        <v>0</v>
      </c>
      <c r="U21" t="s">
        <v>33</v>
      </c>
      <c r="V21">
        <v>33.489583333333307</v>
      </c>
    </row>
    <row r="22" spans="1:22" x14ac:dyDescent="0.25">
      <c r="A22" s="34"/>
      <c r="B22" t="s">
        <v>38</v>
      </c>
      <c r="C22">
        <v>21</v>
      </c>
      <c r="D22" s="25">
        <v>122</v>
      </c>
      <c r="E22" s="23" cm="1">
        <f t="array" ref="E22">$V$17+MMULT(F22:R22,$V$18:$V$30)</f>
        <v>119.33333333333334</v>
      </c>
      <c r="F22">
        <v>21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L22">
        <f t="shared" si="5"/>
        <v>0</v>
      </c>
      <c r="M22">
        <f t="shared" si="6"/>
        <v>0</v>
      </c>
      <c r="N22">
        <f t="shared" si="7"/>
        <v>0</v>
      </c>
      <c r="O22">
        <f t="shared" si="8"/>
        <v>1</v>
      </c>
      <c r="P22">
        <f t="shared" si="9"/>
        <v>0</v>
      </c>
      <c r="Q22">
        <f t="shared" si="10"/>
        <v>0</v>
      </c>
      <c r="R22">
        <f t="shared" si="11"/>
        <v>0</v>
      </c>
      <c r="U22" t="s">
        <v>34</v>
      </c>
      <c r="V22">
        <v>-23.527777777777782</v>
      </c>
    </row>
    <row r="23" spans="1:22" x14ac:dyDescent="0.25">
      <c r="A23" s="34" t="s">
        <v>45</v>
      </c>
      <c r="B23" t="s">
        <v>39</v>
      </c>
      <c r="C23">
        <v>22</v>
      </c>
      <c r="D23" s="25">
        <v>130</v>
      </c>
      <c r="E23" s="23" cm="1">
        <f t="array" ref="E23">$V$17+MMULT(F23:R23,$V$18:$V$30)</f>
        <v>135.99999999999994</v>
      </c>
      <c r="F23">
        <v>22</v>
      </c>
      <c r="G23">
        <f t="shared" si="0"/>
        <v>0</v>
      </c>
      <c r="H23">
        <f t="shared" si="1"/>
        <v>0</v>
      </c>
      <c r="I23">
        <f t="shared" si="2"/>
        <v>0</v>
      </c>
      <c r="J23">
        <f t="shared" si="3"/>
        <v>0</v>
      </c>
      <c r="K23">
        <f t="shared" si="4"/>
        <v>0</v>
      </c>
      <c r="L23">
        <f t="shared" si="5"/>
        <v>0</v>
      </c>
      <c r="M23">
        <f t="shared" si="6"/>
        <v>0</v>
      </c>
      <c r="N23">
        <f t="shared" si="7"/>
        <v>0</v>
      </c>
      <c r="O23">
        <f t="shared" si="8"/>
        <v>0</v>
      </c>
      <c r="P23">
        <f t="shared" si="9"/>
        <v>1</v>
      </c>
      <c r="Q23">
        <f t="shared" si="10"/>
        <v>0</v>
      </c>
      <c r="R23">
        <f t="shared" si="11"/>
        <v>0</v>
      </c>
      <c r="U23" t="s">
        <v>11</v>
      </c>
      <c r="V23">
        <v>-20.878472222222221</v>
      </c>
    </row>
    <row r="24" spans="1:22" x14ac:dyDescent="0.25">
      <c r="A24" s="34"/>
      <c r="B24" t="s">
        <v>40</v>
      </c>
      <c r="C24">
        <v>23</v>
      </c>
      <c r="D24" s="25">
        <v>167</v>
      </c>
      <c r="E24" s="23" cm="1">
        <f t="array" ref="E24">$V$17+MMULT(F24:R24,$V$18:$V$30)</f>
        <v>163.99999999999994</v>
      </c>
      <c r="F24">
        <v>23</v>
      </c>
      <c r="G24">
        <f t="shared" si="0"/>
        <v>0</v>
      </c>
      <c r="H24">
        <f t="shared" si="1"/>
        <v>0</v>
      </c>
      <c r="I24">
        <f t="shared" si="2"/>
        <v>0</v>
      </c>
      <c r="J24">
        <f t="shared" si="3"/>
        <v>0</v>
      </c>
      <c r="K24">
        <f t="shared" si="4"/>
        <v>0</v>
      </c>
      <c r="L24">
        <f t="shared" si="5"/>
        <v>0</v>
      </c>
      <c r="M24">
        <f t="shared" si="6"/>
        <v>0</v>
      </c>
      <c r="N24">
        <f t="shared" si="7"/>
        <v>0</v>
      </c>
      <c r="O24">
        <f t="shared" si="8"/>
        <v>0</v>
      </c>
      <c r="P24">
        <f t="shared" si="9"/>
        <v>0</v>
      </c>
      <c r="Q24">
        <f t="shared" si="10"/>
        <v>1</v>
      </c>
      <c r="R24">
        <f t="shared" si="11"/>
        <v>0</v>
      </c>
      <c r="U24" t="s">
        <v>35</v>
      </c>
      <c r="V24">
        <v>-67.895833333333343</v>
      </c>
    </row>
    <row r="25" spans="1:22" x14ac:dyDescent="0.25">
      <c r="A25" s="34"/>
      <c r="B25" t="s">
        <v>41</v>
      </c>
      <c r="C25">
        <v>24</v>
      </c>
      <c r="D25" s="25">
        <v>230</v>
      </c>
      <c r="E25" s="23" cm="1">
        <f t="array" ref="E25">$V$17+MMULT(F25:R25,$V$18:$V$30)</f>
        <v>223.66666666666666</v>
      </c>
      <c r="F25">
        <v>24</v>
      </c>
      <c r="G25">
        <f t="shared" si="0"/>
        <v>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L25">
        <f t="shared" si="5"/>
        <v>0</v>
      </c>
      <c r="M25">
        <f t="shared" si="6"/>
        <v>0</v>
      </c>
      <c r="N25">
        <f t="shared" si="7"/>
        <v>0</v>
      </c>
      <c r="O25">
        <f t="shared" si="8"/>
        <v>0</v>
      </c>
      <c r="P25">
        <f t="shared" si="9"/>
        <v>0</v>
      </c>
      <c r="Q25">
        <f t="shared" si="10"/>
        <v>0</v>
      </c>
      <c r="R25">
        <f t="shared" si="11"/>
        <v>1</v>
      </c>
      <c r="U25" t="s">
        <v>36</v>
      </c>
      <c r="V25">
        <v>-62.5798611111111</v>
      </c>
    </row>
    <row r="26" spans="1:22" x14ac:dyDescent="0.25">
      <c r="A26" s="34" t="s">
        <v>42</v>
      </c>
      <c r="B26" t="s">
        <v>31</v>
      </c>
      <c r="C26">
        <v>25</v>
      </c>
      <c r="D26" s="25">
        <v>282</v>
      </c>
      <c r="E26" s="23" cm="1">
        <f t="array" ref="E26">$V$17+MMULT(F26:R26,$V$18:$V$30)</f>
        <v>274.54166666666663</v>
      </c>
      <c r="F26">
        <v>25</v>
      </c>
      <c r="G26">
        <f t="shared" si="0"/>
        <v>1</v>
      </c>
      <c r="H26">
        <f t="shared" si="1"/>
        <v>0</v>
      </c>
      <c r="I26">
        <f t="shared" si="2"/>
        <v>0</v>
      </c>
      <c r="J26">
        <f t="shared" si="3"/>
        <v>0</v>
      </c>
      <c r="K26">
        <f t="shared" si="4"/>
        <v>0</v>
      </c>
      <c r="L26">
        <f t="shared" si="5"/>
        <v>0</v>
      </c>
      <c r="M26">
        <f t="shared" si="6"/>
        <v>0</v>
      </c>
      <c r="N26">
        <f t="shared" si="7"/>
        <v>0</v>
      </c>
      <c r="O26">
        <f t="shared" si="8"/>
        <v>0</v>
      </c>
      <c r="P26">
        <f t="shared" si="9"/>
        <v>0</v>
      </c>
      <c r="Q26">
        <f t="shared" si="10"/>
        <v>0</v>
      </c>
      <c r="R26">
        <f t="shared" si="11"/>
        <v>0</v>
      </c>
      <c r="U26" t="s">
        <v>37</v>
      </c>
      <c r="V26">
        <v>-57.263888888888893</v>
      </c>
    </row>
    <row r="27" spans="1:22" x14ac:dyDescent="0.25">
      <c r="A27" s="34"/>
      <c r="B27" t="s">
        <v>32</v>
      </c>
      <c r="C27">
        <v>26</v>
      </c>
      <c r="D27" s="25">
        <v>255</v>
      </c>
      <c r="E27" s="23" cm="1">
        <f t="array" ref="E27">$V$17+MMULT(F27:R27,$V$18:$V$30)</f>
        <v>254.875</v>
      </c>
      <c r="F27">
        <v>26</v>
      </c>
      <c r="G27">
        <f t="shared" si="0"/>
        <v>0</v>
      </c>
      <c r="H27">
        <f t="shared" si="1"/>
        <v>1</v>
      </c>
      <c r="I27">
        <f t="shared" si="2"/>
        <v>0</v>
      </c>
      <c r="J27">
        <f t="shared" si="3"/>
        <v>0</v>
      </c>
      <c r="K27">
        <f t="shared" si="4"/>
        <v>0</v>
      </c>
      <c r="L27">
        <f t="shared" si="5"/>
        <v>0</v>
      </c>
      <c r="M27">
        <f t="shared" si="6"/>
        <v>0</v>
      </c>
      <c r="N27">
        <f t="shared" si="7"/>
        <v>0</v>
      </c>
      <c r="O27">
        <f t="shared" si="8"/>
        <v>0</v>
      </c>
      <c r="P27">
        <f t="shared" si="9"/>
        <v>0</v>
      </c>
      <c r="Q27">
        <f t="shared" si="10"/>
        <v>0</v>
      </c>
      <c r="R27">
        <f t="shared" si="11"/>
        <v>0</v>
      </c>
      <c r="U27" t="s">
        <v>38</v>
      </c>
      <c r="V27">
        <v>-101.28124999999997</v>
      </c>
    </row>
    <row r="28" spans="1:22" x14ac:dyDescent="0.25">
      <c r="A28" s="34"/>
      <c r="B28" t="s">
        <v>33</v>
      </c>
      <c r="C28">
        <v>27</v>
      </c>
      <c r="D28" s="25">
        <v>265</v>
      </c>
      <c r="E28" s="23" cm="1">
        <f t="array" ref="E28">$V$17+MMULT(F28:R28,$V$18:$V$30)</f>
        <v>260.20833333333331</v>
      </c>
      <c r="F28">
        <v>27</v>
      </c>
      <c r="G28">
        <f t="shared" si="0"/>
        <v>0</v>
      </c>
      <c r="H28">
        <f t="shared" si="1"/>
        <v>0</v>
      </c>
      <c r="I28">
        <f t="shared" si="2"/>
        <v>1</v>
      </c>
      <c r="J28">
        <f t="shared" si="3"/>
        <v>0</v>
      </c>
      <c r="K28">
        <f t="shared" si="4"/>
        <v>0</v>
      </c>
      <c r="L28">
        <f t="shared" si="5"/>
        <v>0</v>
      </c>
      <c r="M28">
        <f t="shared" si="6"/>
        <v>0</v>
      </c>
      <c r="N28">
        <f t="shared" si="7"/>
        <v>0</v>
      </c>
      <c r="O28">
        <f t="shared" si="8"/>
        <v>0</v>
      </c>
      <c r="P28">
        <f t="shared" si="9"/>
        <v>0</v>
      </c>
      <c r="Q28">
        <f t="shared" si="10"/>
        <v>0</v>
      </c>
      <c r="R28">
        <f t="shared" si="11"/>
        <v>0</v>
      </c>
      <c r="U28" t="s">
        <v>39</v>
      </c>
      <c r="V28">
        <v>-85.631944444444485</v>
      </c>
    </row>
    <row r="29" spans="1:22" x14ac:dyDescent="0.25">
      <c r="A29" s="34" t="s">
        <v>43</v>
      </c>
      <c r="B29" t="s">
        <v>34</v>
      </c>
      <c r="C29">
        <v>28</v>
      </c>
      <c r="D29" s="25">
        <v>205</v>
      </c>
      <c r="E29" s="23" cm="1">
        <f t="array" ref="E29">$V$17+MMULT(F29:R29,$V$18:$V$30)</f>
        <v>204.20833333333331</v>
      </c>
      <c r="F29">
        <v>28</v>
      </c>
      <c r="G29">
        <f t="shared" si="0"/>
        <v>0</v>
      </c>
      <c r="H29">
        <f t="shared" si="1"/>
        <v>0</v>
      </c>
      <c r="I29">
        <f t="shared" si="2"/>
        <v>0</v>
      </c>
      <c r="J29">
        <f t="shared" si="3"/>
        <v>1</v>
      </c>
      <c r="K29">
        <f t="shared" si="4"/>
        <v>0</v>
      </c>
      <c r="L29">
        <f t="shared" si="5"/>
        <v>0</v>
      </c>
      <c r="M29">
        <f t="shared" si="6"/>
        <v>0</v>
      </c>
      <c r="N29">
        <f t="shared" si="7"/>
        <v>0</v>
      </c>
      <c r="O29">
        <f t="shared" si="8"/>
        <v>0</v>
      </c>
      <c r="P29">
        <f t="shared" si="9"/>
        <v>0</v>
      </c>
      <c r="Q29">
        <f t="shared" si="10"/>
        <v>0</v>
      </c>
      <c r="R29">
        <f t="shared" si="11"/>
        <v>0</v>
      </c>
      <c r="U29" t="s">
        <v>40</v>
      </c>
      <c r="V29">
        <v>-58.649305555555593</v>
      </c>
    </row>
    <row r="30" spans="1:22" ht="16.5" thickBot="1" x14ac:dyDescent="0.3">
      <c r="A30" s="34"/>
      <c r="B30" t="s">
        <v>11</v>
      </c>
      <c r="C30">
        <v>29</v>
      </c>
      <c r="D30" s="25">
        <v>210</v>
      </c>
      <c r="E30" s="23" cm="1">
        <f t="array" ref="E30">$V$17+MMULT(F30:R30,$V$18:$V$30)</f>
        <v>207.875</v>
      </c>
      <c r="F30">
        <v>29</v>
      </c>
      <c r="G30">
        <f t="shared" si="0"/>
        <v>0</v>
      </c>
      <c r="H30">
        <f t="shared" si="1"/>
        <v>0</v>
      </c>
      <c r="I30">
        <f t="shared" si="2"/>
        <v>0</v>
      </c>
      <c r="J30">
        <f t="shared" si="3"/>
        <v>0</v>
      </c>
      <c r="K30">
        <f t="shared" si="4"/>
        <v>1</v>
      </c>
      <c r="L30">
        <f t="shared" si="5"/>
        <v>0</v>
      </c>
      <c r="M30">
        <f t="shared" si="6"/>
        <v>0</v>
      </c>
      <c r="N30">
        <f t="shared" si="7"/>
        <v>0</v>
      </c>
      <c r="O30">
        <f t="shared" si="8"/>
        <v>0</v>
      </c>
      <c r="P30">
        <f t="shared" si="9"/>
        <v>0</v>
      </c>
      <c r="Q30">
        <f t="shared" si="10"/>
        <v>0</v>
      </c>
      <c r="R30">
        <f t="shared" si="11"/>
        <v>0</v>
      </c>
      <c r="U30" s="14" t="s">
        <v>41</v>
      </c>
      <c r="V30" s="14">
        <v>0</v>
      </c>
    </row>
    <row r="31" spans="1:22" x14ac:dyDescent="0.25">
      <c r="A31" s="34"/>
      <c r="B31" t="s">
        <v>35</v>
      </c>
      <c r="C31">
        <v>30</v>
      </c>
      <c r="D31" s="25">
        <v>160</v>
      </c>
      <c r="E31" s="23" cm="1">
        <f t="array" ref="E31">$V$17+MMULT(F31:R31,$V$18:$V$30)</f>
        <v>161.875</v>
      </c>
      <c r="F31">
        <v>30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L31">
        <f t="shared" si="5"/>
        <v>1</v>
      </c>
      <c r="M31">
        <f t="shared" si="6"/>
        <v>0</v>
      </c>
      <c r="N31">
        <f t="shared" si="7"/>
        <v>0</v>
      </c>
      <c r="O31">
        <f t="shared" si="8"/>
        <v>0</v>
      </c>
      <c r="P31">
        <f t="shared" si="9"/>
        <v>0</v>
      </c>
      <c r="Q31">
        <f t="shared" si="10"/>
        <v>0</v>
      </c>
      <c r="R31">
        <f t="shared" si="11"/>
        <v>0</v>
      </c>
    </row>
    <row r="32" spans="1:22" x14ac:dyDescent="0.25">
      <c r="A32" s="34" t="s">
        <v>44</v>
      </c>
      <c r="B32" t="s">
        <v>36</v>
      </c>
      <c r="C32">
        <v>31</v>
      </c>
      <c r="D32" s="25">
        <v>166</v>
      </c>
      <c r="E32" s="23" cm="1">
        <f t="array" ref="E32">$V$17+MMULT(F32:R32,$V$18:$V$30)</f>
        <v>168.20833333333334</v>
      </c>
      <c r="F32">
        <v>31</v>
      </c>
      <c r="G32">
        <f t="shared" si="0"/>
        <v>0</v>
      </c>
      <c r="H32">
        <f t="shared" si="1"/>
        <v>0</v>
      </c>
      <c r="I32">
        <f t="shared" si="2"/>
        <v>0</v>
      </c>
      <c r="J32">
        <f t="shared" si="3"/>
        <v>0</v>
      </c>
      <c r="K32">
        <f t="shared" si="4"/>
        <v>0</v>
      </c>
      <c r="L32">
        <f t="shared" si="5"/>
        <v>0</v>
      </c>
      <c r="M32">
        <f t="shared" si="6"/>
        <v>1</v>
      </c>
      <c r="N32">
        <f t="shared" si="7"/>
        <v>0</v>
      </c>
      <c r="O32">
        <f t="shared" si="8"/>
        <v>0</v>
      </c>
      <c r="P32">
        <f t="shared" si="9"/>
        <v>0</v>
      </c>
      <c r="Q32">
        <f t="shared" si="10"/>
        <v>0</v>
      </c>
      <c r="R32">
        <f t="shared" si="11"/>
        <v>0</v>
      </c>
    </row>
    <row r="33" spans="1:18" x14ac:dyDescent="0.25">
      <c r="A33" s="34"/>
      <c r="B33" t="s">
        <v>37</v>
      </c>
      <c r="C33">
        <v>32</v>
      </c>
      <c r="D33" s="25">
        <v>174</v>
      </c>
      <c r="E33" s="23" cm="1">
        <f t="array" ref="E33">$V$17+MMULT(F33:R33,$V$18:$V$30)</f>
        <v>174.54166666666666</v>
      </c>
      <c r="F33">
        <v>32</v>
      </c>
      <c r="G33">
        <f t="shared" si="0"/>
        <v>0</v>
      </c>
      <c r="H33">
        <f t="shared" si="1"/>
        <v>0</v>
      </c>
      <c r="I33">
        <f t="shared" si="2"/>
        <v>0</v>
      </c>
      <c r="J33">
        <f t="shared" si="3"/>
        <v>0</v>
      </c>
      <c r="K33">
        <f t="shared" si="4"/>
        <v>0</v>
      </c>
      <c r="L33">
        <f t="shared" si="5"/>
        <v>0</v>
      </c>
      <c r="M33">
        <f t="shared" si="6"/>
        <v>0</v>
      </c>
      <c r="N33">
        <f t="shared" si="7"/>
        <v>1</v>
      </c>
      <c r="O33">
        <f t="shared" si="8"/>
        <v>0</v>
      </c>
      <c r="P33">
        <f t="shared" si="9"/>
        <v>0</v>
      </c>
      <c r="Q33">
        <f t="shared" si="10"/>
        <v>0</v>
      </c>
      <c r="R33">
        <f t="shared" si="11"/>
        <v>0</v>
      </c>
    </row>
    <row r="34" spans="1:18" x14ac:dyDescent="0.25">
      <c r="A34" s="34"/>
      <c r="B34" t="s">
        <v>38</v>
      </c>
      <c r="C34">
        <v>33</v>
      </c>
      <c r="D34" s="25">
        <v>126</v>
      </c>
      <c r="E34" s="23" cm="1">
        <f t="array" ref="E34">$V$17+MMULT(F34:R34,$V$18:$V$30)</f>
        <v>132.5590277777778</v>
      </c>
      <c r="F34">
        <v>34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L34">
        <f t="shared" si="5"/>
        <v>0</v>
      </c>
      <c r="M34">
        <f t="shared" si="6"/>
        <v>0</v>
      </c>
      <c r="N34">
        <f t="shared" si="7"/>
        <v>0</v>
      </c>
      <c r="O34">
        <f t="shared" si="8"/>
        <v>1</v>
      </c>
      <c r="P34">
        <f t="shared" si="9"/>
        <v>0</v>
      </c>
      <c r="Q34">
        <f t="shared" si="10"/>
        <v>0</v>
      </c>
      <c r="R34">
        <f t="shared" si="11"/>
        <v>0</v>
      </c>
    </row>
    <row r="35" spans="1:18" x14ac:dyDescent="0.25">
      <c r="A35" s="34" t="s">
        <v>45</v>
      </c>
      <c r="B35" t="s">
        <v>39</v>
      </c>
      <c r="C35">
        <v>34</v>
      </c>
      <c r="D35" s="25">
        <v>148</v>
      </c>
      <c r="E35" s="23" cm="1">
        <f t="array" ref="E35">$V$17+MMULT(F35:R35,$V$18:$V$30)</f>
        <v>148.20833333333329</v>
      </c>
      <c r="F35">
        <v>34</v>
      </c>
      <c r="G35">
        <f t="shared" si="0"/>
        <v>0</v>
      </c>
      <c r="H35">
        <f t="shared" si="1"/>
        <v>0</v>
      </c>
      <c r="I35">
        <f t="shared" si="2"/>
        <v>0</v>
      </c>
      <c r="J35">
        <f t="shared" si="3"/>
        <v>0</v>
      </c>
      <c r="K35">
        <f t="shared" si="4"/>
        <v>0</v>
      </c>
      <c r="L35">
        <f t="shared" si="5"/>
        <v>0</v>
      </c>
      <c r="M35">
        <f t="shared" si="6"/>
        <v>0</v>
      </c>
      <c r="N35">
        <f t="shared" si="7"/>
        <v>0</v>
      </c>
      <c r="O35">
        <f t="shared" si="8"/>
        <v>0</v>
      </c>
      <c r="P35">
        <f t="shared" si="9"/>
        <v>1</v>
      </c>
      <c r="Q35">
        <f t="shared" si="10"/>
        <v>0</v>
      </c>
      <c r="R35">
        <f t="shared" si="11"/>
        <v>0</v>
      </c>
    </row>
    <row r="36" spans="1:18" x14ac:dyDescent="0.25">
      <c r="A36" s="34"/>
      <c r="B36" t="s">
        <v>40</v>
      </c>
      <c r="C36">
        <v>35</v>
      </c>
      <c r="D36" s="25">
        <v>173</v>
      </c>
      <c r="E36" s="23" cm="1">
        <f t="array" ref="E36">$V$17+MMULT(F36:R36,$V$18:$V$30)</f>
        <v>176.20833333333329</v>
      </c>
      <c r="F36">
        <v>35</v>
      </c>
      <c r="G36">
        <f t="shared" si="0"/>
        <v>0</v>
      </c>
      <c r="H36">
        <f t="shared" si="1"/>
        <v>0</v>
      </c>
      <c r="I36">
        <f t="shared" si="2"/>
        <v>0</v>
      </c>
      <c r="J36">
        <f t="shared" si="3"/>
        <v>0</v>
      </c>
      <c r="K36">
        <f t="shared" si="4"/>
        <v>0</v>
      </c>
      <c r="L36">
        <f t="shared" si="5"/>
        <v>0</v>
      </c>
      <c r="M36">
        <f t="shared" si="6"/>
        <v>0</v>
      </c>
      <c r="N36">
        <f t="shared" si="7"/>
        <v>0</v>
      </c>
      <c r="O36">
        <f t="shared" si="8"/>
        <v>0</v>
      </c>
      <c r="P36">
        <f t="shared" si="9"/>
        <v>0</v>
      </c>
      <c r="Q36">
        <f t="shared" si="10"/>
        <v>1</v>
      </c>
      <c r="R36">
        <f t="shared" si="11"/>
        <v>0</v>
      </c>
    </row>
    <row r="37" spans="1:18" x14ac:dyDescent="0.25">
      <c r="A37" s="34"/>
      <c r="B37" t="s">
        <v>41</v>
      </c>
      <c r="C37">
        <v>36</v>
      </c>
      <c r="D37" s="25">
        <v>235</v>
      </c>
      <c r="E37" s="23" cm="1">
        <f t="array" ref="E37">$V$17+MMULT(F37:R37,$V$18:$V$30)</f>
        <v>235.875</v>
      </c>
      <c r="F37">
        <v>36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L37">
        <f t="shared" si="5"/>
        <v>0</v>
      </c>
      <c r="M37">
        <f t="shared" si="6"/>
        <v>0</v>
      </c>
      <c r="N37">
        <f t="shared" si="7"/>
        <v>0</v>
      </c>
      <c r="O37">
        <f t="shared" si="8"/>
        <v>0</v>
      </c>
      <c r="P37">
        <f t="shared" si="9"/>
        <v>0</v>
      </c>
      <c r="Q37">
        <f t="shared" si="10"/>
        <v>0</v>
      </c>
      <c r="R37">
        <f t="shared" si="11"/>
        <v>1</v>
      </c>
    </row>
    <row r="38" spans="1:18" x14ac:dyDescent="0.25">
      <c r="A38" s="34" t="s">
        <v>42</v>
      </c>
      <c r="B38" t="s">
        <v>31</v>
      </c>
      <c r="C38">
        <v>37</v>
      </c>
      <c r="E38" s="20" cm="1">
        <f t="array" ref="E38">$V$17+MMULT(F38:R38,$V$18:$V$30)</f>
        <v>286.74999999999994</v>
      </c>
      <c r="F38">
        <v>37</v>
      </c>
      <c r="G38">
        <f t="shared" si="0"/>
        <v>1</v>
      </c>
      <c r="H38">
        <f t="shared" si="1"/>
        <v>0</v>
      </c>
      <c r="I38">
        <f t="shared" si="2"/>
        <v>0</v>
      </c>
      <c r="J38">
        <f t="shared" si="3"/>
        <v>0</v>
      </c>
      <c r="K38">
        <f t="shared" si="4"/>
        <v>0</v>
      </c>
      <c r="L38">
        <f t="shared" si="5"/>
        <v>0</v>
      </c>
      <c r="M38">
        <f t="shared" si="6"/>
        <v>0</v>
      </c>
      <c r="N38">
        <f t="shared" si="7"/>
        <v>0</v>
      </c>
      <c r="O38">
        <f t="shared" si="8"/>
        <v>0</v>
      </c>
      <c r="P38">
        <f t="shared" si="9"/>
        <v>0</v>
      </c>
      <c r="Q38">
        <f t="shared" si="10"/>
        <v>0</v>
      </c>
      <c r="R38">
        <f t="shared" si="11"/>
        <v>0</v>
      </c>
    </row>
    <row r="39" spans="1:18" x14ac:dyDescent="0.25">
      <c r="A39" s="34"/>
      <c r="B39" t="s">
        <v>32</v>
      </c>
      <c r="C39">
        <v>38</v>
      </c>
      <c r="E39" s="20" cm="1">
        <f t="array" ref="E39">$V$17+MMULT(F39:R39,$V$18:$V$30)</f>
        <v>267.08333333333337</v>
      </c>
      <c r="F39">
        <v>38</v>
      </c>
      <c r="G39">
        <f t="shared" si="0"/>
        <v>0</v>
      </c>
      <c r="H39">
        <f t="shared" si="1"/>
        <v>1</v>
      </c>
      <c r="I39">
        <f t="shared" si="2"/>
        <v>0</v>
      </c>
      <c r="J39">
        <f t="shared" si="3"/>
        <v>0</v>
      </c>
      <c r="K39">
        <f t="shared" si="4"/>
        <v>0</v>
      </c>
      <c r="L39">
        <f t="shared" si="5"/>
        <v>0</v>
      </c>
      <c r="M39">
        <f t="shared" si="6"/>
        <v>0</v>
      </c>
      <c r="N39">
        <f t="shared" si="7"/>
        <v>0</v>
      </c>
      <c r="O39">
        <f t="shared" si="8"/>
        <v>0</v>
      </c>
      <c r="P39">
        <f t="shared" si="9"/>
        <v>0</v>
      </c>
      <c r="Q39">
        <f t="shared" si="10"/>
        <v>0</v>
      </c>
      <c r="R39">
        <f t="shared" si="11"/>
        <v>0</v>
      </c>
    </row>
    <row r="40" spans="1:18" x14ac:dyDescent="0.25">
      <c r="A40" s="34"/>
      <c r="B40" t="s">
        <v>33</v>
      </c>
      <c r="C40">
        <v>39</v>
      </c>
      <c r="E40" s="20" cm="1">
        <f t="array" ref="E40">$V$17+MMULT(F40:R40,$V$18:$V$30)</f>
        <v>272.41666666666663</v>
      </c>
      <c r="F40">
        <v>39</v>
      </c>
      <c r="G40">
        <f t="shared" si="0"/>
        <v>0</v>
      </c>
      <c r="H40">
        <f t="shared" si="1"/>
        <v>0</v>
      </c>
      <c r="I40">
        <f t="shared" si="2"/>
        <v>1</v>
      </c>
      <c r="J40">
        <f t="shared" si="3"/>
        <v>0</v>
      </c>
      <c r="K40">
        <f t="shared" si="4"/>
        <v>0</v>
      </c>
      <c r="L40">
        <f t="shared" si="5"/>
        <v>0</v>
      </c>
      <c r="M40">
        <f t="shared" si="6"/>
        <v>0</v>
      </c>
      <c r="N40">
        <f t="shared" si="7"/>
        <v>0</v>
      </c>
      <c r="O40">
        <f t="shared" si="8"/>
        <v>0</v>
      </c>
      <c r="P40">
        <f t="shared" si="9"/>
        <v>0</v>
      </c>
      <c r="Q40">
        <f t="shared" si="10"/>
        <v>0</v>
      </c>
      <c r="R40">
        <f t="shared" si="11"/>
        <v>0</v>
      </c>
    </row>
    <row r="41" spans="1:18" x14ac:dyDescent="0.25">
      <c r="A41" s="34" t="s">
        <v>43</v>
      </c>
      <c r="B41" t="s">
        <v>34</v>
      </c>
      <c r="C41">
        <v>40</v>
      </c>
      <c r="E41" s="20" cm="1">
        <f t="array" ref="E41">$V$17+MMULT(F41:R41,$V$18:$V$30)</f>
        <v>216.41666666666666</v>
      </c>
      <c r="F41">
        <v>40</v>
      </c>
      <c r="G41">
        <f t="shared" si="0"/>
        <v>0</v>
      </c>
      <c r="H41">
        <f t="shared" si="1"/>
        <v>0</v>
      </c>
      <c r="I41">
        <f t="shared" si="2"/>
        <v>0</v>
      </c>
      <c r="J41">
        <f t="shared" si="3"/>
        <v>1</v>
      </c>
      <c r="K41">
        <f t="shared" si="4"/>
        <v>0</v>
      </c>
      <c r="L41">
        <f t="shared" si="5"/>
        <v>0</v>
      </c>
      <c r="M41">
        <f t="shared" si="6"/>
        <v>0</v>
      </c>
      <c r="N41">
        <f t="shared" si="7"/>
        <v>0</v>
      </c>
      <c r="O41">
        <f t="shared" si="8"/>
        <v>0</v>
      </c>
      <c r="P41">
        <f t="shared" si="9"/>
        <v>0</v>
      </c>
      <c r="Q41">
        <f t="shared" si="10"/>
        <v>0</v>
      </c>
      <c r="R41">
        <f t="shared" si="11"/>
        <v>0</v>
      </c>
    </row>
    <row r="42" spans="1:18" x14ac:dyDescent="0.25">
      <c r="A42" s="34"/>
      <c r="B42" t="s">
        <v>11</v>
      </c>
      <c r="C42">
        <v>41</v>
      </c>
      <c r="E42" s="20" cm="1">
        <f t="array" ref="E42">$V$17+MMULT(F42:R42,$V$18:$V$30)</f>
        <v>220.08333333333334</v>
      </c>
      <c r="F42">
        <v>41</v>
      </c>
      <c r="G42">
        <f t="shared" si="0"/>
        <v>0</v>
      </c>
      <c r="H42">
        <f t="shared" si="1"/>
        <v>0</v>
      </c>
      <c r="I42">
        <f t="shared" si="2"/>
        <v>0</v>
      </c>
      <c r="J42">
        <f t="shared" si="3"/>
        <v>0</v>
      </c>
      <c r="K42">
        <f t="shared" si="4"/>
        <v>1</v>
      </c>
      <c r="L42">
        <f t="shared" si="5"/>
        <v>0</v>
      </c>
      <c r="M42">
        <f t="shared" si="6"/>
        <v>0</v>
      </c>
      <c r="N42">
        <f t="shared" si="7"/>
        <v>0</v>
      </c>
      <c r="O42">
        <f t="shared" si="8"/>
        <v>0</v>
      </c>
      <c r="P42">
        <f t="shared" si="9"/>
        <v>0</v>
      </c>
      <c r="Q42">
        <f t="shared" si="10"/>
        <v>0</v>
      </c>
      <c r="R42">
        <f t="shared" si="11"/>
        <v>0</v>
      </c>
    </row>
    <row r="43" spans="1:18" x14ac:dyDescent="0.25">
      <c r="A43" s="34"/>
      <c r="B43" t="s">
        <v>35</v>
      </c>
      <c r="C43">
        <v>42</v>
      </c>
      <c r="E43" s="20" cm="1">
        <f t="array" ref="E43">$V$17+MMULT(F43:R43,$V$18:$V$30)</f>
        <v>174.08333333333331</v>
      </c>
      <c r="F43">
        <v>42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L43">
        <f t="shared" si="5"/>
        <v>1</v>
      </c>
      <c r="M43">
        <f t="shared" si="6"/>
        <v>0</v>
      </c>
      <c r="N43">
        <f t="shared" si="7"/>
        <v>0</v>
      </c>
      <c r="O43">
        <f t="shared" si="8"/>
        <v>0</v>
      </c>
      <c r="P43">
        <f t="shared" si="9"/>
        <v>0</v>
      </c>
      <c r="Q43">
        <f t="shared" si="10"/>
        <v>0</v>
      </c>
      <c r="R43">
        <f t="shared" si="11"/>
        <v>0</v>
      </c>
    </row>
    <row r="44" spans="1:18" x14ac:dyDescent="0.25">
      <c r="A44" s="34" t="s">
        <v>44</v>
      </c>
      <c r="B44" t="s">
        <v>36</v>
      </c>
      <c r="C44">
        <v>43</v>
      </c>
      <c r="E44" s="20" cm="1">
        <f t="array" ref="E44">$V$17+MMULT(F44:R44,$V$18:$V$30)</f>
        <v>180.41666666666669</v>
      </c>
      <c r="F44">
        <v>43</v>
      </c>
      <c r="G44">
        <f t="shared" si="0"/>
        <v>0</v>
      </c>
      <c r="H44">
        <f t="shared" si="1"/>
        <v>0</v>
      </c>
      <c r="I44">
        <f t="shared" si="2"/>
        <v>0</v>
      </c>
      <c r="J44">
        <f t="shared" si="3"/>
        <v>0</v>
      </c>
      <c r="K44">
        <f t="shared" si="4"/>
        <v>0</v>
      </c>
      <c r="L44">
        <f t="shared" si="5"/>
        <v>0</v>
      </c>
      <c r="M44">
        <f t="shared" si="6"/>
        <v>1</v>
      </c>
      <c r="N44">
        <f t="shared" si="7"/>
        <v>0</v>
      </c>
      <c r="O44">
        <f t="shared" si="8"/>
        <v>0</v>
      </c>
      <c r="P44">
        <f t="shared" si="9"/>
        <v>0</v>
      </c>
      <c r="Q44">
        <f t="shared" si="10"/>
        <v>0</v>
      </c>
      <c r="R44">
        <f t="shared" si="11"/>
        <v>0</v>
      </c>
    </row>
    <row r="45" spans="1:18" x14ac:dyDescent="0.25">
      <c r="A45" s="34"/>
      <c r="B45" t="s">
        <v>37</v>
      </c>
      <c r="C45">
        <v>44</v>
      </c>
      <c r="E45" s="20" cm="1">
        <f t="array" ref="E45">$V$17+MMULT(F45:R45,$V$18:$V$30)</f>
        <v>186.75</v>
      </c>
      <c r="F45">
        <v>44</v>
      </c>
      <c r="G45">
        <f t="shared" si="0"/>
        <v>0</v>
      </c>
      <c r="H45">
        <f t="shared" si="1"/>
        <v>0</v>
      </c>
      <c r="I45">
        <f t="shared" si="2"/>
        <v>0</v>
      </c>
      <c r="J45">
        <f t="shared" si="3"/>
        <v>0</v>
      </c>
      <c r="K45">
        <f t="shared" si="4"/>
        <v>0</v>
      </c>
      <c r="L45">
        <f t="shared" si="5"/>
        <v>0</v>
      </c>
      <c r="M45">
        <f t="shared" si="6"/>
        <v>0</v>
      </c>
      <c r="N45">
        <f t="shared" si="7"/>
        <v>1</v>
      </c>
      <c r="O45">
        <f t="shared" si="8"/>
        <v>0</v>
      </c>
      <c r="P45">
        <f t="shared" si="9"/>
        <v>0</v>
      </c>
      <c r="Q45">
        <f t="shared" si="10"/>
        <v>0</v>
      </c>
      <c r="R45">
        <f t="shared" si="11"/>
        <v>0</v>
      </c>
    </row>
    <row r="46" spans="1:18" x14ac:dyDescent="0.25">
      <c r="A46" s="34"/>
      <c r="B46" t="s">
        <v>38</v>
      </c>
      <c r="C46">
        <v>45</v>
      </c>
      <c r="E46" s="20" cm="1">
        <f t="array" ref="E46">$V$17+MMULT(F46:R46,$V$18:$V$30)</f>
        <v>143.75000000000003</v>
      </c>
      <c r="F46">
        <v>45</v>
      </c>
      <c r="G46">
        <f t="shared" si="0"/>
        <v>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L46">
        <f t="shared" si="5"/>
        <v>0</v>
      </c>
      <c r="M46">
        <f t="shared" si="6"/>
        <v>0</v>
      </c>
      <c r="N46">
        <f t="shared" si="7"/>
        <v>0</v>
      </c>
      <c r="O46">
        <f t="shared" si="8"/>
        <v>1</v>
      </c>
      <c r="P46">
        <f t="shared" si="9"/>
        <v>0</v>
      </c>
      <c r="Q46">
        <f t="shared" si="10"/>
        <v>0</v>
      </c>
      <c r="R46">
        <f t="shared" si="11"/>
        <v>0</v>
      </c>
    </row>
    <row r="47" spans="1:18" x14ac:dyDescent="0.25">
      <c r="A47" s="34" t="s">
        <v>45</v>
      </c>
      <c r="B47" t="s">
        <v>39</v>
      </c>
      <c r="C47">
        <v>46</v>
      </c>
      <c r="E47" s="20" cm="1">
        <f t="array" ref="E47">$V$17+MMULT(F47:R47,$V$18:$V$30)</f>
        <v>160.41666666666663</v>
      </c>
      <c r="F47">
        <v>46</v>
      </c>
      <c r="G47">
        <f t="shared" si="0"/>
        <v>0</v>
      </c>
      <c r="H47">
        <f t="shared" si="1"/>
        <v>0</v>
      </c>
      <c r="I47">
        <f t="shared" si="2"/>
        <v>0</v>
      </c>
      <c r="J47">
        <f t="shared" si="3"/>
        <v>0</v>
      </c>
      <c r="K47">
        <f t="shared" si="4"/>
        <v>0</v>
      </c>
      <c r="L47">
        <f t="shared" si="5"/>
        <v>0</v>
      </c>
      <c r="M47">
        <f t="shared" si="6"/>
        <v>0</v>
      </c>
      <c r="N47">
        <f t="shared" si="7"/>
        <v>0</v>
      </c>
      <c r="O47">
        <f t="shared" si="8"/>
        <v>0</v>
      </c>
      <c r="P47">
        <f t="shared" si="9"/>
        <v>1</v>
      </c>
      <c r="Q47">
        <f t="shared" si="10"/>
        <v>0</v>
      </c>
      <c r="R47">
        <f t="shared" si="11"/>
        <v>0</v>
      </c>
    </row>
    <row r="48" spans="1:18" x14ac:dyDescent="0.25">
      <c r="A48" s="34"/>
      <c r="B48" t="s">
        <v>40</v>
      </c>
      <c r="C48">
        <v>47</v>
      </c>
      <c r="E48" s="20" cm="1">
        <f t="array" ref="E48">$V$17+MMULT(F48:R48,$V$18:$V$30)</f>
        <v>188.41666666666663</v>
      </c>
      <c r="F48">
        <v>47</v>
      </c>
      <c r="G48">
        <f t="shared" si="0"/>
        <v>0</v>
      </c>
      <c r="H48">
        <f t="shared" si="1"/>
        <v>0</v>
      </c>
      <c r="I48">
        <f t="shared" si="2"/>
        <v>0</v>
      </c>
      <c r="J48">
        <f t="shared" si="3"/>
        <v>0</v>
      </c>
      <c r="K48">
        <f t="shared" si="4"/>
        <v>0</v>
      </c>
      <c r="L48">
        <f t="shared" si="5"/>
        <v>0</v>
      </c>
      <c r="M48">
        <f t="shared" si="6"/>
        <v>0</v>
      </c>
      <c r="N48">
        <f t="shared" si="7"/>
        <v>0</v>
      </c>
      <c r="O48">
        <f t="shared" si="8"/>
        <v>0</v>
      </c>
      <c r="P48">
        <f t="shared" si="9"/>
        <v>0</v>
      </c>
      <c r="Q48">
        <f t="shared" si="10"/>
        <v>1</v>
      </c>
      <c r="R48">
        <f t="shared" si="11"/>
        <v>0</v>
      </c>
    </row>
    <row r="49" spans="1:18" x14ac:dyDescent="0.25">
      <c r="A49" s="34"/>
      <c r="B49" t="s">
        <v>41</v>
      </c>
      <c r="C49">
        <v>48</v>
      </c>
      <c r="E49" s="20" cm="1">
        <f t="array" ref="E49">$V$17+MMULT(F49:R49,$V$18:$V$30)</f>
        <v>248.08333333333334</v>
      </c>
      <c r="F49">
        <v>48</v>
      </c>
      <c r="G49">
        <f t="shared" si="0"/>
        <v>0</v>
      </c>
      <c r="H49">
        <f t="shared" si="1"/>
        <v>0</v>
      </c>
      <c r="I49">
        <f t="shared" si="2"/>
        <v>0</v>
      </c>
      <c r="J49">
        <f t="shared" si="3"/>
        <v>0</v>
      </c>
      <c r="K49">
        <f t="shared" si="4"/>
        <v>0</v>
      </c>
      <c r="L49">
        <f t="shared" si="5"/>
        <v>0</v>
      </c>
      <c r="M49">
        <f t="shared" si="6"/>
        <v>0</v>
      </c>
      <c r="N49">
        <f t="shared" si="7"/>
        <v>0</v>
      </c>
      <c r="O49">
        <f t="shared" si="8"/>
        <v>0</v>
      </c>
      <c r="P49">
        <f t="shared" si="9"/>
        <v>0</v>
      </c>
      <c r="Q49">
        <f t="shared" si="10"/>
        <v>0</v>
      </c>
      <c r="R49">
        <f t="shared" si="11"/>
        <v>1</v>
      </c>
    </row>
  </sheetData>
  <mergeCells count="16">
    <mergeCell ref="A17:A19"/>
    <mergeCell ref="A2:A4"/>
    <mergeCell ref="A5:A7"/>
    <mergeCell ref="A8:A10"/>
    <mergeCell ref="A11:A13"/>
    <mergeCell ref="A14:A16"/>
    <mergeCell ref="A35:A37"/>
    <mergeCell ref="A38:A40"/>
    <mergeCell ref="A41:A43"/>
    <mergeCell ref="A44:A46"/>
    <mergeCell ref="A47:A49"/>
    <mergeCell ref="A20:A22"/>
    <mergeCell ref="A23:A25"/>
    <mergeCell ref="A26:A28"/>
    <mergeCell ref="A29:A31"/>
    <mergeCell ref="A32:A34"/>
  </mergeCells>
  <phoneticPr fontId="2" type="noConversion"/>
  <pageMargins left="0.75" right="0.75" top="1" bottom="1" header="0.5" footer="0.5"/>
  <pageSetup orientation="portrait" r:id="rId1"/>
  <headerFooter alignWithMargins="0"/>
  <ignoredErrors>
    <ignoredError sqref="I2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B65A-4710-42F2-B120-213E4262A760}">
  <dimension ref="A1:I72"/>
  <sheetViews>
    <sheetView workbookViewId="0">
      <selection activeCell="B11" sqref="B11"/>
    </sheetView>
  </sheetViews>
  <sheetFormatPr defaultRowHeight="15.75" x14ac:dyDescent="0.25"/>
  <cols>
    <col min="1" max="1" width="19.25" bestFit="1" customWidth="1"/>
    <col min="2" max="3" width="14.125" bestFit="1" customWidth="1"/>
    <col min="4" max="4" width="12.625" bestFit="1" customWidth="1"/>
    <col min="5" max="5" width="12.125" bestFit="1" customWidth="1"/>
    <col min="6" max="6" width="13.125" bestFit="1" customWidth="1"/>
    <col min="7" max="9" width="12.625" bestFit="1" customWidth="1"/>
  </cols>
  <sheetData>
    <row r="1" spans="1:9" x14ac:dyDescent="0.25">
      <c r="A1" t="s">
        <v>46</v>
      </c>
    </row>
    <row r="2" spans="1:9" ht="16.5" thickBot="1" x14ac:dyDescent="0.3"/>
    <row r="3" spans="1:9" x14ac:dyDescent="0.25">
      <c r="A3" s="16" t="s">
        <v>47</v>
      </c>
      <c r="B3" s="16"/>
    </row>
    <row r="4" spans="1:9" x14ac:dyDescent="0.25">
      <c r="A4" t="s">
        <v>48</v>
      </c>
      <c r="B4">
        <v>0.99700584910685741</v>
      </c>
    </row>
    <row r="5" spans="1:9" x14ac:dyDescent="0.25">
      <c r="A5" t="s">
        <v>49</v>
      </c>
      <c r="B5">
        <v>0.99402066315328574</v>
      </c>
    </row>
    <row r="6" spans="1:9" x14ac:dyDescent="0.25">
      <c r="A6" t="s">
        <v>50</v>
      </c>
      <c r="B6">
        <v>0.94742274827673922</v>
      </c>
    </row>
    <row r="7" spans="1:9" x14ac:dyDescent="0.25">
      <c r="A7" t="s">
        <v>51</v>
      </c>
      <c r="B7">
        <v>4.4987592518300028</v>
      </c>
    </row>
    <row r="8" spans="1:9" ht="16.5" thickBot="1" x14ac:dyDescent="0.3">
      <c r="A8" s="14" t="s">
        <v>52</v>
      </c>
      <c r="B8" s="14">
        <v>36</v>
      </c>
    </row>
    <row r="10" spans="1:9" ht="16.5" thickBot="1" x14ac:dyDescent="0.3">
      <c r="A10" t="s">
        <v>53</v>
      </c>
    </row>
    <row r="11" spans="1:9" x14ac:dyDescent="0.25">
      <c r="A11" s="15"/>
      <c r="B11" s="15" t="s">
        <v>57</v>
      </c>
      <c r="C11" s="15" t="s">
        <v>58</v>
      </c>
      <c r="D11" s="15" t="s">
        <v>59</v>
      </c>
      <c r="E11" s="15" t="s">
        <v>60</v>
      </c>
      <c r="F11" s="15" t="s">
        <v>61</v>
      </c>
    </row>
    <row r="12" spans="1:9" x14ac:dyDescent="0.25">
      <c r="A12" t="s">
        <v>54</v>
      </c>
      <c r="B12">
        <v>13</v>
      </c>
      <c r="C12">
        <v>77384.812355019254</v>
      </c>
      <c r="D12">
        <v>5952.6778734630198</v>
      </c>
      <c r="E12">
        <v>318.6317011209581</v>
      </c>
      <c r="F12">
        <v>6.4933568019378609E-22</v>
      </c>
    </row>
    <row r="13" spans="1:9" x14ac:dyDescent="0.25">
      <c r="A13" t="s">
        <v>55</v>
      </c>
      <c r="B13">
        <v>23</v>
      </c>
      <c r="C13">
        <v>465.49320053629901</v>
      </c>
      <c r="D13">
        <v>20.238834805926043</v>
      </c>
    </row>
    <row r="14" spans="1:9" ht="16.5" thickBot="1" x14ac:dyDescent="0.3">
      <c r="A14" s="14" t="s">
        <v>16</v>
      </c>
      <c r="B14" s="14">
        <v>36</v>
      </c>
      <c r="C14" s="14">
        <v>77850.305555555547</v>
      </c>
      <c r="D14" s="14"/>
      <c r="E14" s="14"/>
      <c r="F14" s="14"/>
    </row>
    <row r="15" spans="1:9" ht="16.5" thickBot="1" x14ac:dyDescent="0.3"/>
    <row r="16" spans="1:9" x14ac:dyDescent="0.25">
      <c r="A16" s="15"/>
      <c r="B16" s="15" t="s">
        <v>62</v>
      </c>
      <c r="C16" s="15" t="s">
        <v>51</v>
      </c>
      <c r="D16" s="15" t="s">
        <v>63</v>
      </c>
      <c r="E16" s="15" t="s">
        <v>64</v>
      </c>
      <c r="F16" s="15" t="s">
        <v>65</v>
      </c>
      <c r="G16" s="15" t="s">
        <v>66</v>
      </c>
      <c r="H16" s="15" t="s">
        <v>67</v>
      </c>
      <c r="I16" s="15" t="s">
        <v>68</v>
      </c>
    </row>
    <row r="17" spans="1:9" x14ac:dyDescent="0.25">
      <c r="A17" t="s">
        <v>56</v>
      </c>
      <c r="B17">
        <v>199.37706697312129</v>
      </c>
      <c r="C17">
        <v>3.1773436639192467</v>
      </c>
      <c r="D17">
        <v>62.749607238642263</v>
      </c>
      <c r="E17">
        <v>3.1860206934538776E-27</v>
      </c>
      <c r="F17">
        <v>192.80423082183799</v>
      </c>
      <c r="G17">
        <v>205.94990312440459</v>
      </c>
      <c r="H17">
        <v>192.80423082183799</v>
      </c>
      <c r="I17">
        <v>205.94990312440459</v>
      </c>
    </row>
    <row r="18" spans="1:9" x14ac:dyDescent="0.25">
      <c r="A18" t="s">
        <v>69</v>
      </c>
      <c r="B18">
        <v>1.0120666538977221</v>
      </c>
      <c r="C18">
        <v>7.6253807851251396E-2</v>
      </c>
      <c r="D18">
        <v>13.272342489072344</v>
      </c>
      <c r="E18">
        <v>2.8835842317701976E-12</v>
      </c>
      <c r="F18">
        <v>0.85432363396279909</v>
      </c>
      <c r="G18">
        <v>1.1698096738326451</v>
      </c>
      <c r="H18">
        <v>0.8543236339627992</v>
      </c>
      <c r="I18">
        <v>1.1698096738326451</v>
      </c>
    </row>
    <row r="19" spans="1:9" x14ac:dyDescent="0.25">
      <c r="A19" t="s">
        <v>31</v>
      </c>
      <c r="B19">
        <v>49.799399859541566</v>
      </c>
      <c r="C19">
        <v>3.7677749887584442</v>
      </c>
      <c r="D19">
        <v>13.217190519105666</v>
      </c>
      <c r="E19">
        <v>3.1397589026834778E-12</v>
      </c>
      <c r="F19">
        <v>42.005163454699861</v>
      </c>
      <c r="G19">
        <v>57.593636264383271</v>
      </c>
      <c r="H19">
        <v>42.005163454699868</v>
      </c>
      <c r="I19">
        <v>57.593636264383264</v>
      </c>
    </row>
    <row r="20" spans="1:9" x14ac:dyDescent="0.25">
      <c r="A20" t="s">
        <v>32</v>
      </c>
      <c r="B20">
        <v>29.120666538977225</v>
      </c>
      <c r="C20">
        <v>3.7515357999712058</v>
      </c>
      <c r="D20">
        <v>7.762332039907692</v>
      </c>
      <c r="E20">
        <v>7.1676403974147624E-8</v>
      </c>
      <c r="F20">
        <v>21.360023455607276</v>
      </c>
      <c r="G20">
        <v>36.881309622347175</v>
      </c>
      <c r="H20">
        <v>21.36002345560728</v>
      </c>
      <c r="I20">
        <v>36.881309622347175</v>
      </c>
    </row>
    <row r="21" spans="1:9" x14ac:dyDescent="0.25">
      <c r="A21" t="s">
        <v>33</v>
      </c>
      <c r="B21">
        <v>33.441933218412807</v>
      </c>
      <c r="C21">
        <v>3.7367823909670053</v>
      </c>
      <c r="D21">
        <v>8.9493927447454862</v>
      </c>
      <c r="E21">
        <v>5.9444550865378014E-9</v>
      </c>
      <c r="F21">
        <v>25.711809886859022</v>
      </c>
      <c r="G21">
        <v>41.172056549966591</v>
      </c>
      <c r="H21">
        <v>25.711809886859026</v>
      </c>
      <c r="I21">
        <v>41.172056549966584</v>
      </c>
    </row>
    <row r="22" spans="1:9" x14ac:dyDescent="0.25">
      <c r="A22" t="s">
        <v>34</v>
      </c>
      <c r="B22">
        <v>-23.570133435484902</v>
      </c>
      <c r="C22">
        <v>3.7235324226922253</v>
      </c>
      <c r="D22">
        <v>-6.3300465149281528</v>
      </c>
      <c r="E22">
        <v>1.8506037455804338E-6</v>
      </c>
      <c r="F22">
        <v>-31.272847119329253</v>
      </c>
      <c r="G22">
        <v>-15.867419751640551</v>
      </c>
      <c r="H22">
        <v>-31.272847119329249</v>
      </c>
      <c r="I22">
        <v>-15.867419751640554</v>
      </c>
    </row>
    <row r="23" spans="1:9" x14ac:dyDescent="0.25">
      <c r="A23" t="s">
        <v>11</v>
      </c>
      <c r="B23">
        <v>-20.91553342271596</v>
      </c>
      <c r="C23">
        <v>3.7118019956165491</v>
      </c>
      <c r="D23">
        <v>-5.6348731552534721</v>
      </c>
      <c r="E23">
        <v>9.7976321932959273E-6</v>
      </c>
      <c r="F23">
        <v>-28.593980869316749</v>
      </c>
      <c r="G23">
        <v>-13.237085976115171</v>
      </c>
      <c r="H23">
        <v>-28.593980869316745</v>
      </c>
      <c r="I23">
        <v>-13.237085976115177</v>
      </c>
    </row>
    <row r="24" spans="1:9" x14ac:dyDescent="0.25">
      <c r="A24" t="s">
        <v>35</v>
      </c>
      <c r="B24">
        <v>-67.927600076613658</v>
      </c>
      <c r="C24">
        <v>3.7016055560944614</v>
      </c>
      <c r="D24">
        <v>-18.350847773279117</v>
      </c>
      <c r="E24">
        <v>3.128491782028472E-15</v>
      </c>
      <c r="F24">
        <v>-75.584954580997902</v>
      </c>
      <c r="G24">
        <v>-60.270245572229413</v>
      </c>
      <c r="H24">
        <v>-75.584954580997902</v>
      </c>
      <c r="I24">
        <v>-60.27024557222942</v>
      </c>
    </row>
    <row r="25" spans="1:9" x14ac:dyDescent="0.25">
      <c r="A25" t="s">
        <v>36</v>
      </c>
      <c r="B25">
        <v>-62.606333397178041</v>
      </c>
      <c r="C25">
        <v>3.6929558104016649</v>
      </c>
      <c r="D25">
        <v>-16.952906184482249</v>
      </c>
      <c r="E25">
        <v>1.7157267073501423E-14</v>
      </c>
      <c r="F25">
        <v>-70.245794539306686</v>
      </c>
      <c r="G25">
        <v>-54.966872255049388</v>
      </c>
      <c r="H25">
        <v>-70.245794539306686</v>
      </c>
      <c r="I25">
        <v>-54.966872255049395</v>
      </c>
    </row>
    <row r="26" spans="1:9" x14ac:dyDescent="0.25">
      <c r="A26" t="s">
        <v>37</v>
      </c>
      <c r="B26">
        <v>-57.285066717742453</v>
      </c>
      <c r="C26">
        <v>3.6858636475964599</v>
      </c>
      <c r="D26">
        <v>-15.541830136635104</v>
      </c>
      <c r="E26">
        <v>1.0852428826848187E-13</v>
      </c>
      <c r="F26">
        <v>-64.909856603309791</v>
      </c>
      <c r="G26">
        <v>-49.660276832175121</v>
      </c>
      <c r="H26">
        <v>-64.909856603309777</v>
      </c>
      <c r="I26">
        <v>-49.660276832175128</v>
      </c>
    </row>
    <row r="27" spans="1:9" x14ac:dyDescent="0.25">
      <c r="A27" t="s">
        <v>38</v>
      </c>
      <c r="B27">
        <v>-101.63448892293948</v>
      </c>
      <c r="C27">
        <v>3.6788456220986934</v>
      </c>
      <c r="D27">
        <v>-27.626733862498813</v>
      </c>
      <c r="E27">
        <v>3.8308115280902793E-19</v>
      </c>
      <c r="F27">
        <v>-109.24476091665075</v>
      </c>
      <c r="G27">
        <v>-94.024216929228217</v>
      </c>
      <c r="H27">
        <v>-109.24476091665073</v>
      </c>
      <c r="I27">
        <v>-94.024216929228231</v>
      </c>
    </row>
    <row r="28" spans="1:9" x14ac:dyDescent="0.25">
      <c r="A28" t="s">
        <v>39</v>
      </c>
      <c r="B28">
        <v>-85.642533358871205</v>
      </c>
      <c r="C28">
        <v>3.6763861481258053</v>
      </c>
      <c r="D28">
        <v>-23.295304113397105</v>
      </c>
      <c r="E28">
        <v>1.6983243057439138E-17</v>
      </c>
      <c r="F28">
        <v>-93.247717543030831</v>
      </c>
      <c r="G28">
        <v>-78.037349174711579</v>
      </c>
      <c r="H28">
        <v>-93.247717543030817</v>
      </c>
      <c r="I28">
        <v>-78.037349174711593</v>
      </c>
    </row>
    <row r="29" spans="1:9" x14ac:dyDescent="0.25">
      <c r="A29" t="s">
        <v>40</v>
      </c>
      <c r="B29">
        <v>-58.654600012768974</v>
      </c>
      <c r="C29">
        <v>3.6740129532291856</v>
      </c>
      <c r="D29">
        <v>-15.964723249333108</v>
      </c>
      <c r="E29">
        <v>6.1547648988120361E-14</v>
      </c>
      <c r="F29">
        <v>-66.254874869244688</v>
      </c>
      <c r="G29">
        <v>-51.054325156293253</v>
      </c>
      <c r="H29">
        <v>-66.254874869244688</v>
      </c>
      <c r="I29">
        <v>-51.05432515629326</v>
      </c>
    </row>
    <row r="30" spans="1:9" ht="16.5" thickBot="1" x14ac:dyDescent="0.3">
      <c r="A30" s="14" t="s">
        <v>41</v>
      </c>
      <c r="B30" s="14">
        <v>0</v>
      </c>
      <c r="C30" s="14">
        <v>0</v>
      </c>
      <c r="D30" s="14">
        <v>65535</v>
      </c>
      <c r="E30" s="14" t="e">
        <v>#NUM!</v>
      </c>
      <c r="F30" s="14">
        <v>0</v>
      </c>
      <c r="G30" s="14">
        <v>0</v>
      </c>
      <c r="H30" s="14">
        <v>0</v>
      </c>
      <c r="I30" s="14">
        <v>0</v>
      </c>
    </row>
    <row r="34" spans="1:3" x14ac:dyDescent="0.25">
      <c r="A34" t="s">
        <v>72</v>
      </c>
    </row>
    <row r="35" spans="1:3" ht="16.5" thickBot="1" x14ac:dyDescent="0.3"/>
    <row r="36" spans="1:3" x14ac:dyDescent="0.25">
      <c r="A36" s="15" t="s">
        <v>73</v>
      </c>
      <c r="B36" s="15" t="s">
        <v>74</v>
      </c>
      <c r="C36" s="15" t="s">
        <v>75</v>
      </c>
    </row>
    <row r="37" spans="1:3" x14ac:dyDescent="0.25">
      <c r="A37">
        <v>1</v>
      </c>
      <c r="B37">
        <v>250.18853348656057</v>
      </c>
      <c r="C37">
        <v>-8.1885334865605728</v>
      </c>
    </row>
    <row r="38" spans="1:3" x14ac:dyDescent="0.25">
      <c r="A38">
        <v>2</v>
      </c>
      <c r="B38">
        <v>230.52186681989394</v>
      </c>
      <c r="C38">
        <v>4.478133180106056</v>
      </c>
    </row>
    <row r="39" spans="1:3" x14ac:dyDescent="0.25">
      <c r="A39">
        <v>3</v>
      </c>
      <c r="B39">
        <v>235.85520015322726</v>
      </c>
      <c r="C39">
        <v>-3.8552001532272584</v>
      </c>
    </row>
    <row r="40" spans="1:3" x14ac:dyDescent="0.25">
      <c r="A40">
        <v>4</v>
      </c>
      <c r="B40">
        <v>179.85520015322726</v>
      </c>
      <c r="C40">
        <v>-1.8552001532272584</v>
      </c>
    </row>
    <row r="41" spans="1:3" x14ac:dyDescent="0.25">
      <c r="A41">
        <v>5</v>
      </c>
      <c r="B41">
        <v>183.52186681989394</v>
      </c>
      <c r="C41">
        <v>0.47813318010605599</v>
      </c>
    </row>
    <row r="42" spans="1:3" x14ac:dyDescent="0.25">
      <c r="A42">
        <v>6</v>
      </c>
      <c r="B42">
        <v>137.52186681989397</v>
      </c>
      <c r="C42">
        <v>2.4781331801060276</v>
      </c>
    </row>
    <row r="43" spans="1:3" x14ac:dyDescent="0.25">
      <c r="A43">
        <v>7</v>
      </c>
      <c r="B43">
        <v>143.85520015322729</v>
      </c>
      <c r="C43">
        <v>1.1447998467727132</v>
      </c>
    </row>
    <row r="44" spans="1:3" x14ac:dyDescent="0.25">
      <c r="A44">
        <v>8</v>
      </c>
      <c r="B44">
        <v>150.18853348656063</v>
      </c>
      <c r="C44">
        <v>1.8114665134393704</v>
      </c>
    </row>
    <row r="45" spans="1:3" x14ac:dyDescent="0.25">
      <c r="A45">
        <v>9</v>
      </c>
      <c r="B45">
        <v>106.85117793526129</v>
      </c>
      <c r="C45">
        <v>3.1488220647387095</v>
      </c>
    </row>
    <row r="46" spans="1:3" x14ac:dyDescent="0.25">
      <c r="A46">
        <v>10</v>
      </c>
      <c r="B46">
        <v>123.8552001532273</v>
      </c>
      <c r="C46">
        <v>6.144799846772699</v>
      </c>
    </row>
    <row r="47" spans="1:3" x14ac:dyDescent="0.25">
      <c r="A47">
        <v>11</v>
      </c>
      <c r="B47">
        <v>151.85520015322726</v>
      </c>
      <c r="C47">
        <v>0.1447998467727416</v>
      </c>
    </row>
    <row r="48" spans="1:3" x14ac:dyDescent="0.25">
      <c r="A48">
        <v>12</v>
      </c>
      <c r="B48">
        <v>211.52186681989394</v>
      </c>
      <c r="C48">
        <v>-5.521866819893944</v>
      </c>
    </row>
    <row r="49" spans="1:3" x14ac:dyDescent="0.25">
      <c r="A49">
        <v>13</v>
      </c>
      <c r="B49">
        <v>262.33333333333326</v>
      </c>
      <c r="C49">
        <v>0.66666666666674246</v>
      </c>
    </row>
    <row r="50" spans="1:3" x14ac:dyDescent="0.25">
      <c r="A50">
        <v>14</v>
      </c>
      <c r="B50">
        <v>242.66666666666663</v>
      </c>
      <c r="C50">
        <v>-4.6666666666666288</v>
      </c>
    </row>
    <row r="51" spans="1:3" x14ac:dyDescent="0.25">
      <c r="A51">
        <v>15</v>
      </c>
      <c r="B51">
        <v>247.99999999999991</v>
      </c>
      <c r="C51">
        <v>-0.99999999999991473</v>
      </c>
    </row>
    <row r="52" spans="1:3" x14ac:dyDescent="0.25">
      <c r="A52">
        <v>16</v>
      </c>
      <c r="B52">
        <v>191.99999999999994</v>
      </c>
      <c r="C52">
        <v>1.0000000000000568</v>
      </c>
    </row>
    <row r="53" spans="1:3" x14ac:dyDescent="0.25">
      <c r="A53">
        <v>17</v>
      </c>
      <c r="B53">
        <v>195.6666666666666</v>
      </c>
      <c r="C53">
        <v>-2.6666666666666003</v>
      </c>
    </row>
    <row r="54" spans="1:3" x14ac:dyDescent="0.25">
      <c r="A54">
        <v>18</v>
      </c>
      <c r="B54">
        <v>149.66666666666663</v>
      </c>
      <c r="C54">
        <v>-0.66666666666662877</v>
      </c>
    </row>
    <row r="55" spans="1:3" x14ac:dyDescent="0.25">
      <c r="A55">
        <v>19</v>
      </c>
      <c r="B55">
        <v>155.99999999999997</v>
      </c>
      <c r="C55">
        <v>1.0000000000000284</v>
      </c>
    </row>
    <row r="56" spans="1:3" x14ac:dyDescent="0.25">
      <c r="A56">
        <v>20</v>
      </c>
      <c r="B56">
        <v>162.33333333333326</v>
      </c>
      <c r="C56">
        <v>-1.3333333333332575</v>
      </c>
    </row>
    <row r="57" spans="1:3" x14ac:dyDescent="0.25">
      <c r="A57">
        <v>21</v>
      </c>
      <c r="B57">
        <v>118.99597778203398</v>
      </c>
      <c r="C57">
        <v>3.0040222179660248</v>
      </c>
    </row>
    <row r="58" spans="1:3" x14ac:dyDescent="0.25">
      <c r="A58">
        <v>22</v>
      </c>
      <c r="B58">
        <v>135.99999999999994</v>
      </c>
      <c r="C58">
        <v>-5.9999999999999432</v>
      </c>
    </row>
    <row r="59" spans="1:3" x14ac:dyDescent="0.25">
      <c r="A59">
        <v>23</v>
      </c>
      <c r="B59">
        <v>163.99999999999991</v>
      </c>
      <c r="C59">
        <v>3.0000000000000853</v>
      </c>
    </row>
    <row r="60" spans="1:3" x14ac:dyDescent="0.25">
      <c r="A60">
        <v>24</v>
      </c>
      <c r="B60">
        <v>223.66666666666663</v>
      </c>
      <c r="C60">
        <v>6.3333333333333712</v>
      </c>
    </row>
    <row r="61" spans="1:3" x14ac:dyDescent="0.25">
      <c r="A61">
        <v>25</v>
      </c>
      <c r="B61">
        <v>274.47813318010589</v>
      </c>
      <c r="C61">
        <v>7.5218668198941145</v>
      </c>
    </row>
    <row r="62" spans="1:3" x14ac:dyDescent="0.25">
      <c r="A62">
        <v>26</v>
      </c>
      <c r="B62">
        <v>254.81146651343929</v>
      </c>
      <c r="C62">
        <v>0.18853348656071489</v>
      </c>
    </row>
    <row r="63" spans="1:3" x14ac:dyDescent="0.25">
      <c r="A63">
        <v>27</v>
      </c>
      <c r="B63">
        <v>260.14479984677263</v>
      </c>
      <c r="C63">
        <v>4.8552001532273721</v>
      </c>
    </row>
    <row r="64" spans="1:3" x14ac:dyDescent="0.25">
      <c r="A64">
        <v>28</v>
      </c>
      <c r="B64">
        <v>204.1447998467726</v>
      </c>
      <c r="C64">
        <v>0.85520015322740051</v>
      </c>
    </row>
    <row r="65" spans="1:3" x14ac:dyDescent="0.25">
      <c r="A65">
        <v>29</v>
      </c>
      <c r="B65">
        <v>207.81146651343929</v>
      </c>
      <c r="C65">
        <v>2.1885334865607149</v>
      </c>
    </row>
    <row r="66" spans="1:3" x14ac:dyDescent="0.25">
      <c r="A66">
        <v>30</v>
      </c>
      <c r="B66">
        <v>161.81146651343929</v>
      </c>
      <c r="C66">
        <v>-1.8114665134392851</v>
      </c>
    </row>
    <row r="67" spans="1:3" x14ac:dyDescent="0.25">
      <c r="A67">
        <v>31</v>
      </c>
      <c r="B67">
        <v>168.14479984677263</v>
      </c>
      <c r="C67">
        <v>-2.1447998467726279</v>
      </c>
    </row>
    <row r="68" spans="1:3" x14ac:dyDescent="0.25">
      <c r="A68">
        <v>32</v>
      </c>
      <c r="B68">
        <v>174.47813318010594</v>
      </c>
      <c r="C68">
        <v>-0.4781331801059423</v>
      </c>
    </row>
    <row r="69" spans="1:3" x14ac:dyDescent="0.25">
      <c r="A69">
        <v>33</v>
      </c>
      <c r="B69">
        <v>132.15284428270436</v>
      </c>
      <c r="C69">
        <v>-6.1528442827043648</v>
      </c>
    </row>
    <row r="70" spans="1:3" x14ac:dyDescent="0.25">
      <c r="A70">
        <v>34</v>
      </c>
      <c r="B70">
        <v>148.14479984677263</v>
      </c>
      <c r="C70">
        <v>-0.14479984677262792</v>
      </c>
    </row>
    <row r="71" spans="1:3" x14ac:dyDescent="0.25">
      <c r="A71">
        <v>35</v>
      </c>
      <c r="B71">
        <v>176.14479984677257</v>
      </c>
      <c r="C71">
        <v>-3.1447998467725711</v>
      </c>
    </row>
    <row r="72" spans="1:3" ht="16.5" thickBot="1" x14ac:dyDescent="0.3">
      <c r="A72" s="14">
        <v>36</v>
      </c>
      <c r="B72" s="14">
        <v>235.81146651343929</v>
      </c>
      <c r="C72" s="14">
        <v>-0.81146651343928511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6FB3-E372-41FA-A191-C9DC1B8EF5E1}">
  <dimension ref="A1:H49"/>
  <sheetViews>
    <sheetView topLeftCell="C1" zoomScale="63" workbookViewId="0">
      <selection activeCell="I38" sqref="I38"/>
    </sheetView>
  </sheetViews>
  <sheetFormatPr defaultRowHeight="15.75" x14ac:dyDescent="0.25"/>
  <cols>
    <col min="2" max="2" width="10.625" style="25" bestFit="1" customWidth="1"/>
    <col min="3" max="3" width="15.75" style="21" customWidth="1"/>
    <col min="4" max="4" width="29.5" style="21" customWidth="1"/>
    <col min="5" max="5" width="29.375" style="21" customWidth="1"/>
    <col min="7" max="7" width="9.5" customWidth="1"/>
    <col min="8" max="8" width="7.625" customWidth="1"/>
  </cols>
  <sheetData>
    <row r="1" spans="1:8" x14ac:dyDescent="0.25">
      <c r="A1" t="s">
        <v>0</v>
      </c>
      <c r="B1" s="25" t="s">
        <v>1</v>
      </c>
      <c r="C1" s="21" t="s">
        <v>19</v>
      </c>
      <c r="D1" s="21" t="s">
        <v>20</v>
      </c>
      <c r="E1" s="21" t="s">
        <v>21</v>
      </c>
      <c r="G1" t="s">
        <v>22</v>
      </c>
      <c r="H1" t="s">
        <v>23</v>
      </c>
    </row>
    <row r="2" spans="1:8" x14ac:dyDescent="0.25">
      <c r="A2">
        <v>1</v>
      </c>
      <c r="B2" s="25">
        <v>242</v>
      </c>
      <c r="G2" t="s">
        <v>24</v>
      </c>
      <c r="H2" s="13">
        <f>_xlfn.FORECAST.ETS.STAT($B$2:$B$37,$A$2:$A$37,1,1,1)</f>
        <v>0.126</v>
      </c>
    </row>
    <row r="3" spans="1:8" x14ac:dyDescent="0.25">
      <c r="A3">
        <v>2</v>
      </c>
      <c r="B3" s="25">
        <v>235</v>
      </c>
      <c r="G3" t="s">
        <v>25</v>
      </c>
      <c r="H3" s="13">
        <f>_xlfn.FORECAST.ETS.STAT($B$2:$B$37,$A$2:$A$37,2,1,1)</f>
        <v>1E-3</v>
      </c>
    </row>
    <row r="4" spans="1:8" x14ac:dyDescent="0.25">
      <c r="A4">
        <v>3</v>
      </c>
      <c r="B4" s="25">
        <v>232</v>
      </c>
      <c r="G4" t="s">
        <v>26</v>
      </c>
      <c r="H4" s="13">
        <f>_xlfn.FORECAST.ETS.STAT($B$2:$B$37,$A$2:$A$37,3,1,1)</f>
        <v>1E-3</v>
      </c>
    </row>
    <row r="5" spans="1:8" x14ac:dyDescent="0.25">
      <c r="A5">
        <v>4</v>
      </c>
      <c r="B5" s="25">
        <v>178</v>
      </c>
      <c r="G5" t="s">
        <v>27</v>
      </c>
      <c r="H5" s="13">
        <f>_xlfn.FORECAST.ETS.STAT($B$2:$B$37,$A$2:$A$37,4,1,1)</f>
        <v>0.19720961733804657</v>
      </c>
    </row>
    <row r="6" spans="1:8" x14ac:dyDescent="0.25">
      <c r="A6">
        <v>5</v>
      </c>
      <c r="B6" s="25">
        <v>184</v>
      </c>
      <c r="G6" t="s">
        <v>28</v>
      </c>
      <c r="H6" s="13">
        <f>_xlfn.FORECAST.ETS.STAT($B$2:$B$37,$A$2:$A$37,5,1,1)</f>
        <v>2.5277153626740101E-2</v>
      </c>
    </row>
    <row r="7" spans="1:8" x14ac:dyDescent="0.25">
      <c r="A7">
        <v>6</v>
      </c>
      <c r="B7" s="25">
        <v>140</v>
      </c>
      <c r="G7" t="s">
        <v>29</v>
      </c>
      <c r="H7" s="13">
        <f>_xlfn.FORECAST.ETS.STAT($B$2:$B$37,$A$2:$A$37,6,1,1)</f>
        <v>4.8081582893847541</v>
      </c>
    </row>
    <row r="8" spans="1:8" x14ac:dyDescent="0.25">
      <c r="A8">
        <v>7</v>
      </c>
      <c r="B8" s="25">
        <v>145</v>
      </c>
      <c r="G8" t="s">
        <v>30</v>
      </c>
      <c r="H8" s="13">
        <f>_xlfn.FORECAST.ETS.STAT($B$2:$B$37,$A$2:$A$37,7,1,1)</f>
        <v>5.7503978885606291</v>
      </c>
    </row>
    <row r="9" spans="1:8" x14ac:dyDescent="0.25">
      <c r="A9">
        <v>8</v>
      </c>
      <c r="B9" s="25">
        <v>152</v>
      </c>
    </row>
    <row r="10" spans="1:8" x14ac:dyDescent="0.25">
      <c r="A10">
        <v>9</v>
      </c>
      <c r="B10" s="25">
        <v>110</v>
      </c>
    </row>
    <row r="11" spans="1:8" x14ac:dyDescent="0.25">
      <c r="A11">
        <v>10</v>
      </c>
      <c r="B11" s="25">
        <v>130</v>
      </c>
    </row>
    <row r="12" spans="1:8" x14ac:dyDescent="0.25">
      <c r="A12">
        <v>11</v>
      </c>
      <c r="B12" s="25">
        <v>152</v>
      </c>
    </row>
    <row r="13" spans="1:8" x14ac:dyDescent="0.25">
      <c r="A13">
        <v>12</v>
      </c>
      <c r="B13" s="25">
        <v>206</v>
      </c>
    </row>
    <row r="14" spans="1:8" x14ac:dyDescent="0.25">
      <c r="A14">
        <v>13</v>
      </c>
      <c r="B14" s="25">
        <v>263</v>
      </c>
    </row>
    <row r="15" spans="1:8" x14ac:dyDescent="0.25">
      <c r="A15">
        <v>14</v>
      </c>
      <c r="B15" s="25">
        <v>238</v>
      </c>
    </row>
    <row r="16" spans="1:8" x14ac:dyDescent="0.25">
      <c r="A16">
        <v>15</v>
      </c>
      <c r="B16" s="25">
        <v>247</v>
      </c>
    </row>
    <row r="17" spans="1:2" x14ac:dyDescent="0.25">
      <c r="A17">
        <v>16</v>
      </c>
      <c r="B17" s="25">
        <v>193</v>
      </c>
    </row>
    <row r="18" spans="1:2" x14ac:dyDescent="0.25">
      <c r="A18">
        <v>17</v>
      </c>
      <c r="B18" s="25">
        <v>193</v>
      </c>
    </row>
    <row r="19" spans="1:2" x14ac:dyDescent="0.25">
      <c r="A19">
        <v>18</v>
      </c>
      <c r="B19" s="25">
        <v>149</v>
      </c>
    </row>
    <row r="20" spans="1:2" x14ac:dyDescent="0.25">
      <c r="A20">
        <v>19</v>
      </c>
      <c r="B20" s="25">
        <v>157</v>
      </c>
    </row>
    <row r="21" spans="1:2" x14ac:dyDescent="0.25">
      <c r="A21">
        <v>20</v>
      </c>
      <c r="B21" s="25">
        <v>161</v>
      </c>
    </row>
    <row r="22" spans="1:2" x14ac:dyDescent="0.25">
      <c r="A22">
        <v>21</v>
      </c>
      <c r="B22" s="25">
        <v>122</v>
      </c>
    </row>
    <row r="23" spans="1:2" x14ac:dyDescent="0.25">
      <c r="A23">
        <v>22</v>
      </c>
      <c r="B23" s="25">
        <v>130</v>
      </c>
    </row>
    <row r="24" spans="1:2" x14ac:dyDescent="0.25">
      <c r="A24">
        <v>23</v>
      </c>
      <c r="B24" s="25">
        <v>167</v>
      </c>
    </row>
    <row r="25" spans="1:2" x14ac:dyDescent="0.25">
      <c r="A25">
        <v>24</v>
      </c>
      <c r="B25" s="25">
        <v>230</v>
      </c>
    </row>
    <row r="26" spans="1:2" x14ac:dyDescent="0.25">
      <c r="A26">
        <v>25</v>
      </c>
      <c r="B26" s="25">
        <v>282</v>
      </c>
    </row>
    <row r="27" spans="1:2" x14ac:dyDescent="0.25">
      <c r="A27">
        <v>26</v>
      </c>
      <c r="B27" s="25">
        <v>255</v>
      </c>
    </row>
    <row r="28" spans="1:2" x14ac:dyDescent="0.25">
      <c r="A28">
        <v>27</v>
      </c>
      <c r="B28" s="25">
        <v>265</v>
      </c>
    </row>
    <row r="29" spans="1:2" x14ac:dyDescent="0.25">
      <c r="A29">
        <v>28</v>
      </c>
      <c r="B29" s="25">
        <v>205</v>
      </c>
    </row>
    <row r="30" spans="1:2" x14ac:dyDescent="0.25">
      <c r="A30">
        <v>29</v>
      </c>
      <c r="B30" s="25">
        <v>210</v>
      </c>
    </row>
    <row r="31" spans="1:2" x14ac:dyDescent="0.25">
      <c r="A31">
        <v>30</v>
      </c>
      <c r="B31" s="25">
        <v>160</v>
      </c>
    </row>
    <row r="32" spans="1:2" x14ac:dyDescent="0.25">
      <c r="A32">
        <v>31</v>
      </c>
      <c r="B32" s="25">
        <v>166</v>
      </c>
    </row>
    <row r="33" spans="1:5" x14ac:dyDescent="0.25">
      <c r="A33">
        <v>32</v>
      </c>
      <c r="B33" s="25">
        <v>174</v>
      </c>
    </row>
    <row r="34" spans="1:5" x14ac:dyDescent="0.25">
      <c r="A34">
        <v>33</v>
      </c>
      <c r="B34" s="25">
        <v>126</v>
      </c>
    </row>
    <row r="35" spans="1:5" x14ac:dyDescent="0.25">
      <c r="A35">
        <v>34</v>
      </c>
      <c r="B35" s="25">
        <v>148</v>
      </c>
    </row>
    <row r="36" spans="1:5" x14ac:dyDescent="0.25">
      <c r="A36">
        <v>35</v>
      </c>
      <c r="B36" s="25">
        <v>173</v>
      </c>
    </row>
    <row r="37" spans="1:5" x14ac:dyDescent="0.25">
      <c r="A37">
        <v>36</v>
      </c>
      <c r="B37" s="25">
        <v>235</v>
      </c>
      <c r="C37" s="21">
        <v>235</v>
      </c>
      <c r="D37" s="21">
        <v>235</v>
      </c>
      <c r="E37" s="21">
        <v>235</v>
      </c>
    </row>
    <row r="38" spans="1:5" x14ac:dyDescent="0.25">
      <c r="A38">
        <v>37</v>
      </c>
      <c r="C38" s="21">
        <f t="shared" ref="C38:C49" si="0">_xlfn.FORECAST.ETS(A38,$B$2:$B$37,$A$2:$A$37,1,1)</f>
        <v>287.30856236306414</v>
      </c>
      <c r="D38" s="21">
        <f t="shared" ref="D38:D49" si="1">C38-_xlfn.FORECAST.ETS.CONFINT(A38,$B$2:$B$37,$A$2:$A$37,0.95,1,1)</f>
        <v>276.71637277736488</v>
      </c>
      <c r="E38" s="21">
        <f t="shared" ref="E38:E49" si="2">C38+_xlfn.FORECAST.ETS.CONFINT(A38,$B$2:$B$37,$A$2:$A$37,0.95,1,1)</f>
        <v>297.9007519487634</v>
      </c>
    </row>
    <row r="39" spans="1:5" x14ac:dyDescent="0.25">
      <c r="A39">
        <v>38</v>
      </c>
      <c r="C39" s="21">
        <f t="shared" si="0"/>
        <v>262.46966560675935</v>
      </c>
      <c r="D39" s="21">
        <f t="shared" si="1"/>
        <v>251.79239699578704</v>
      </c>
      <c r="E39" s="21">
        <f t="shared" si="2"/>
        <v>273.14693421773165</v>
      </c>
    </row>
    <row r="40" spans="1:5" x14ac:dyDescent="0.25">
      <c r="A40">
        <v>39</v>
      </c>
      <c r="C40" s="21">
        <f t="shared" si="0"/>
        <v>271.85121731219317</v>
      </c>
      <c r="D40" s="21">
        <f t="shared" si="1"/>
        <v>261.08821311472263</v>
      </c>
      <c r="E40" s="21">
        <f t="shared" si="2"/>
        <v>282.61422150966371</v>
      </c>
    </row>
    <row r="41" spans="1:5" x14ac:dyDescent="0.25">
      <c r="A41">
        <v>40</v>
      </c>
      <c r="C41" s="21">
        <f t="shared" si="0"/>
        <v>218.15652934788645</v>
      </c>
      <c r="D41" s="21">
        <f t="shared" si="1"/>
        <v>207.30713822671748</v>
      </c>
      <c r="E41" s="21">
        <f t="shared" si="2"/>
        <v>229.00592046905541</v>
      </c>
    </row>
    <row r="42" spans="1:5" x14ac:dyDescent="0.25">
      <c r="A42">
        <v>41</v>
      </c>
      <c r="C42" s="21">
        <f t="shared" si="0"/>
        <v>218.3551894521988</v>
      </c>
      <c r="D42" s="21">
        <f t="shared" si="1"/>
        <v>207.41876524609708</v>
      </c>
      <c r="E42" s="21">
        <f t="shared" si="2"/>
        <v>229.29161365830052</v>
      </c>
    </row>
    <row r="43" spans="1:5" x14ac:dyDescent="0.25">
      <c r="A43">
        <v>42</v>
      </c>
      <c r="C43" s="21">
        <f t="shared" si="0"/>
        <v>175.80255083982664</v>
      </c>
      <c r="D43" s="21">
        <f t="shared" si="1"/>
        <v>164.77845251430119</v>
      </c>
      <c r="E43" s="21">
        <f t="shared" si="2"/>
        <v>186.82664916535208</v>
      </c>
    </row>
    <row r="44" spans="1:5" x14ac:dyDescent="0.25">
      <c r="A44">
        <v>43</v>
      </c>
      <c r="C44" s="21">
        <f t="shared" si="0"/>
        <v>182.20684833858377</v>
      </c>
      <c r="D44" s="21">
        <f t="shared" si="1"/>
        <v>171.09443993562289</v>
      </c>
      <c r="E44" s="21">
        <f t="shared" si="2"/>
        <v>193.31925674154465</v>
      </c>
    </row>
    <row r="45" spans="1:5" x14ac:dyDescent="0.25">
      <c r="A45">
        <v>44</v>
      </c>
      <c r="C45" s="21">
        <f t="shared" si="0"/>
        <v>187.65568324211699</v>
      </c>
      <c r="D45" s="21">
        <f t="shared" si="1"/>
        <v>176.45433382899733</v>
      </c>
      <c r="E45" s="21">
        <f t="shared" si="2"/>
        <v>198.85703265523665</v>
      </c>
    </row>
    <row r="46" spans="1:5" x14ac:dyDescent="0.25">
      <c r="A46">
        <v>45</v>
      </c>
      <c r="C46" s="21">
        <f t="shared" si="0"/>
        <v>147.07338464931343</v>
      </c>
      <c r="D46" s="21">
        <f t="shared" si="1"/>
        <v>135.78246826659162</v>
      </c>
      <c r="E46" s="21">
        <f t="shared" si="2"/>
        <v>158.36430103203523</v>
      </c>
    </row>
    <row r="47" spans="1:5" x14ac:dyDescent="0.25">
      <c r="A47">
        <v>46</v>
      </c>
      <c r="C47" s="21">
        <f t="shared" si="0"/>
        <v>161.13214318321047</v>
      </c>
      <c r="D47" s="21">
        <f t="shared" si="1"/>
        <v>149.75103879200071</v>
      </c>
      <c r="E47" s="21">
        <f t="shared" si="2"/>
        <v>172.51324757442023</v>
      </c>
    </row>
    <row r="48" spans="1:5" x14ac:dyDescent="0.25">
      <c r="A48">
        <v>47</v>
      </c>
      <c r="C48" s="21">
        <f t="shared" si="0"/>
        <v>190.57346905618942</v>
      </c>
      <c r="D48" s="21">
        <f t="shared" si="1"/>
        <v>179.10156048482466</v>
      </c>
      <c r="E48" s="21">
        <f t="shared" si="2"/>
        <v>202.04537762755419</v>
      </c>
    </row>
    <row r="49" spans="1:5" x14ac:dyDescent="0.25">
      <c r="A49">
        <v>48</v>
      </c>
      <c r="C49" s="21">
        <f t="shared" si="0"/>
        <v>242.89076765592392</v>
      </c>
      <c r="D49" s="21">
        <f t="shared" si="1"/>
        <v>231.32744354609329</v>
      </c>
      <c r="E49" s="21">
        <f t="shared" si="2"/>
        <v>254.45409176575455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82AF-364D-449D-B636-D5B1BB8591A0}">
  <dimension ref="A1:O9"/>
  <sheetViews>
    <sheetView workbookViewId="0">
      <selection activeCell="O13" sqref="O13"/>
    </sheetView>
  </sheetViews>
  <sheetFormatPr defaultRowHeight="15.75" x14ac:dyDescent="0.25"/>
  <cols>
    <col min="1" max="1" width="23" bestFit="1" customWidth="1"/>
    <col min="2" max="2" width="10.125" bestFit="1" customWidth="1"/>
    <col min="3" max="3" width="9.125" bestFit="1" customWidth="1"/>
    <col min="4" max="4" width="10.125" bestFit="1" customWidth="1"/>
    <col min="5" max="13" width="9.125" bestFit="1" customWidth="1"/>
    <col min="14" max="14" width="10.25" bestFit="1" customWidth="1"/>
    <col min="15" max="15" width="19.25" bestFit="1" customWidth="1"/>
  </cols>
  <sheetData>
    <row r="1" spans="1:15" s="3" customFormat="1" x14ac:dyDescent="0.25">
      <c r="A1" s="2" t="s">
        <v>2</v>
      </c>
      <c r="B1" s="2" t="s">
        <v>12</v>
      </c>
      <c r="C1" s="2" t="s">
        <v>76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77</v>
      </c>
      <c r="I1" s="2" t="s">
        <v>6</v>
      </c>
      <c r="J1" s="2" t="s">
        <v>7</v>
      </c>
      <c r="K1" s="2" t="s">
        <v>8</v>
      </c>
      <c r="L1" s="2" t="s">
        <v>9</v>
      </c>
      <c r="M1" s="5" t="s">
        <v>10</v>
      </c>
      <c r="N1" s="5" t="s">
        <v>16</v>
      </c>
      <c r="O1" s="27" t="s">
        <v>79</v>
      </c>
    </row>
    <row r="2" spans="1:15" x14ac:dyDescent="0.25">
      <c r="A2" s="1" t="s">
        <v>13</v>
      </c>
      <c r="B2" s="8">
        <v>242</v>
      </c>
      <c r="C2" s="8">
        <v>235</v>
      </c>
      <c r="D2" s="8">
        <v>232</v>
      </c>
      <c r="E2" s="8">
        <v>178</v>
      </c>
      <c r="F2" s="8">
        <v>184</v>
      </c>
      <c r="G2" s="8">
        <v>140</v>
      </c>
      <c r="H2" s="8">
        <v>145</v>
      </c>
      <c r="I2" s="8">
        <v>152</v>
      </c>
      <c r="J2" s="8">
        <v>110</v>
      </c>
      <c r="K2" s="8">
        <v>130</v>
      </c>
      <c r="L2" s="8">
        <v>152</v>
      </c>
      <c r="M2" s="9">
        <v>206</v>
      </c>
      <c r="N2" s="31">
        <f>SUM(B2:M2)</f>
        <v>2106</v>
      </c>
      <c r="O2" s="28"/>
    </row>
    <row r="3" spans="1:15" x14ac:dyDescent="0.25">
      <c r="A3" s="1" t="s">
        <v>14</v>
      </c>
      <c r="B3" s="8">
        <v>263</v>
      </c>
      <c r="C3" s="8">
        <v>238</v>
      </c>
      <c r="D3" s="8">
        <v>247</v>
      </c>
      <c r="E3" s="8">
        <v>193</v>
      </c>
      <c r="F3" s="8">
        <v>193</v>
      </c>
      <c r="G3" s="8">
        <v>149</v>
      </c>
      <c r="H3" s="8">
        <v>157</v>
      </c>
      <c r="I3" s="8">
        <v>161</v>
      </c>
      <c r="J3" s="8">
        <v>122</v>
      </c>
      <c r="K3" s="8">
        <v>130</v>
      </c>
      <c r="L3" s="8">
        <v>167</v>
      </c>
      <c r="M3" s="9">
        <v>230</v>
      </c>
      <c r="N3" s="31">
        <f t="shared" ref="N3:N5" si="0">SUM(B3:M3)</f>
        <v>2250</v>
      </c>
      <c r="O3" s="29">
        <f>(N3-N2)/N2</f>
        <v>6.8376068376068383E-2</v>
      </c>
    </row>
    <row r="4" spans="1:15" x14ac:dyDescent="0.25">
      <c r="A4" s="1" t="s">
        <v>15</v>
      </c>
      <c r="B4" s="10">
        <v>282</v>
      </c>
      <c r="C4" s="10">
        <v>255</v>
      </c>
      <c r="D4" s="10">
        <v>265</v>
      </c>
      <c r="E4" s="10">
        <v>205</v>
      </c>
      <c r="F4" s="10">
        <v>210</v>
      </c>
      <c r="G4" s="10">
        <v>160</v>
      </c>
      <c r="H4" s="10">
        <v>166</v>
      </c>
      <c r="I4" s="10">
        <v>174</v>
      </c>
      <c r="J4" s="10">
        <v>126</v>
      </c>
      <c r="K4" s="10">
        <v>148</v>
      </c>
      <c r="L4" s="10">
        <v>173</v>
      </c>
      <c r="M4" s="9">
        <v>235</v>
      </c>
      <c r="N4" s="32">
        <f t="shared" si="0"/>
        <v>2399</v>
      </c>
      <c r="O4" s="29">
        <f>(N4-N3)/N3</f>
        <v>6.6222222222222224E-2</v>
      </c>
    </row>
    <row r="5" spans="1:15" x14ac:dyDescent="0.25">
      <c r="A5" s="1" t="s">
        <v>80</v>
      </c>
      <c r="B5" s="11">
        <v>286.74999999999994</v>
      </c>
      <c r="C5" s="11">
        <v>267.08333333333337</v>
      </c>
      <c r="D5" s="11">
        <v>272.41666666666663</v>
      </c>
      <c r="E5" s="11">
        <v>216.41666666666666</v>
      </c>
      <c r="F5" s="11">
        <v>220.08333333333334</v>
      </c>
      <c r="G5" s="11">
        <v>174.08333333333331</v>
      </c>
      <c r="H5" s="11">
        <v>180.41666666666669</v>
      </c>
      <c r="I5" s="11">
        <v>186.75</v>
      </c>
      <c r="J5" s="11">
        <v>143.75000000000003</v>
      </c>
      <c r="K5" s="11">
        <v>160.41666666666663</v>
      </c>
      <c r="L5" s="11">
        <v>188.41666666666663</v>
      </c>
      <c r="M5" s="26">
        <v>248.08333333333334</v>
      </c>
      <c r="N5" s="33">
        <f t="shared" si="0"/>
        <v>2544.6666666666665</v>
      </c>
      <c r="O5" s="29">
        <f>(N5-N4)/N4</f>
        <v>6.0719744337918512E-2</v>
      </c>
    </row>
    <row r="6" spans="1:15" x14ac:dyDescent="0.25">
      <c r="A6" s="4" t="s">
        <v>16</v>
      </c>
      <c r="B6" s="10">
        <f>SUM(B2:B5)</f>
        <v>1073.75</v>
      </c>
      <c r="C6" s="10">
        <f t="shared" ref="C6:M6" si="1">SUM(C2:C5)</f>
        <v>995.08333333333337</v>
      </c>
      <c r="D6" s="10">
        <f t="shared" si="1"/>
        <v>1016.4166666666666</v>
      </c>
      <c r="E6" s="10">
        <f t="shared" si="1"/>
        <v>792.41666666666663</v>
      </c>
      <c r="F6" s="10">
        <f t="shared" si="1"/>
        <v>807.08333333333337</v>
      </c>
      <c r="G6" s="10">
        <f t="shared" si="1"/>
        <v>623.08333333333326</v>
      </c>
      <c r="H6" s="10">
        <f t="shared" si="1"/>
        <v>648.41666666666674</v>
      </c>
      <c r="I6" s="10">
        <f t="shared" si="1"/>
        <v>673.75</v>
      </c>
      <c r="J6" s="10">
        <f t="shared" si="1"/>
        <v>501.75</v>
      </c>
      <c r="K6" s="10">
        <f t="shared" si="1"/>
        <v>568.41666666666663</v>
      </c>
      <c r="L6" s="10">
        <f t="shared" si="1"/>
        <v>680.41666666666663</v>
      </c>
      <c r="M6" s="30">
        <f t="shared" si="1"/>
        <v>919.08333333333337</v>
      </c>
      <c r="N6" s="8"/>
    </row>
    <row r="7" spans="1:15" x14ac:dyDescent="0.25">
      <c r="A7" s="6" t="s">
        <v>17</v>
      </c>
      <c r="B7" s="10">
        <f>AVERAGE(B2:B5)</f>
        <v>268.4375</v>
      </c>
      <c r="C7" s="10">
        <f t="shared" ref="C7:M7" si="2">AVERAGE(C2:C5)</f>
        <v>248.77083333333334</v>
      </c>
      <c r="D7" s="10">
        <f t="shared" si="2"/>
        <v>254.10416666666666</v>
      </c>
      <c r="E7" s="10">
        <f t="shared" si="2"/>
        <v>198.10416666666666</v>
      </c>
      <c r="F7" s="10">
        <f t="shared" si="2"/>
        <v>201.77083333333334</v>
      </c>
      <c r="G7" s="10">
        <f t="shared" si="2"/>
        <v>155.77083333333331</v>
      </c>
      <c r="H7" s="10">
        <f t="shared" si="2"/>
        <v>162.10416666666669</v>
      </c>
      <c r="I7" s="10">
        <f t="shared" si="2"/>
        <v>168.4375</v>
      </c>
      <c r="J7" s="10">
        <f t="shared" si="2"/>
        <v>125.4375</v>
      </c>
      <c r="K7" s="10">
        <f t="shared" si="2"/>
        <v>142.10416666666666</v>
      </c>
      <c r="L7" s="10">
        <f t="shared" si="2"/>
        <v>170.10416666666666</v>
      </c>
      <c r="M7" s="10">
        <f t="shared" si="2"/>
        <v>229.77083333333334</v>
      </c>
      <c r="N7" s="8"/>
    </row>
    <row r="8" spans="1:15" x14ac:dyDescent="0.25">
      <c r="A8" s="6" t="s">
        <v>78</v>
      </c>
      <c r="B8" s="10">
        <f>VAR(B2:B5)</f>
        <v>415.932291666666</v>
      </c>
      <c r="C8" s="10">
        <f t="shared" ref="C8:M8" si="3">VAR(C2:C5)</f>
        <v>226.5989583333338</v>
      </c>
      <c r="D8" s="10">
        <f t="shared" si="3"/>
        <v>331.04340277777732</v>
      </c>
      <c r="E8" s="10">
        <f t="shared" si="3"/>
        <v>271.04340277777766</v>
      </c>
      <c r="F8" s="10">
        <f t="shared" si="3"/>
        <v>265.26562500000006</v>
      </c>
      <c r="G8" s="10">
        <f t="shared" si="3"/>
        <v>215.93229166666643</v>
      </c>
      <c r="H8" s="10">
        <f t="shared" si="3"/>
        <v>223.04340277777803</v>
      </c>
      <c r="I8" s="10">
        <f t="shared" si="3"/>
        <v>230.59895833333334</v>
      </c>
      <c r="J8" s="10">
        <f t="shared" si="3"/>
        <v>195.26562500000034</v>
      </c>
      <c r="K8" s="10">
        <f t="shared" si="3"/>
        <v>221.04340277777729</v>
      </c>
      <c r="L8" s="10">
        <f t="shared" si="3"/>
        <v>227.04340277777735</v>
      </c>
      <c r="M8" s="10">
        <f t="shared" si="3"/>
        <v>309.26562500000011</v>
      </c>
      <c r="N8" s="8"/>
    </row>
    <row r="9" spans="1:15" hidden="1" x14ac:dyDescent="0.25">
      <c r="A9" s="7" t="s">
        <v>18</v>
      </c>
      <c r="B9" s="11">
        <f>STDEV(B2:B4)</f>
        <v>20.008331597945226</v>
      </c>
      <c r="C9" s="11">
        <f t="shared" ref="C9:M9" si="4">STDEV(C2:C4)</f>
        <v>10.785793124908958</v>
      </c>
      <c r="D9" s="11">
        <f t="shared" si="4"/>
        <v>16.522711641858304</v>
      </c>
      <c r="E9" s="11">
        <f t="shared" si="4"/>
        <v>13.527749258468683</v>
      </c>
      <c r="F9" s="11">
        <f t="shared" si="4"/>
        <v>13.203534880225572</v>
      </c>
      <c r="G9" s="11">
        <f t="shared" si="4"/>
        <v>10.016652800877813</v>
      </c>
      <c r="H9" s="11">
        <f t="shared" si="4"/>
        <v>10.535653752852738</v>
      </c>
      <c r="I9" s="11">
        <f t="shared" si="4"/>
        <v>11.060440015358038</v>
      </c>
      <c r="J9" s="11">
        <f t="shared" si="4"/>
        <v>8.3266639978645323</v>
      </c>
      <c r="K9" s="11">
        <f t="shared" si="4"/>
        <v>10.392304845413264</v>
      </c>
      <c r="L9" s="11">
        <f t="shared" si="4"/>
        <v>10.816653826391969</v>
      </c>
      <c r="M9" s="12">
        <f t="shared" si="4"/>
        <v>15.502687938977981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Series Plot</vt:lpstr>
      <vt:lpstr>Dummy Variable Approach</vt:lpstr>
      <vt:lpstr>Regression Analysis Output</vt:lpstr>
      <vt:lpstr>Different way of forcasting</vt:lpstr>
      <vt:lpstr>Mean and SDV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Maksat Mametjumayev</cp:lastModifiedBy>
  <dcterms:created xsi:type="dcterms:W3CDTF">2006-08-12T12:33:48Z</dcterms:created>
  <dcterms:modified xsi:type="dcterms:W3CDTF">2023-02-07T02:35:25Z</dcterms:modified>
</cp:coreProperties>
</file>