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codeName="Tento_zošit"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"/>
    </mc:Choice>
  </mc:AlternateContent>
  <xr:revisionPtr revIDLastSave="0" documentId="13_ncr:1_{D79F5B64-084A-4441-9654-6B6875D88B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časie" sheetId="6" r:id="rId1"/>
  </sheets>
  <externalReferences>
    <externalReference r:id="rId2"/>
    <externalReference r:id="rId3"/>
  </externalReferences>
  <definedNames>
    <definedName name="ExternéÚdaje_1" localSheetId="0" hidden="1">počasie!$A$1:$C$377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1" i="6" l="1"/>
  <c r="AB37" i="6"/>
  <c r="AB36" i="6"/>
  <c r="AB35" i="6"/>
  <c r="AB34" i="6"/>
  <c r="AB32" i="6"/>
  <c r="AB31" i="6"/>
  <c r="AB30" i="6"/>
  <c r="AB29" i="6"/>
  <c r="AB28" i="6"/>
  <c r="AB27" i="6"/>
  <c r="AB26" i="6"/>
  <c r="AB33" i="6"/>
  <c r="AC33" i="6" s="1"/>
  <c r="AB25" i="6"/>
  <c r="AA25" i="6"/>
  <c r="AA37" i="6"/>
  <c r="AA36" i="6"/>
  <c r="AA35" i="6"/>
  <c r="AA34" i="6"/>
  <c r="AA32" i="6"/>
  <c r="AA31" i="6"/>
  <c r="AA30" i="6"/>
  <c r="AA29" i="6"/>
  <c r="AA28" i="6"/>
  <c r="AA27" i="6"/>
  <c r="AA26" i="6"/>
  <c r="AC25" i="6" l="1"/>
  <c r="AC28" i="6"/>
  <c r="AC32" i="6"/>
  <c r="AC37" i="6"/>
  <c r="AC29" i="6"/>
  <c r="AC34" i="6"/>
  <c r="AC26" i="6"/>
  <c r="AC30" i="6"/>
  <c r="AC35" i="6"/>
  <c r="AC27" i="6"/>
  <c r="AC31" i="6"/>
  <c r="AC36" i="6"/>
  <c r="AF52" i="6"/>
  <c r="AF53" i="6"/>
  <c r="AF54" i="6"/>
  <c r="F11" i="6"/>
  <c r="D32" i="6"/>
  <c r="F32" i="6"/>
  <c r="D33" i="6"/>
  <c r="D34" i="6"/>
  <c r="F34" i="6"/>
  <c r="D35" i="6"/>
  <c r="F35" i="6"/>
  <c r="D36" i="6"/>
  <c r="F36" i="6"/>
  <c r="D37" i="6"/>
  <c r="F37" i="6"/>
  <c r="D38" i="6"/>
  <c r="F38" i="6"/>
  <c r="D39" i="6"/>
  <c r="F39" i="6"/>
  <c r="D40" i="6"/>
  <c r="F40" i="6"/>
  <c r="D41" i="6"/>
  <c r="F41" i="6"/>
  <c r="D42" i="6"/>
  <c r="F42" i="6"/>
  <c r="D43" i="6"/>
  <c r="F43" i="6"/>
  <c r="D44" i="6"/>
  <c r="F44" i="6"/>
  <c r="D45" i="6"/>
  <c r="F45" i="6"/>
  <c r="D46" i="6"/>
  <c r="F46" i="6"/>
  <c r="D47" i="6"/>
  <c r="F47" i="6"/>
  <c r="D48" i="6"/>
  <c r="F48" i="6"/>
  <c r="D49" i="6"/>
  <c r="F49" i="6"/>
  <c r="D50" i="6"/>
  <c r="F50" i="6"/>
  <c r="D51" i="6"/>
  <c r="F51" i="6"/>
  <c r="D52" i="6"/>
  <c r="F52" i="6"/>
  <c r="D53" i="6"/>
  <c r="F53" i="6"/>
  <c r="D54" i="6"/>
  <c r="F54" i="6"/>
  <c r="D55" i="6"/>
  <c r="F55" i="6"/>
  <c r="D56" i="6"/>
  <c r="F56" i="6"/>
  <c r="D57" i="6"/>
  <c r="F57" i="6"/>
  <c r="D58" i="6"/>
  <c r="F58" i="6"/>
  <c r="D59" i="6"/>
  <c r="F59" i="6"/>
  <c r="D60" i="6"/>
  <c r="F60" i="6"/>
  <c r="D61" i="6"/>
  <c r="F61" i="6"/>
  <c r="D62" i="6"/>
  <c r="D63" i="6"/>
  <c r="F63" i="6"/>
  <c r="D64" i="6"/>
  <c r="F64" i="6"/>
  <c r="D65" i="6"/>
  <c r="F65" i="6"/>
  <c r="D66" i="6"/>
  <c r="F66" i="6"/>
  <c r="D67" i="6"/>
  <c r="F67" i="6"/>
  <c r="D68" i="6"/>
  <c r="F68" i="6"/>
  <c r="D69" i="6"/>
  <c r="F69" i="6"/>
  <c r="D70" i="6"/>
  <c r="F70" i="6"/>
  <c r="D71" i="6"/>
  <c r="F71" i="6"/>
  <c r="D72" i="6"/>
  <c r="F72" i="6"/>
  <c r="D73" i="6"/>
  <c r="F73" i="6"/>
  <c r="D74" i="6"/>
  <c r="F74" i="6"/>
  <c r="D75" i="6"/>
  <c r="F75" i="6"/>
  <c r="D76" i="6"/>
  <c r="F76" i="6"/>
  <c r="D77" i="6"/>
  <c r="F77" i="6"/>
  <c r="D78" i="6"/>
  <c r="F78" i="6"/>
  <c r="D79" i="6"/>
  <c r="F79" i="6"/>
  <c r="D80" i="6"/>
  <c r="F80" i="6"/>
  <c r="D81" i="6"/>
  <c r="F81" i="6"/>
  <c r="D82" i="6"/>
  <c r="F82" i="6"/>
  <c r="D83" i="6"/>
  <c r="F83" i="6"/>
  <c r="D84" i="6"/>
  <c r="F84" i="6"/>
  <c r="D85" i="6"/>
  <c r="F85" i="6"/>
  <c r="D86" i="6"/>
  <c r="F86" i="6"/>
  <c r="D87" i="6"/>
  <c r="F87" i="6"/>
  <c r="D88" i="6"/>
  <c r="F88" i="6"/>
  <c r="D89" i="6"/>
  <c r="F89" i="6"/>
  <c r="D90" i="6"/>
  <c r="F90" i="6"/>
  <c r="D91" i="6"/>
  <c r="F91" i="6"/>
  <c r="D92" i="6"/>
  <c r="F92" i="6"/>
  <c r="D93" i="6"/>
  <c r="F93" i="6"/>
  <c r="D94" i="6"/>
  <c r="D95" i="6"/>
  <c r="F95" i="6"/>
  <c r="D96" i="6"/>
  <c r="F96" i="6"/>
  <c r="D97" i="6"/>
  <c r="F97" i="6"/>
  <c r="D98" i="6"/>
  <c r="F98" i="6"/>
  <c r="D99" i="6"/>
  <c r="F99" i="6"/>
  <c r="D100" i="6"/>
  <c r="F100" i="6"/>
  <c r="D101" i="6"/>
  <c r="F101" i="6"/>
  <c r="D102" i="6"/>
  <c r="F102" i="6"/>
  <c r="D103" i="6"/>
  <c r="F103" i="6"/>
  <c r="D104" i="6"/>
  <c r="F104" i="6"/>
  <c r="D105" i="6"/>
  <c r="F105" i="6"/>
  <c r="D106" i="6"/>
  <c r="F106" i="6"/>
  <c r="D107" i="6"/>
  <c r="F107" i="6"/>
  <c r="D108" i="6"/>
  <c r="F108" i="6"/>
  <c r="D109" i="6"/>
  <c r="F109" i="6"/>
  <c r="D110" i="6"/>
  <c r="F110" i="6"/>
  <c r="D111" i="6"/>
  <c r="F111" i="6"/>
  <c r="D112" i="6"/>
  <c r="F112" i="6"/>
  <c r="D113" i="6"/>
  <c r="F113" i="6"/>
  <c r="D114" i="6"/>
  <c r="F114" i="6"/>
  <c r="D115" i="6"/>
  <c r="F115" i="6"/>
  <c r="D116" i="6"/>
  <c r="F116" i="6"/>
  <c r="D117" i="6"/>
  <c r="F117" i="6"/>
  <c r="D118" i="6"/>
  <c r="F118" i="6"/>
  <c r="D119" i="6"/>
  <c r="F119" i="6"/>
  <c r="D120" i="6"/>
  <c r="F120" i="6"/>
  <c r="D121" i="6"/>
  <c r="F121" i="6"/>
  <c r="D122" i="6"/>
  <c r="F122" i="6"/>
  <c r="D123" i="6"/>
  <c r="F123" i="6"/>
  <c r="D124" i="6"/>
  <c r="F124" i="6"/>
  <c r="D125" i="6"/>
  <c r="D126" i="6"/>
  <c r="F126" i="6"/>
  <c r="D127" i="6"/>
  <c r="F127" i="6"/>
  <c r="D128" i="6"/>
  <c r="F128" i="6"/>
  <c r="D129" i="6"/>
  <c r="F129" i="6"/>
  <c r="D130" i="6"/>
  <c r="F130" i="6"/>
  <c r="D131" i="6"/>
  <c r="F131" i="6"/>
  <c r="D132" i="6"/>
  <c r="F132" i="6"/>
  <c r="D133" i="6"/>
  <c r="F133" i="6"/>
  <c r="D134" i="6"/>
  <c r="F134" i="6"/>
  <c r="D135" i="6"/>
  <c r="F135" i="6"/>
  <c r="D136" i="6"/>
  <c r="F136" i="6"/>
  <c r="D137" i="6"/>
  <c r="F137" i="6"/>
  <c r="D138" i="6"/>
  <c r="F138" i="6"/>
  <c r="D139" i="6"/>
  <c r="F139" i="6"/>
  <c r="D140" i="6"/>
  <c r="F140" i="6"/>
  <c r="D141" i="6"/>
  <c r="F141" i="6"/>
  <c r="D142" i="6"/>
  <c r="F142" i="6"/>
  <c r="D143" i="6"/>
  <c r="F143" i="6"/>
  <c r="D144" i="6"/>
  <c r="F144" i="6"/>
  <c r="D145" i="6"/>
  <c r="F145" i="6"/>
  <c r="D146" i="6"/>
  <c r="F146" i="6"/>
  <c r="D147" i="6"/>
  <c r="F147" i="6"/>
  <c r="D148" i="6"/>
  <c r="F148" i="6"/>
  <c r="D149" i="6"/>
  <c r="F149" i="6"/>
  <c r="D150" i="6"/>
  <c r="F150" i="6"/>
  <c r="D151" i="6"/>
  <c r="F151" i="6"/>
  <c r="D152" i="6"/>
  <c r="F152" i="6"/>
  <c r="D153" i="6"/>
  <c r="F153" i="6"/>
  <c r="D154" i="6"/>
  <c r="F154" i="6"/>
  <c r="D155" i="6"/>
  <c r="F155" i="6"/>
  <c r="D156" i="6"/>
  <c r="F156" i="6"/>
  <c r="D157" i="6"/>
  <c r="D158" i="6"/>
  <c r="F158" i="6"/>
  <c r="D159" i="6"/>
  <c r="F159" i="6"/>
  <c r="D160" i="6"/>
  <c r="F160" i="6"/>
  <c r="D161" i="6"/>
  <c r="F161" i="6"/>
  <c r="D162" i="6"/>
  <c r="F162" i="6"/>
  <c r="D163" i="6"/>
  <c r="F163" i="6"/>
  <c r="D164" i="6"/>
  <c r="F164" i="6"/>
  <c r="D165" i="6"/>
  <c r="F165" i="6"/>
  <c r="D166" i="6"/>
  <c r="F166" i="6"/>
  <c r="D167" i="6"/>
  <c r="F167" i="6"/>
  <c r="D168" i="6"/>
  <c r="F168" i="6"/>
  <c r="D169" i="6"/>
  <c r="F169" i="6"/>
  <c r="D170" i="6"/>
  <c r="F170" i="6"/>
  <c r="D171" i="6"/>
  <c r="F171" i="6"/>
  <c r="D172" i="6"/>
  <c r="F172" i="6"/>
  <c r="D173" i="6"/>
  <c r="F173" i="6"/>
  <c r="D174" i="6"/>
  <c r="F174" i="6"/>
  <c r="D175" i="6"/>
  <c r="F175" i="6"/>
  <c r="D176" i="6"/>
  <c r="F176" i="6"/>
  <c r="D177" i="6"/>
  <c r="F177" i="6"/>
  <c r="D178" i="6"/>
  <c r="F178" i="6"/>
  <c r="D179" i="6"/>
  <c r="F179" i="6"/>
  <c r="D180" i="6"/>
  <c r="F180" i="6"/>
  <c r="D181" i="6"/>
  <c r="F181" i="6"/>
  <c r="D182" i="6"/>
  <c r="F182" i="6"/>
  <c r="D183" i="6"/>
  <c r="F183" i="6"/>
  <c r="D184" i="6"/>
  <c r="F184" i="6"/>
  <c r="D185" i="6"/>
  <c r="F185" i="6"/>
  <c r="D186" i="6"/>
  <c r="F186" i="6"/>
  <c r="D187" i="6"/>
  <c r="F187" i="6"/>
  <c r="D188" i="6"/>
  <c r="D189" i="6"/>
  <c r="F189" i="6"/>
  <c r="D190" i="6"/>
  <c r="F190" i="6"/>
  <c r="D191" i="6"/>
  <c r="F191" i="6"/>
  <c r="D192" i="6"/>
  <c r="F192" i="6"/>
  <c r="D193" i="6"/>
  <c r="F193" i="6"/>
  <c r="D194" i="6"/>
  <c r="F194" i="6"/>
  <c r="D195" i="6"/>
  <c r="F195" i="6"/>
  <c r="D196" i="6"/>
  <c r="F196" i="6"/>
  <c r="D197" i="6"/>
  <c r="F197" i="6"/>
  <c r="D198" i="6"/>
  <c r="F198" i="6"/>
  <c r="D199" i="6"/>
  <c r="F199" i="6"/>
  <c r="D200" i="6"/>
  <c r="F200" i="6"/>
  <c r="D201" i="6"/>
  <c r="F201" i="6"/>
  <c r="D202" i="6"/>
  <c r="F202" i="6"/>
  <c r="D203" i="6"/>
  <c r="F203" i="6"/>
  <c r="D204" i="6"/>
  <c r="F204" i="6"/>
  <c r="D205" i="6"/>
  <c r="F205" i="6"/>
  <c r="D206" i="6"/>
  <c r="F206" i="6"/>
  <c r="D207" i="6"/>
  <c r="F207" i="6"/>
  <c r="D208" i="6"/>
  <c r="F208" i="6"/>
  <c r="D209" i="6"/>
  <c r="F209" i="6"/>
  <c r="D210" i="6"/>
  <c r="F210" i="6"/>
  <c r="D211" i="6"/>
  <c r="F211" i="6"/>
  <c r="D212" i="6"/>
  <c r="F212" i="6"/>
  <c r="D213" i="6"/>
  <c r="F213" i="6"/>
  <c r="D214" i="6"/>
  <c r="F214" i="6"/>
  <c r="D215" i="6"/>
  <c r="F215" i="6"/>
  <c r="D216" i="6"/>
  <c r="F216" i="6"/>
  <c r="D217" i="6"/>
  <c r="F217" i="6"/>
  <c r="D218" i="6"/>
  <c r="F218" i="6"/>
  <c r="D219" i="6"/>
  <c r="F219" i="6"/>
  <c r="D220" i="6"/>
  <c r="D221" i="6"/>
  <c r="F221" i="6"/>
  <c r="D222" i="6"/>
  <c r="F222" i="6"/>
  <c r="D223" i="6"/>
  <c r="F223" i="6"/>
  <c r="D224" i="6"/>
  <c r="F224" i="6"/>
  <c r="D225" i="6"/>
  <c r="F225" i="6"/>
  <c r="D226" i="6"/>
  <c r="F226" i="6"/>
  <c r="D227" i="6"/>
  <c r="F227" i="6"/>
  <c r="D228" i="6"/>
  <c r="F228" i="6"/>
  <c r="D229" i="6"/>
  <c r="F229" i="6"/>
  <c r="D230" i="6"/>
  <c r="F230" i="6"/>
  <c r="D231" i="6"/>
  <c r="F231" i="6"/>
  <c r="D232" i="6"/>
  <c r="F232" i="6"/>
  <c r="D233" i="6"/>
  <c r="F233" i="6"/>
  <c r="D234" i="6"/>
  <c r="F234" i="6"/>
  <c r="D235" i="6"/>
  <c r="F235" i="6"/>
  <c r="D236" i="6"/>
  <c r="F236" i="6"/>
  <c r="D237" i="6"/>
  <c r="F237" i="6"/>
  <c r="D238" i="6"/>
  <c r="F238" i="6"/>
  <c r="D239" i="6"/>
  <c r="F239" i="6"/>
  <c r="D240" i="6"/>
  <c r="F240" i="6"/>
  <c r="D241" i="6"/>
  <c r="F241" i="6"/>
  <c r="D242" i="6"/>
  <c r="F242" i="6"/>
  <c r="D243" i="6"/>
  <c r="F243" i="6"/>
  <c r="D244" i="6"/>
  <c r="F244" i="6"/>
  <c r="D245" i="6"/>
  <c r="F245" i="6"/>
  <c r="D246" i="6"/>
  <c r="F246" i="6"/>
  <c r="D247" i="6"/>
  <c r="F247" i="6"/>
  <c r="D248" i="6"/>
  <c r="F248" i="6"/>
  <c r="D249" i="6"/>
  <c r="F249" i="6"/>
  <c r="D250" i="6"/>
  <c r="F250" i="6"/>
  <c r="D251" i="6"/>
  <c r="F251" i="6"/>
  <c r="D252" i="6"/>
  <c r="D253" i="6"/>
  <c r="F253" i="6"/>
  <c r="D254" i="6"/>
  <c r="F254" i="6"/>
  <c r="D255" i="6"/>
  <c r="F255" i="6"/>
  <c r="D256" i="6"/>
  <c r="F256" i="6"/>
  <c r="D257" i="6"/>
  <c r="F257" i="6"/>
  <c r="D258" i="6"/>
  <c r="F258" i="6"/>
  <c r="D259" i="6"/>
  <c r="F259" i="6"/>
  <c r="D260" i="6"/>
  <c r="F260" i="6"/>
  <c r="D261" i="6"/>
  <c r="F261" i="6"/>
  <c r="D262" i="6"/>
  <c r="F262" i="6"/>
  <c r="D263" i="6"/>
  <c r="F263" i="6"/>
  <c r="D264" i="6"/>
  <c r="F264" i="6"/>
  <c r="D265" i="6"/>
  <c r="F265" i="6"/>
  <c r="D266" i="6"/>
  <c r="F266" i="6"/>
  <c r="D267" i="6"/>
  <c r="F267" i="6"/>
  <c r="D268" i="6"/>
  <c r="F268" i="6"/>
  <c r="D269" i="6"/>
  <c r="F269" i="6"/>
  <c r="D270" i="6"/>
  <c r="F270" i="6"/>
  <c r="D271" i="6"/>
  <c r="F271" i="6"/>
  <c r="D272" i="6"/>
  <c r="F272" i="6"/>
  <c r="D273" i="6"/>
  <c r="F273" i="6"/>
  <c r="D274" i="6"/>
  <c r="F274" i="6"/>
  <c r="D275" i="6"/>
  <c r="F275" i="6"/>
  <c r="D276" i="6"/>
  <c r="F276" i="6"/>
  <c r="D277" i="6"/>
  <c r="F277" i="6"/>
  <c r="D278" i="6"/>
  <c r="F278" i="6"/>
  <c r="D279" i="6"/>
  <c r="F279" i="6"/>
  <c r="D280" i="6"/>
  <c r="F280" i="6"/>
  <c r="D281" i="6"/>
  <c r="F281" i="6"/>
  <c r="D282" i="6"/>
  <c r="F282" i="6"/>
  <c r="D283" i="6"/>
  <c r="D284" i="6"/>
  <c r="F284" i="6"/>
  <c r="D285" i="6"/>
  <c r="F285" i="6"/>
  <c r="D286" i="6"/>
  <c r="F286" i="6"/>
  <c r="D287" i="6"/>
  <c r="F287" i="6"/>
  <c r="D288" i="6"/>
  <c r="F288" i="6"/>
  <c r="D289" i="6"/>
  <c r="F289" i="6"/>
  <c r="D290" i="6"/>
  <c r="F290" i="6"/>
  <c r="D291" i="6"/>
  <c r="F291" i="6"/>
  <c r="D292" i="6"/>
  <c r="F292" i="6"/>
  <c r="D293" i="6"/>
  <c r="F293" i="6"/>
  <c r="D294" i="6"/>
  <c r="F294" i="6"/>
  <c r="D295" i="6"/>
  <c r="F295" i="6"/>
  <c r="D296" i="6"/>
  <c r="F296" i="6"/>
  <c r="D297" i="6"/>
  <c r="F297" i="6"/>
  <c r="D298" i="6"/>
  <c r="F298" i="6"/>
  <c r="D299" i="6"/>
  <c r="F299" i="6"/>
  <c r="D300" i="6"/>
  <c r="F300" i="6"/>
  <c r="D301" i="6"/>
  <c r="F301" i="6"/>
  <c r="D302" i="6"/>
  <c r="F302" i="6"/>
  <c r="D303" i="6"/>
  <c r="F303" i="6"/>
  <c r="D304" i="6"/>
  <c r="F304" i="6"/>
  <c r="D305" i="6"/>
  <c r="F305" i="6"/>
  <c r="D306" i="6"/>
  <c r="F306" i="6"/>
  <c r="D307" i="6"/>
  <c r="F307" i="6"/>
  <c r="D308" i="6"/>
  <c r="F308" i="6"/>
  <c r="D309" i="6"/>
  <c r="F309" i="6"/>
  <c r="D310" i="6"/>
  <c r="F310" i="6"/>
  <c r="D311" i="6"/>
  <c r="F311" i="6"/>
  <c r="D312" i="6"/>
  <c r="F312" i="6"/>
  <c r="D313" i="6"/>
  <c r="F313" i="6"/>
  <c r="D314" i="6"/>
  <c r="F314" i="6"/>
  <c r="D315" i="6"/>
  <c r="D316" i="6"/>
  <c r="F316" i="6"/>
  <c r="D317" i="6"/>
  <c r="F317" i="6"/>
  <c r="D318" i="6"/>
  <c r="F318" i="6"/>
  <c r="D319" i="6"/>
  <c r="F319" i="6"/>
  <c r="D320" i="6"/>
  <c r="F320" i="6"/>
  <c r="D321" i="6"/>
  <c r="F321" i="6"/>
  <c r="D322" i="6"/>
  <c r="F322" i="6"/>
  <c r="D323" i="6"/>
  <c r="F323" i="6"/>
  <c r="D324" i="6"/>
  <c r="F324" i="6"/>
  <c r="D325" i="6"/>
  <c r="F325" i="6"/>
  <c r="D326" i="6"/>
  <c r="F326" i="6"/>
  <c r="D327" i="6"/>
  <c r="F327" i="6"/>
  <c r="D328" i="6"/>
  <c r="F328" i="6"/>
  <c r="D329" i="6"/>
  <c r="F329" i="6"/>
  <c r="D330" i="6"/>
  <c r="F330" i="6"/>
  <c r="D331" i="6"/>
  <c r="F331" i="6"/>
  <c r="D332" i="6"/>
  <c r="F332" i="6"/>
  <c r="D333" i="6"/>
  <c r="F333" i="6"/>
  <c r="D334" i="6"/>
  <c r="F334" i="6"/>
  <c r="D335" i="6"/>
  <c r="F335" i="6"/>
  <c r="D336" i="6"/>
  <c r="F336" i="6"/>
  <c r="D337" i="6"/>
  <c r="F337" i="6"/>
  <c r="D338" i="6"/>
  <c r="F338" i="6"/>
  <c r="D339" i="6"/>
  <c r="F339" i="6"/>
  <c r="D340" i="6"/>
  <c r="F340" i="6"/>
  <c r="D341" i="6"/>
  <c r="F341" i="6"/>
  <c r="D342" i="6"/>
  <c r="F342" i="6"/>
  <c r="D343" i="6"/>
  <c r="F343" i="6"/>
  <c r="D344" i="6"/>
  <c r="F344" i="6"/>
  <c r="D345" i="6"/>
  <c r="F345" i="6"/>
  <c r="D346" i="6"/>
  <c r="D347" i="6"/>
  <c r="F347" i="6"/>
  <c r="D348" i="6"/>
  <c r="F348" i="6"/>
  <c r="D349" i="6"/>
  <c r="F349" i="6"/>
  <c r="D350" i="6"/>
  <c r="F350" i="6"/>
  <c r="D351" i="6"/>
  <c r="F351" i="6"/>
  <c r="D352" i="6"/>
  <c r="F352" i="6"/>
  <c r="D353" i="6"/>
  <c r="F353" i="6"/>
  <c r="D354" i="6"/>
  <c r="F354" i="6"/>
  <c r="D355" i="6"/>
  <c r="F355" i="6"/>
  <c r="D356" i="6"/>
  <c r="F356" i="6"/>
  <c r="D357" i="6"/>
  <c r="F357" i="6"/>
  <c r="D358" i="6"/>
  <c r="F358" i="6"/>
  <c r="D359" i="6"/>
  <c r="F359" i="6"/>
  <c r="D360" i="6"/>
  <c r="F360" i="6"/>
  <c r="D361" i="6"/>
  <c r="F361" i="6"/>
  <c r="D362" i="6"/>
  <c r="F362" i="6"/>
  <c r="D363" i="6"/>
  <c r="F363" i="6"/>
  <c r="D364" i="6"/>
  <c r="F364" i="6"/>
  <c r="D365" i="6"/>
  <c r="F365" i="6"/>
  <c r="D366" i="6"/>
  <c r="F366" i="6"/>
  <c r="D367" i="6"/>
  <c r="F367" i="6"/>
  <c r="D368" i="6"/>
  <c r="F368" i="6"/>
  <c r="D369" i="6"/>
  <c r="F369" i="6"/>
  <c r="D370" i="6"/>
  <c r="F370" i="6"/>
  <c r="D371" i="6"/>
  <c r="F371" i="6"/>
  <c r="D372" i="6"/>
  <c r="F372" i="6"/>
  <c r="D373" i="6"/>
  <c r="F373" i="6"/>
  <c r="D374" i="6"/>
  <c r="F374" i="6"/>
  <c r="D375" i="6"/>
  <c r="F375" i="6"/>
  <c r="D376" i="6"/>
  <c r="F376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77" i="6"/>
  <c r="AA3" i="6"/>
  <c r="AA10" i="6"/>
  <c r="AE14" i="6"/>
  <c r="AD14" i="6"/>
  <c r="AC14" i="6"/>
  <c r="AB14" i="6"/>
  <c r="AA14" i="6"/>
  <c r="AE13" i="6"/>
  <c r="AD13" i="6"/>
  <c r="AC13" i="6"/>
  <c r="AB13" i="6"/>
  <c r="AA13" i="6"/>
  <c r="AE12" i="6"/>
  <c r="AD12" i="6"/>
  <c r="AC12" i="6"/>
  <c r="AB12" i="6"/>
  <c r="AA12" i="6"/>
  <c r="AF12" i="6" s="1"/>
  <c r="AD11" i="6"/>
  <c r="AD19" i="6" s="1"/>
  <c r="AE11" i="6"/>
  <c r="AE19" i="6" s="1"/>
  <c r="AC11" i="6"/>
  <c r="AB11" i="6"/>
  <c r="AB19" i="6" s="1"/>
  <c r="AA11" i="6"/>
  <c r="AE10" i="6"/>
  <c r="AD10" i="6"/>
  <c r="AC10" i="6"/>
  <c r="AB10" i="6"/>
  <c r="AE9" i="6"/>
  <c r="AD9" i="6"/>
  <c r="AC9" i="6"/>
  <c r="AB9" i="6"/>
  <c r="AA9" i="6"/>
  <c r="AE8" i="6"/>
  <c r="AD8" i="6"/>
  <c r="AD18" i="6" s="1"/>
  <c r="AC8" i="6"/>
  <c r="AB8" i="6"/>
  <c r="AA8" i="6"/>
  <c r="AE7" i="6"/>
  <c r="AD7" i="6"/>
  <c r="AC7" i="6"/>
  <c r="AB7" i="6"/>
  <c r="AA7" i="6"/>
  <c r="AE6" i="6"/>
  <c r="AD6" i="6"/>
  <c r="AC6" i="6"/>
  <c r="AB6" i="6"/>
  <c r="AA6" i="6"/>
  <c r="AE5" i="6"/>
  <c r="AD5" i="6"/>
  <c r="AC5" i="6"/>
  <c r="AB5" i="6"/>
  <c r="AA5" i="6"/>
  <c r="AE4" i="6"/>
  <c r="AD4" i="6"/>
  <c r="AC4" i="6"/>
  <c r="AB4" i="6"/>
  <c r="AA4" i="6"/>
  <c r="AC3" i="6"/>
  <c r="AB3" i="6"/>
  <c r="AE3" i="6"/>
  <c r="AD3" i="6"/>
  <c r="AE17" i="6" l="1"/>
  <c r="AC17" i="6"/>
  <c r="AF7" i="6"/>
  <c r="AB18" i="6"/>
  <c r="AC18" i="6"/>
  <c r="AF4" i="6"/>
  <c r="AF8" i="6"/>
  <c r="AF13" i="6"/>
  <c r="AB17" i="6"/>
  <c r="AF6" i="6"/>
  <c r="AF11" i="6"/>
  <c r="AF10" i="6"/>
  <c r="AD25" i="6"/>
  <c r="AF3" i="6"/>
  <c r="AA47" i="6"/>
  <c r="AA17" i="6"/>
  <c r="AF5" i="6"/>
  <c r="AF9" i="6"/>
  <c r="AF14" i="6"/>
  <c r="AA45" i="6"/>
  <c r="AA44" i="6"/>
  <c r="AA46" i="6"/>
  <c r="N3" i="6"/>
  <c r="AD17" i="6"/>
  <c r="AE18" i="6"/>
  <c r="AC19" i="6"/>
  <c r="AA18" i="6"/>
  <c r="AA19" i="6"/>
  <c r="AF19" i="6" s="1"/>
  <c r="AB20" i="6"/>
  <c r="AC20" i="6"/>
  <c r="AD20" i="6"/>
  <c r="AA20" i="6"/>
  <c r="AE20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0" i="6"/>
  <c r="F9" i="6"/>
  <c r="F8" i="6"/>
  <c r="F7" i="6"/>
  <c r="F6" i="6"/>
  <c r="F5" i="6"/>
  <c r="F4" i="6"/>
  <c r="F3" i="6"/>
  <c r="F2" i="6"/>
  <c r="AF17" i="6" l="1"/>
  <c r="AF18" i="6"/>
  <c r="N4" i="6"/>
  <c r="N5" i="6"/>
  <c r="N6" i="6"/>
  <c r="N7" i="6"/>
  <c r="AF20" i="6"/>
  <c r="AF21" i="6" s="1"/>
  <c r="F377" i="6" l="1"/>
  <c r="M5" i="6" l="1"/>
  <c r="M4" i="6"/>
  <c r="M7" i="6"/>
  <c r="M3" i="6"/>
  <c r="M6" i="6"/>
  <c r="AD37" i="6" l="1"/>
  <c r="AD30" i="6"/>
  <c r="AD29" i="6"/>
  <c r="AD34" i="6"/>
  <c r="AD32" i="6"/>
  <c r="AD31" i="6"/>
  <c r="AD28" i="6"/>
  <c r="AD27" i="6"/>
  <c r="AD36" i="6"/>
  <c r="AD35" i="6"/>
  <c r="AD26" i="6"/>
  <c r="AH15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Dotaz – 7sclmr1" description="Pripojenie k dotazu 7sclmr1 v zošite." type="5" refreshedVersion="0" background="1">
    <dbPr connection="Provider=Microsoft.Mashup.OleDb.1;Data Source=$Workbook$;Location=7sclmr1;Extended Properties=&quot;&quot;" command="SELECT * FROM [7sclmr1]"/>
  </connection>
  <connection id="2" xr16:uid="{00000000-0015-0000-FFFF-FFFF01000000}" keepAlive="1" name="Dotaz – 7sclmr1 (2)" description="Pripojenie k dotazu 7sclmr1 (2) v zošite." type="5" refreshedVersion="8" background="1" saveData="1">
    <dbPr connection="Provider=Microsoft.Mashup.OleDb.1;Data Source=$Workbook$;Location=&quot;7sclmr1 (2)&quot;;Extended Properties=&quot;&quot;" command="SELECT * FROM [7sclmr1 (2)]"/>
  </connection>
  <connection id="3" xr16:uid="{00000000-0015-0000-FFFF-FFFF02000000}" keepAlive="1" name="Dotaz – 8gb6xs5d" description="Pripojenie k dotazu 8gb6xs5d v zošite." type="5" refreshedVersion="0" background="1">
    <dbPr connection="Provider=Microsoft.Mashup.OleDb.1;Data Source=$Workbook$;Location=8gb6xs5d;Extended Properties=&quot;&quot;" command="SELECT * FROM [8gb6xs5d]"/>
  </connection>
  <connection id="4" xr16:uid="{00000000-0015-0000-FFFF-FFFF03000000}" keepAlive="1" name="Dotaz – 8gb6xs5d (2)" description="Pripojenie k dotazu 8gb6xs5d (2) v zošite." type="5" refreshedVersion="8" background="1" saveData="1">
    <dbPr connection="Provider=Microsoft.Mashup.OleDb.1;Data Source=$Workbook$;Location=&quot;8gb6xs5d (2)&quot;;Extended Properties=&quot;&quot;" command="SELECT * FROM [8gb6xs5d (2)]"/>
  </connection>
  <connection id="5" xr16:uid="{00000000-0015-0000-FFFF-FFFF04000000}" keepAlive="1" name="Dotaz – april" description="Pripojenie k dotazu april v zošite." type="5" refreshedVersion="0" background="1">
    <dbPr connection="Provider=Microsoft.Mashup.OleDb.1;Data Source=$Workbook$;Location=april;Extended Properties=&quot;&quot;" command="SELECT * FROM [april]"/>
  </connection>
  <connection id="6" xr16:uid="{00000000-0015-0000-FFFF-FFFF05000000}" keepAlive="1" name="Dotaz – april (2)" description="Pripojenie k dotazu april (2) v zošite." type="5" refreshedVersion="0" background="1">
    <dbPr connection="Provider=Microsoft.Mashup.OleDb.1;Data Source=$Workbook$;Location=&quot;april (2)&quot;;Extended Properties=&quot;&quot;" command="SELECT * FROM [april (2)]"/>
  </connection>
  <connection id="7" xr16:uid="{00000000-0015-0000-FFFF-FFFF06000000}" keepAlive="1" name="Dotaz – august" description="Pripojenie k dotazu august v zošite." type="5" refreshedVersion="0" background="1">
    <dbPr connection="Provider=Microsoft.Mashup.OleDb.1;Data Source=$Workbook$;Location=august;Extended Properties=&quot;&quot;" command="SELECT * FROM [august]"/>
  </connection>
  <connection id="8" xr16:uid="{00000000-0015-0000-FFFF-FFFF07000000}" keepAlive="1" name="Dotaz – december" description="Pripojenie k dotazu december v zošite." type="5" refreshedVersion="0" background="1">
    <dbPr connection="Provider=Microsoft.Mashup.OleDb.1;Data Source=$Workbook$;Location=december;Extended Properties=&quot;&quot;" command="SELECT * FROM [december]"/>
  </connection>
  <connection id="9" xr16:uid="{00000000-0015-0000-FFFF-FFFF08000000}" keepAlive="1" name="Dotaz – februar" description="Pripojenie k dotazu februar v zošite." type="5" refreshedVersion="8" background="1" saveData="1">
    <dbPr connection="Provider=Microsoft.Mashup.OleDb.1;Data Source=$Workbook$;Location=februar;Extended Properties=&quot;&quot;" command="SELECT * FROM [februar]"/>
  </connection>
  <connection id="10" xr16:uid="{00000000-0015-0000-FFFF-FFFF09000000}" keepAlive="1" name="Dotaz – februar (2)" description="Pripojenie k dotazu februar (2) v zošite." type="5" refreshedVersion="8" background="1" saveData="1">
    <dbPr connection="Provider=Microsoft.Mashup.OleDb.1;Data Source=$Workbook$;Location=&quot;februar (2)&quot;;Extended Properties=&quot;&quot;" command="SELECT * FROM [februar (2)]"/>
  </connection>
  <connection id="11" xr16:uid="{00000000-0015-0000-FFFF-FFFF0A000000}" keepAlive="1" name="Dotaz – januar" description="Pripojenie k dotazu januar v zošite." type="5" refreshedVersion="8" background="1" saveData="1">
    <dbPr connection="Provider=Microsoft.Mashup.OleDb.1;Data Source=$Workbook$;Location=januar;Extended Properties=&quot;&quot;" command="SELECT * FROM [januar]"/>
  </connection>
  <connection id="12" xr16:uid="{00000000-0015-0000-FFFF-FFFF0B000000}" keepAlive="1" name="Dotaz – jul" description="Pripojenie k dotazu jul v zošite." type="5" refreshedVersion="0" background="1">
    <dbPr connection="Provider=Microsoft.Mashup.OleDb.1;Data Source=$Workbook$;Location=jul;Extended Properties=&quot;&quot;" command="SELECT * FROM [jul]"/>
  </connection>
  <connection id="13" xr16:uid="{00000000-0015-0000-FFFF-FFFF0C000000}" keepAlive="1" name="Dotaz – jun" description="Pripojenie k dotazu jun v zošite." type="5" refreshedVersion="0" background="1">
    <dbPr connection="Provider=Microsoft.Mashup.OleDb.1;Data Source=$Workbook$;Location=jun;Extended Properties=&quot;&quot;" command="SELECT * FROM [jun]"/>
  </connection>
  <connection id="14" xr16:uid="{00000000-0015-0000-FFFF-FFFF0D000000}" keepAlive="1" name="Dotaz – maj" description="Pripojenie k dotazu maj v zošite." type="5" refreshedVersion="0" background="1">
    <dbPr connection="Provider=Microsoft.Mashup.OleDb.1;Data Source=$Workbook$;Location=maj;Extended Properties=&quot;&quot;" command="SELECT * FROM [maj]"/>
  </connection>
  <connection id="15" xr16:uid="{00000000-0015-0000-FFFF-FFFF0E000000}" keepAlive="1" name="Dotaz – marec" description="Pripojenie k dotazu marec v zošite." type="5" refreshedVersion="0" background="1">
    <dbPr connection="Provider=Microsoft.Mashup.OleDb.1;Data Source=$Workbook$;Location=marec;Extended Properties=&quot;&quot;" command="SELECT * FROM [marec]"/>
  </connection>
  <connection id="16" xr16:uid="{00000000-0015-0000-FFFF-FFFF0F000000}" keepAlive="1" name="Dotaz – november" description="Pripojenie k dotazu november v zošite." type="5" refreshedVersion="0" background="1">
    <dbPr connection="Provider=Microsoft.Mashup.OleDb.1;Data Source=$Workbook$;Location=november;Extended Properties=&quot;&quot;" command="SELECT * FROM [november]"/>
  </connection>
  <connection id="17" xr16:uid="{00000000-0015-0000-FFFF-FFFF10000000}" keepAlive="1" name="Dotaz – oktober" description="Pripojenie k dotazu oktober v zošite." type="5" refreshedVersion="0" background="1">
    <dbPr connection="Provider=Microsoft.Mashup.OleDb.1;Data Source=$Workbook$;Location=oktober;Extended Properties=&quot;&quot;" command="SELECT * FROM [oktober]"/>
  </connection>
  <connection id="18" xr16:uid="{00000000-0015-0000-FFFF-FFFF11000000}" keepAlive="1" name="Dotaz – september" description="Pripojenie k dotazu september v zošite." type="5" refreshedVersion="0" background="1">
    <dbPr connection="Provider=Microsoft.Mashup.OleDb.1;Data Source=$Workbook$;Location=september;Extended Properties=&quot;&quot;" command="SELECT * FROM [september]"/>
  </connection>
</connections>
</file>

<file path=xl/sharedStrings.xml><?xml version="1.0" encoding="utf-8"?>
<sst xmlns="http://schemas.openxmlformats.org/spreadsheetml/2006/main" count="217" uniqueCount="50">
  <si>
    <t>category</t>
  </si>
  <si>
    <t>minimum</t>
  </si>
  <si>
    <t>maximum</t>
  </si>
  <si>
    <t>priemer</t>
  </si>
  <si>
    <t>oblačnosť(%)</t>
  </si>
  <si>
    <t>oblačnosť</t>
  </si>
  <si>
    <t>Total kWh</t>
  </si>
  <si>
    <t>celkovo</t>
  </si>
  <si>
    <t>február</t>
  </si>
  <si>
    <t>mesiac</t>
  </si>
  <si>
    <t>jasno</t>
  </si>
  <si>
    <t>prevažne jasno</t>
  </si>
  <si>
    <t>čiastočne zamračeno</t>
  </si>
  <si>
    <t>prevažne zamračeno</t>
  </si>
  <si>
    <t>zamračeno</t>
  </si>
  <si>
    <t>index</t>
  </si>
  <si>
    <t>Počet dní v mesiaci</t>
  </si>
  <si>
    <t>index oblačnosti</t>
  </si>
  <si>
    <t>Január</t>
  </si>
  <si>
    <t>Marec</t>
  </si>
  <si>
    <t>Február</t>
  </si>
  <si>
    <t>Júl</t>
  </si>
  <si>
    <t>Apríl</t>
  </si>
  <si>
    <t>počet</t>
  </si>
  <si>
    <t>Máj</t>
  </si>
  <si>
    <t>dní</t>
  </si>
  <si>
    <t>Jún</t>
  </si>
  <si>
    <t>August</t>
  </si>
  <si>
    <t>September</t>
  </si>
  <si>
    <t>Október</t>
  </si>
  <si>
    <t>November</t>
  </si>
  <si>
    <t>December</t>
  </si>
  <si>
    <t>Stĺpec1</t>
  </si>
  <si>
    <t>Jar</t>
  </si>
  <si>
    <t>Leto</t>
  </si>
  <si>
    <t>Jeseň</t>
  </si>
  <si>
    <t>Zima</t>
  </si>
  <si>
    <t>Mesiac</t>
  </si>
  <si>
    <t>min. teplota</t>
  </si>
  <si>
    <t>max.teplota</t>
  </si>
  <si>
    <t>rozdiel</t>
  </si>
  <si>
    <t>Priemerná teplota</t>
  </si>
  <si>
    <t>porovnávanie</t>
  </si>
  <si>
    <t>vybraných</t>
  </si>
  <si>
    <t>mesiacov</t>
  </si>
  <si>
    <t>marec</t>
  </si>
  <si>
    <t>dni</t>
  </si>
  <si>
    <t>total kwh</t>
  </si>
  <si>
    <t>priemerná teplota</t>
  </si>
  <si>
    <t>júl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</si>
</sst>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1" tint="0.499984740745262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14" fontId="0" fillId="0" borderId="0" xfId="0" applyNumberFormat="1"/>
    <xf numFmtId="0" fontId="0" fillId="0" borderId="0" xfId="1" applyNumberFormat="1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2" borderId="0" xfId="0" applyFont="1" applyFill="1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5" fillId="0" borderId="12" xfId="0" applyFont="1" applyBorder="1"/>
    <xf numFmtId="0" fontId="5" fillId="0" borderId="14" xfId="0" applyFont="1" applyBorder="1"/>
    <xf numFmtId="0" fontId="5" fillId="0" borderId="0" xfId="0" applyFont="1"/>
    <xf numFmtId="0" fontId="5" fillId="0" borderId="13" xfId="0" applyFont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/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8" xfId="0" applyFont="1" applyBorder="1"/>
    <xf numFmtId="0" fontId="3" fillId="0" borderId="9" xfId="0" applyFont="1" applyBorder="1"/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2" fontId="0" fillId="0" borderId="16" xfId="0" applyNumberFormat="1" applyBorder="1"/>
    <xf numFmtId="0" fontId="3" fillId="0" borderId="15" xfId="0" applyFont="1" applyBorder="1"/>
    <xf numFmtId="2" fontId="0" fillId="0" borderId="17" xfId="0" applyNumberFormat="1" applyBorder="1"/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3" borderId="0" xfId="0" applyFill="1"/>
    <xf numFmtId="2" fontId="0" fillId="0" borderId="1" xfId="0" applyNumberForma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166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'[1]VRM kWh data'!$M$93:$M$122</c:f>
              <c:strCach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strCache>
            </c:strRef>
          </c:cat>
          <c:val>
            <c:numRef>
              <c:f>'[1]VRM kWh data'!$N$93:$N$122</c:f>
              <c:numCache>
                <c:formatCode>General</c:formatCode>
                <c:ptCount val="30"/>
                <c:pt idx="0">
                  <c:v>0.44000000000000022</c:v>
                </c:pt>
                <c:pt idx="1">
                  <c:v>0.32000000000000012</c:v>
                </c:pt>
                <c:pt idx="2">
                  <c:v>1.0800000000000005</c:v>
                </c:pt>
                <c:pt idx="3">
                  <c:v>1.9100000000000008</c:v>
                </c:pt>
                <c:pt idx="4">
                  <c:v>0.19000000000000003</c:v>
                </c:pt>
                <c:pt idx="5">
                  <c:v>0.66000000000000014</c:v>
                </c:pt>
                <c:pt idx="6">
                  <c:v>1.0900000000000003</c:v>
                </c:pt>
                <c:pt idx="7">
                  <c:v>0.88000000000000034</c:v>
                </c:pt>
                <c:pt idx="8">
                  <c:v>0.49000000000000021</c:v>
                </c:pt>
                <c:pt idx="9">
                  <c:v>1.3700000000000006</c:v>
                </c:pt>
                <c:pt idx="10">
                  <c:v>1.8600000000000008</c:v>
                </c:pt>
                <c:pt idx="11">
                  <c:v>1.9700000000000009</c:v>
                </c:pt>
                <c:pt idx="12">
                  <c:v>1.6000000000000008</c:v>
                </c:pt>
                <c:pt idx="13">
                  <c:v>1.9200000000000008</c:v>
                </c:pt>
                <c:pt idx="14">
                  <c:v>0.81000000000000039</c:v>
                </c:pt>
                <c:pt idx="15">
                  <c:v>0.75000000000000022</c:v>
                </c:pt>
                <c:pt idx="16">
                  <c:v>1.4600000000000006</c:v>
                </c:pt>
                <c:pt idx="17">
                  <c:v>1.3100000000000007</c:v>
                </c:pt>
                <c:pt idx="18">
                  <c:v>1.9400000000000008</c:v>
                </c:pt>
                <c:pt idx="19">
                  <c:v>1.5600000000000007</c:v>
                </c:pt>
                <c:pt idx="20">
                  <c:v>2.419999999999999</c:v>
                </c:pt>
                <c:pt idx="21">
                  <c:v>1.5100000000000009</c:v>
                </c:pt>
                <c:pt idx="22">
                  <c:v>2.9299999999999988</c:v>
                </c:pt>
                <c:pt idx="23">
                  <c:v>1.5100000000000005</c:v>
                </c:pt>
                <c:pt idx="24">
                  <c:v>0.83000000000000018</c:v>
                </c:pt>
                <c:pt idx="25">
                  <c:v>1.9600000000000006</c:v>
                </c:pt>
                <c:pt idx="26">
                  <c:v>0.72000000000000031</c:v>
                </c:pt>
                <c:pt idx="27">
                  <c:v>2.4999999999999982</c:v>
                </c:pt>
                <c:pt idx="28">
                  <c:v>3.139999999999997</c:v>
                </c:pt>
                <c:pt idx="29">
                  <c:v>2.6299999999999977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B-42C8-B9E2-A6D9532E84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58"/>
        <c:axId val="560871080"/>
        <c:axId val="560879360"/>
      </c:barChart>
      <c:catAx>
        <c:axId val="56087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9360"/>
        <c:crosses val="autoZero"/>
        <c:auto val="1"/>
        <c:lblAlgn val="ctr"/>
        <c:lblOffset val="100"/>
        <c:noMultiLvlLbl val="1"/>
      </c:catAx>
      <c:valAx>
        <c:axId val="5608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december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'[1]VRM kWh data'!$M$337:$M$367</c:f>
              <c:strCache>
                <c:ptCount val="31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strCache>
            </c:strRef>
          </c:cat>
          <c:val>
            <c:numRef>
              <c:f>'[1]VRM kWh data'!$P$337:$P$367</c:f>
              <c:numCache>
                <c:formatCode>General</c:formatCode>
                <c:ptCount val="31"/>
                <c:pt idx="0">
                  <c:v>1.2000000000000004</c:v>
                </c:pt>
                <c:pt idx="1">
                  <c:v>0.37</c:v>
                </c:pt>
                <c:pt idx="2">
                  <c:v>0.7300000000000002</c:v>
                </c:pt>
                <c:pt idx="3">
                  <c:v>1.6200000000000006</c:v>
                </c:pt>
                <c:pt idx="4">
                  <c:v>0.62000000000000011</c:v>
                </c:pt>
                <c:pt idx="5">
                  <c:v>9.9999999999999992E-2</c:v>
                </c:pt>
                <c:pt idx="6">
                  <c:v>9.9999999999999992E-2</c:v>
                </c:pt>
                <c:pt idx="7">
                  <c:v>0.17</c:v>
                </c:pt>
                <c:pt idx="8">
                  <c:v>0.31000000000000005</c:v>
                </c:pt>
                <c:pt idx="9">
                  <c:v>0.16</c:v>
                </c:pt>
                <c:pt idx="10">
                  <c:v>0.10999999999999999</c:v>
                </c:pt>
                <c:pt idx="11">
                  <c:v>0.40000000000000013</c:v>
                </c:pt>
                <c:pt idx="12">
                  <c:v>0.57000000000000006</c:v>
                </c:pt>
                <c:pt idx="13">
                  <c:v>9.9999999999999992E-2</c:v>
                </c:pt>
                <c:pt idx="14">
                  <c:v>0.05</c:v>
                </c:pt>
                <c:pt idx="15">
                  <c:v>0.09</c:v>
                </c:pt>
                <c:pt idx="16">
                  <c:v>0.05</c:v>
                </c:pt>
                <c:pt idx="17">
                  <c:v>1.2300000000000006</c:v>
                </c:pt>
                <c:pt idx="18">
                  <c:v>1.4600000000000004</c:v>
                </c:pt>
                <c:pt idx="19">
                  <c:v>0.44000000000000017</c:v>
                </c:pt>
                <c:pt idx="20">
                  <c:v>0.18000000000000002</c:v>
                </c:pt>
                <c:pt idx="21">
                  <c:v>0.12999999999999998</c:v>
                </c:pt>
                <c:pt idx="22">
                  <c:v>0.20000000000000007</c:v>
                </c:pt>
                <c:pt idx="23">
                  <c:v>0.09</c:v>
                </c:pt>
                <c:pt idx="24">
                  <c:v>0.34000000000000008</c:v>
                </c:pt>
                <c:pt idx="25">
                  <c:v>0.67000000000000015</c:v>
                </c:pt>
                <c:pt idx="26">
                  <c:v>0.28000000000000003</c:v>
                </c:pt>
                <c:pt idx="27">
                  <c:v>0.20000000000000004</c:v>
                </c:pt>
                <c:pt idx="28">
                  <c:v>0.15</c:v>
                </c:pt>
                <c:pt idx="29">
                  <c:v>0.10999999999999999</c:v>
                </c:pt>
                <c:pt idx="30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D-4058-BB53-4C87F5EA78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9"/>
        <c:overlap val="-27"/>
        <c:axId val="566515792"/>
        <c:axId val="566516152"/>
      </c:barChart>
      <c:catAx>
        <c:axId val="56651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16152"/>
        <c:crosses val="autoZero"/>
        <c:auto val="1"/>
        <c:lblAlgn val="ctr"/>
        <c:lblOffset val="100"/>
        <c:noMultiLvlLbl val="1"/>
      </c:catAx>
      <c:valAx>
        <c:axId val="56651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1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Množstvo vyrobenej energie za vybrané mesiace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24233161787859"/>
          <c:y val="0.17002621268878951"/>
          <c:w val="0.84517024584181455"/>
          <c:h val="0.626422260355311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počasie!$AB$43</c:f>
              <c:strCache>
                <c:ptCount val="1"/>
                <c:pt idx="0">
                  <c:v>Total 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počasie!$Z$44:$Z$47</c:f>
              <c:strCache>
                <c:ptCount val="4"/>
                <c:pt idx="0">
                  <c:v>Január</c:v>
                </c:pt>
                <c:pt idx="1">
                  <c:v>Marec</c:v>
                </c:pt>
                <c:pt idx="2">
                  <c:v>Jún</c:v>
                </c:pt>
                <c:pt idx="3">
                  <c:v>September</c:v>
                </c:pt>
              </c:strCache>
            </c:strRef>
          </c:cat>
          <c:val>
            <c:numRef>
              <c:f>počasie!$AB$44:$AB$47</c:f>
              <c:numCache>
                <c:formatCode>General</c:formatCode>
                <c:ptCount val="4"/>
                <c:pt idx="0">
                  <c:v>18.41</c:v>
                </c:pt>
                <c:pt idx="1">
                  <c:v>61.05</c:v>
                </c:pt>
                <c:pt idx="2">
                  <c:v>62.74</c:v>
                </c:pt>
                <c:pt idx="3">
                  <c:v>37.79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E-46C3-A225-4F3CC1C6EC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3854296"/>
        <c:axId val="601074112"/>
      </c:barChart>
      <c:catAx>
        <c:axId val="5438542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74112"/>
        <c:crosses val="autoZero"/>
        <c:auto val="1"/>
        <c:lblAlgn val="ctr"/>
        <c:lblOffset val="100"/>
        <c:noMultiLvlLbl val="0"/>
      </c:catAx>
      <c:valAx>
        <c:axId val="6010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5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Množstvo vyrobenej energie za každý mesiac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počasie!$AE$24</c:f>
              <c:strCache>
                <c:ptCount val="1"/>
                <c:pt idx="0">
                  <c:v>Total 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počasie!$Z$25:$Z$37</c:f>
              <c:strCache>
                <c:ptCount val="12"/>
                <c:pt idx="0">
                  <c:v>Január</c:v>
                </c:pt>
                <c:pt idx="1">
                  <c:v>Február</c:v>
                </c:pt>
                <c:pt idx="2">
                  <c:v>Marec</c:v>
                </c:pt>
                <c:pt idx="3">
                  <c:v>Apríl</c:v>
                </c:pt>
                <c:pt idx="4">
                  <c:v>Máj</c:v>
                </c:pt>
                <c:pt idx="5">
                  <c:v>Jún</c:v>
                </c:pt>
                <c:pt idx="6">
                  <c:v>Júl</c:v>
                </c:pt>
                <c:pt idx="7">
                  <c:v>August</c:v>
                </c:pt>
                <c:pt idx="8">
                  <c:v>September</c:v>
                </c:pt>
                <c:pt idx="9">
                  <c:v>Október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počasie!$AE$25:$AE$37</c:f>
              <c:numCache>
                <c:formatCode>General</c:formatCode>
                <c:ptCount val="12"/>
                <c:pt idx="0">
                  <c:v>18.41</c:v>
                </c:pt>
                <c:pt idx="1">
                  <c:v>11.14</c:v>
                </c:pt>
                <c:pt idx="2">
                  <c:v>61.05</c:v>
                </c:pt>
                <c:pt idx="3">
                  <c:v>43.76</c:v>
                </c:pt>
                <c:pt idx="4">
                  <c:v>57.21</c:v>
                </c:pt>
                <c:pt idx="5">
                  <c:v>62.74</c:v>
                </c:pt>
                <c:pt idx="6">
                  <c:v>60.67</c:v>
                </c:pt>
                <c:pt idx="7">
                  <c:v>62.07</c:v>
                </c:pt>
                <c:pt idx="8">
                  <c:v>37.79</c:v>
                </c:pt>
                <c:pt idx="9">
                  <c:v>33.909999999999997</c:v>
                </c:pt>
                <c:pt idx="10">
                  <c:v>12.08</c:v>
                </c:pt>
                <c:pt idx="11">
                  <c:v>12.34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9-424E-8EB8-4C7D63E47A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6679800"/>
        <c:axId val="866668640"/>
      </c:barChart>
      <c:catAx>
        <c:axId val="8666798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68640"/>
        <c:crosses val="autoZero"/>
        <c:auto val="1"/>
        <c:lblAlgn val="ctr"/>
        <c:lblOffset val="100"/>
        <c:noMultiLvlLbl val="0"/>
      </c:catAx>
      <c:valAx>
        <c:axId val="8666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7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Množstvo vyrobenej energie v Marci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'[2]VRM kWh data'!$M$62:$M$92</c:f>
              <c:strCache>
                <c:ptCount val="31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</c:strCache>
            </c:strRef>
          </c:cat>
          <c:val>
            <c:numRef>
              <c:f>'[2]VRM kWh data'!$N$62:$N$92</c:f>
              <c:numCache>
                <c:formatCode>General</c:formatCode>
                <c:ptCount val="31"/>
                <c:pt idx="0">
                  <c:v>2.4399999999999991</c:v>
                </c:pt>
                <c:pt idx="1">
                  <c:v>2.3699999999999997</c:v>
                </c:pt>
                <c:pt idx="2">
                  <c:v>1.9900000000000011</c:v>
                </c:pt>
                <c:pt idx="3">
                  <c:v>1.3800000000000003</c:v>
                </c:pt>
                <c:pt idx="4">
                  <c:v>0.36000000000000015</c:v>
                </c:pt>
                <c:pt idx="5">
                  <c:v>2.2699999999999987</c:v>
                </c:pt>
                <c:pt idx="6">
                  <c:v>0.80000000000000049</c:v>
                </c:pt>
                <c:pt idx="7">
                  <c:v>1.3500000000000003</c:v>
                </c:pt>
                <c:pt idx="8">
                  <c:v>1.0000000000000002</c:v>
                </c:pt>
                <c:pt idx="9">
                  <c:v>2.1</c:v>
                </c:pt>
                <c:pt idx="10">
                  <c:v>2.2299999999999991</c:v>
                </c:pt>
                <c:pt idx="11">
                  <c:v>2.739999999999998</c:v>
                </c:pt>
                <c:pt idx="12">
                  <c:v>3.0599999999999992</c:v>
                </c:pt>
                <c:pt idx="13">
                  <c:v>1.7700000000000007</c:v>
                </c:pt>
                <c:pt idx="14">
                  <c:v>2.0500000000000003</c:v>
                </c:pt>
                <c:pt idx="15">
                  <c:v>0.39000000000000018</c:v>
                </c:pt>
                <c:pt idx="16">
                  <c:v>2.3899999999999983</c:v>
                </c:pt>
                <c:pt idx="17">
                  <c:v>1.4600000000000002</c:v>
                </c:pt>
                <c:pt idx="18">
                  <c:v>2.7699999999999974</c:v>
                </c:pt>
                <c:pt idx="19">
                  <c:v>2.7499999999999987</c:v>
                </c:pt>
                <c:pt idx="20">
                  <c:v>2.7499999999999973</c:v>
                </c:pt>
                <c:pt idx="21">
                  <c:v>2.699999999999998</c:v>
                </c:pt>
                <c:pt idx="22">
                  <c:v>2.4099999999999984</c:v>
                </c:pt>
                <c:pt idx="23">
                  <c:v>2.869999999999997</c:v>
                </c:pt>
                <c:pt idx="24">
                  <c:v>2.1399999999999988</c:v>
                </c:pt>
                <c:pt idx="25">
                  <c:v>2.7399999999999975</c:v>
                </c:pt>
                <c:pt idx="26">
                  <c:v>2.9699999999999971</c:v>
                </c:pt>
                <c:pt idx="27">
                  <c:v>2.3999999999999981</c:v>
                </c:pt>
                <c:pt idx="28">
                  <c:v>1.1600000000000006</c:v>
                </c:pt>
                <c:pt idx="29">
                  <c:v>0.8300000000000004</c:v>
                </c:pt>
                <c:pt idx="30">
                  <c:v>0.41000000000000014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9-4791-8F69-40C183D1B2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5889232"/>
        <c:axId val="245885632"/>
      </c:barChart>
      <c:catAx>
        <c:axId val="24588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85632"/>
        <c:crosses val="autoZero"/>
        <c:auto val="1"/>
        <c:lblAlgn val="ctr"/>
        <c:lblOffset val="100"/>
        <c:noMultiLvlLbl val="1"/>
      </c:catAx>
      <c:valAx>
        <c:axId val="2458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8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Graf závislosti teploty od množstva vyrobenej energie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počasie!$Z$63:$Z$93</c:f>
              <c:numCache>
                <c:formatCode>m/d/yyyy</c:formatCode>
                <c:ptCount val="31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</c:numCache>
            </c:numRef>
          </c:cat>
          <c:val>
            <c:numRef>
              <c:f>počasie!$AA$63:$AA$93</c:f>
              <c:numCache>
                <c:formatCode>General</c:formatCode>
                <c:ptCount val="31"/>
                <c:pt idx="0">
                  <c:v>2.4399999999999991</c:v>
                </c:pt>
                <c:pt idx="1">
                  <c:v>2.3699999999999997</c:v>
                </c:pt>
                <c:pt idx="2">
                  <c:v>1.9900000000000011</c:v>
                </c:pt>
                <c:pt idx="3">
                  <c:v>1.3800000000000003</c:v>
                </c:pt>
                <c:pt idx="4">
                  <c:v>0.36000000000000015</c:v>
                </c:pt>
                <c:pt idx="5">
                  <c:v>2.2699999999999987</c:v>
                </c:pt>
                <c:pt idx="6">
                  <c:v>0.80000000000000049</c:v>
                </c:pt>
                <c:pt idx="7">
                  <c:v>1.3500000000000003</c:v>
                </c:pt>
                <c:pt idx="8">
                  <c:v>1.0000000000000002</c:v>
                </c:pt>
                <c:pt idx="9">
                  <c:v>2.1</c:v>
                </c:pt>
                <c:pt idx="10">
                  <c:v>2.2299999999999991</c:v>
                </c:pt>
                <c:pt idx="11">
                  <c:v>2.739999999999998</c:v>
                </c:pt>
                <c:pt idx="12">
                  <c:v>3.0599999999999992</c:v>
                </c:pt>
                <c:pt idx="13">
                  <c:v>1.7700000000000007</c:v>
                </c:pt>
                <c:pt idx="14">
                  <c:v>2.0500000000000003</c:v>
                </c:pt>
                <c:pt idx="15">
                  <c:v>0.39000000000000018</c:v>
                </c:pt>
                <c:pt idx="16">
                  <c:v>2.3899999999999983</c:v>
                </c:pt>
                <c:pt idx="17">
                  <c:v>1.4600000000000002</c:v>
                </c:pt>
                <c:pt idx="18">
                  <c:v>2.7699999999999974</c:v>
                </c:pt>
                <c:pt idx="19">
                  <c:v>2.7499999999999987</c:v>
                </c:pt>
                <c:pt idx="20">
                  <c:v>2.7499999999999973</c:v>
                </c:pt>
                <c:pt idx="21">
                  <c:v>2.699999999999998</c:v>
                </c:pt>
                <c:pt idx="22">
                  <c:v>2.4099999999999984</c:v>
                </c:pt>
                <c:pt idx="23">
                  <c:v>2.869999999999997</c:v>
                </c:pt>
                <c:pt idx="24">
                  <c:v>2.1399999999999988</c:v>
                </c:pt>
                <c:pt idx="25">
                  <c:v>2.7399999999999975</c:v>
                </c:pt>
                <c:pt idx="26">
                  <c:v>2.9699999999999971</c:v>
                </c:pt>
                <c:pt idx="27">
                  <c:v>2.3999999999999981</c:v>
                </c:pt>
                <c:pt idx="28">
                  <c:v>1.1600000000000006</c:v>
                </c:pt>
                <c:pt idx="29">
                  <c:v>0.8300000000000004</c:v>
                </c:pt>
                <c:pt idx="30">
                  <c:v>0.41000000000000014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0-4955-96F5-864089EFD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486040"/>
        <c:axId val="601474880"/>
      </c:barChart>
      <c:lineChart>
        <c:grouping val="standard"/>
        <c:varyColors val="0"/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počasie!$Z$63:$Z$93</c:f>
              <c:numCache>
                <c:formatCode>m/d/yyyy</c:formatCode>
                <c:ptCount val="31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</c:numCache>
            </c:numRef>
          </c:cat>
          <c:val>
            <c:numRef>
              <c:f>počasie!$AC$63:$AC$93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0</c:v>
                </c:pt>
                <c:pt idx="3">
                  <c:v>-1.5</c:v>
                </c:pt>
                <c:pt idx="4">
                  <c:v>-1</c:v>
                </c:pt>
                <c:pt idx="5">
                  <c:v>-2.5</c:v>
                </c:pt>
                <c:pt idx="6">
                  <c:v>-0.5</c:v>
                </c:pt>
                <c:pt idx="7">
                  <c:v>-0.5</c:v>
                </c:pt>
                <c:pt idx="8">
                  <c:v>1.5</c:v>
                </c:pt>
                <c:pt idx="9">
                  <c:v>0.5</c:v>
                </c:pt>
                <c:pt idx="10">
                  <c:v>-1.5</c:v>
                </c:pt>
                <c:pt idx="11">
                  <c:v>-1.5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4.5</c:v>
                </c:pt>
                <c:pt idx="17">
                  <c:v>5</c:v>
                </c:pt>
                <c:pt idx="18">
                  <c:v>3.5</c:v>
                </c:pt>
                <c:pt idx="19">
                  <c:v>2.5</c:v>
                </c:pt>
                <c:pt idx="20">
                  <c:v>4.5</c:v>
                </c:pt>
                <c:pt idx="21">
                  <c:v>7.5</c:v>
                </c:pt>
                <c:pt idx="22">
                  <c:v>9.5</c:v>
                </c:pt>
                <c:pt idx="23">
                  <c:v>7</c:v>
                </c:pt>
                <c:pt idx="24">
                  <c:v>8</c:v>
                </c:pt>
                <c:pt idx="25">
                  <c:v>7.5</c:v>
                </c:pt>
                <c:pt idx="26">
                  <c:v>7.5</c:v>
                </c:pt>
                <c:pt idx="27">
                  <c:v>8.5</c:v>
                </c:pt>
                <c:pt idx="28">
                  <c:v>9</c:v>
                </c:pt>
                <c:pt idx="29">
                  <c:v>8</c:v>
                </c:pt>
                <c:pt idx="30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0-4955-96F5-864089EFD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481720"/>
        <c:axId val="601481360"/>
      </c:lineChart>
      <c:dateAx>
        <c:axId val="601486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74880"/>
        <c:crosses val="autoZero"/>
        <c:auto val="1"/>
        <c:lblOffset val="100"/>
        <c:baseTimeUnit val="days"/>
      </c:dateAx>
      <c:valAx>
        <c:axId val="6014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6040"/>
        <c:crosses val="autoZero"/>
        <c:crossBetween val="between"/>
      </c:valAx>
      <c:valAx>
        <c:axId val="6014813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1720"/>
        <c:crosses val="max"/>
        <c:crossBetween val="between"/>
      </c:valAx>
      <c:dateAx>
        <c:axId val="6014817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014813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Min/Max teplota za mesiac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59118650513741E-2"/>
          <c:y val="0.10145806857594028"/>
          <c:w val="0.93464645090902843"/>
          <c:h val="0.8609541602218020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0F-439C-9131-DE3B1EA9859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00F-439C-9131-DE3B1EA9859F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0F-439C-9131-DE3B1EA9859F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00F-439C-9131-DE3B1EA9859F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00F-439C-9131-DE3B1EA9859F}"/>
              </c:ext>
            </c:extLst>
          </c:dPt>
          <c:cat>
            <c:strRef>
              <c:f>počasie!$AW$26:$AW$38</c:f>
              <c:strCache>
                <c:ptCount val="12"/>
                <c:pt idx="0">
                  <c:v>Január</c:v>
                </c:pt>
                <c:pt idx="1">
                  <c:v>Február</c:v>
                </c:pt>
                <c:pt idx="2">
                  <c:v>Marec</c:v>
                </c:pt>
                <c:pt idx="3">
                  <c:v>Apríl</c:v>
                </c:pt>
                <c:pt idx="4">
                  <c:v>Máj</c:v>
                </c:pt>
                <c:pt idx="5">
                  <c:v>Jún</c:v>
                </c:pt>
                <c:pt idx="6">
                  <c:v>Júl</c:v>
                </c:pt>
                <c:pt idx="7">
                  <c:v>August</c:v>
                </c:pt>
                <c:pt idx="8">
                  <c:v>September</c:v>
                </c:pt>
                <c:pt idx="9">
                  <c:v>Október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počasie!$AX$26:$AX$38</c:f>
              <c:numCache>
                <c:formatCode>General</c:formatCode>
                <c:ptCount val="12"/>
                <c:pt idx="0">
                  <c:v>-12</c:v>
                </c:pt>
                <c:pt idx="1">
                  <c:v>-7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3</c:v>
                </c:pt>
                <c:pt idx="9">
                  <c:v>0</c:v>
                </c:pt>
                <c:pt idx="10">
                  <c:v>-4</c:v>
                </c:pt>
                <c:pt idx="11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F-439C-9131-DE3B1EA9859F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počasie!$AW$26:$AW$38</c:f>
              <c:strCache>
                <c:ptCount val="12"/>
                <c:pt idx="0">
                  <c:v>Január</c:v>
                </c:pt>
                <c:pt idx="1">
                  <c:v>Február</c:v>
                </c:pt>
                <c:pt idx="2">
                  <c:v>Marec</c:v>
                </c:pt>
                <c:pt idx="3">
                  <c:v>Apríl</c:v>
                </c:pt>
                <c:pt idx="4">
                  <c:v>Máj</c:v>
                </c:pt>
                <c:pt idx="5">
                  <c:v>Jún</c:v>
                </c:pt>
                <c:pt idx="6">
                  <c:v>Júl</c:v>
                </c:pt>
                <c:pt idx="7">
                  <c:v>August</c:v>
                </c:pt>
                <c:pt idx="8">
                  <c:v>September</c:v>
                </c:pt>
                <c:pt idx="9">
                  <c:v>Október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počasie!$AY$26:$AY$38</c:f>
              <c:numCache>
                <c:formatCode>0</c:formatCode>
                <c:ptCount val="12"/>
                <c:pt idx="0" formatCode="General">
                  <c:v>9</c:v>
                </c:pt>
                <c:pt idx="1">
                  <c:v>10</c:v>
                </c:pt>
                <c:pt idx="2">
                  <c:v>20</c:v>
                </c:pt>
                <c:pt idx="3">
                  <c:v>21</c:v>
                </c:pt>
                <c:pt idx="4">
                  <c:v>25</c:v>
                </c:pt>
                <c:pt idx="5">
                  <c:v>28</c:v>
                </c:pt>
                <c:pt idx="6">
                  <c:v>27</c:v>
                </c:pt>
                <c:pt idx="7">
                  <c:v>22</c:v>
                </c:pt>
                <c:pt idx="8">
                  <c:v>25</c:v>
                </c:pt>
                <c:pt idx="9">
                  <c:v>22</c:v>
                </c:pt>
                <c:pt idx="10">
                  <c:v>15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F-439C-9131-DE3B1EA98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05276144"/>
        <c:axId val="605265704"/>
      </c:barChart>
      <c:scatterChart>
        <c:scatterStyle val="smoothMarker"/>
        <c:varyColors val="0"/>
        <c:ser>
          <c:idx val="2"/>
          <c:order val="2"/>
          <c:tx>
            <c:v>priemerná teplota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počasie!$AW$26:$AW$38</c:f>
              <c:strCache>
                <c:ptCount val="12"/>
                <c:pt idx="0">
                  <c:v>Január</c:v>
                </c:pt>
                <c:pt idx="1">
                  <c:v>Február</c:v>
                </c:pt>
                <c:pt idx="2">
                  <c:v>Marec</c:v>
                </c:pt>
                <c:pt idx="3">
                  <c:v>Apríl</c:v>
                </c:pt>
                <c:pt idx="4">
                  <c:v>Máj</c:v>
                </c:pt>
                <c:pt idx="5">
                  <c:v>Jún</c:v>
                </c:pt>
                <c:pt idx="6">
                  <c:v>Júl</c:v>
                </c:pt>
                <c:pt idx="7">
                  <c:v>August</c:v>
                </c:pt>
                <c:pt idx="8">
                  <c:v>September</c:v>
                </c:pt>
                <c:pt idx="9">
                  <c:v>Október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počasie!$BA$26:$BA$38</c:f>
              <c:numCache>
                <c:formatCode>0.0</c:formatCode>
                <c:ptCount val="12"/>
                <c:pt idx="0">
                  <c:v>-0.70967741935483875</c:v>
                </c:pt>
                <c:pt idx="1">
                  <c:v>1.8928571428571428</c:v>
                </c:pt>
                <c:pt idx="2">
                  <c:v>3.435483870967742</c:v>
                </c:pt>
                <c:pt idx="3">
                  <c:v>6.583333333333333</c:v>
                </c:pt>
                <c:pt idx="4">
                  <c:v>13.96774193548387</c:v>
                </c:pt>
                <c:pt idx="5">
                  <c:v>19.016666666666666</c:v>
                </c:pt>
                <c:pt idx="6">
                  <c:v>19.35483870967742</c:v>
                </c:pt>
                <c:pt idx="7">
                  <c:v>20.5</c:v>
                </c:pt>
                <c:pt idx="8">
                  <c:v>13.383333333333333</c:v>
                </c:pt>
                <c:pt idx="9">
                  <c:v>11.161290322580646</c:v>
                </c:pt>
                <c:pt idx="10">
                  <c:v>5.0999999999999996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0F-439C-9131-DE3B1EA98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76144"/>
        <c:axId val="605265704"/>
      </c:scatterChart>
      <c:catAx>
        <c:axId val="6052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65704"/>
        <c:crossesAt val="0"/>
        <c:auto val="1"/>
        <c:lblAlgn val="ctr"/>
        <c:lblOffset val="0"/>
        <c:noMultiLvlLbl val="0"/>
      </c:catAx>
      <c:valAx>
        <c:axId val="6052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teplota </a:t>
                </a:r>
                <a:r>
                  <a:rPr lang="sk-SK" sz="1050" b="1" i="0" u="none" strike="noStrike" baseline="0">
                    <a:effectLst/>
                  </a:rPr>
                  <a:t>°C</a:t>
                </a:r>
                <a:endParaRPr lang="sk-SK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7614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45124140717550659"/>
          <c:y val="0.88759776577013028"/>
          <c:w val="0.18950312797799798"/>
          <c:h val="4.8792159887587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Priemerná teplota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počasie!$AC$62</c:f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počasie!$AC$63:$AC$93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0</c:v>
                </c:pt>
                <c:pt idx="3">
                  <c:v>-1.5</c:v>
                </c:pt>
                <c:pt idx="4">
                  <c:v>-1</c:v>
                </c:pt>
                <c:pt idx="5">
                  <c:v>-2.5</c:v>
                </c:pt>
                <c:pt idx="6">
                  <c:v>-0.5</c:v>
                </c:pt>
                <c:pt idx="7">
                  <c:v>-0.5</c:v>
                </c:pt>
                <c:pt idx="8">
                  <c:v>1.5</c:v>
                </c:pt>
                <c:pt idx="9">
                  <c:v>0.5</c:v>
                </c:pt>
                <c:pt idx="10">
                  <c:v>-1.5</c:v>
                </c:pt>
                <c:pt idx="11">
                  <c:v>-1.5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4.5</c:v>
                </c:pt>
                <c:pt idx="17">
                  <c:v>5</c:v>
                </c:pt>
                <c:pt idx="18">
                  <c:v>3.5</c:v>
                </c:pt>
                <c:pt idx="19">
                  <c:v>2.5</c:v>
                </c:pt>
                <c:pt idx="20">
                  <c:v>4.5</c:v>
                </c:pt>
                <c:pt idx="21">
                  <c:v>7.5</c:v>
                </c:pt>
                <c:pt idx="22">
                  <c:v>9.5</c:v>
                </c:pt>
                <c:pt idx="23">
                  <c:v>7</c:v>
                </c:pt>
                <c:pt idx="24">
                  <c:v>8</c:v>
                </c:pt>
                <c:pt idx="25">
                  <c:v>7.5</c:v>
                </c:pt>
                <c:pt idx="26">
                  <c:v>7.5</c:v>
                </c:pt>
                <c:pt idx="27">
                  <c:v>8.5</c:v>
                </c:pt>
                <c:pt idx="28">
                  <c:v>9</c:v>
                </c:pt>
                <c:pt idx="29">
                  <c:v>8</c:v>
                </c:pt>
                <c:pt idx="30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3-4A72-8B0E-7EDDF3355E59}"/>
            </c:ext>
          </c:extLst>
        </c:ser>
        <c:ser>
          <c:idx val="1"/>
          <c:order val="1"/>
          <c:tx>
            <c:strRef>
              <c:f>počasie!$AJ$125</c:f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počasie!$AJ$126:$AJ$156</c:f>
              <c:numCache>
                <c:formatCode>General</c:formatCode>
                <c:ptCount val="31"/>
                <c:pt idx="0">
                  <c:v>24.5</c:v>
                </c:pt>
                <c:pt idx="1">
                  <c:v>16.5</c:v>
                </c:pt>
                <c:pt idx="2">
                  <c:v>20.5</c:v>
                </c:pt>
                <c:pt idx="3">
                  <c:v>22.5</c:v>
                </c:pt>
                <c:pt idx="4">
                  <c:v>18.5</c:v>
                </c:pt>
                <c:pt idx="5">
                  <c:v>17.5</c:v>
                </c:pt>
                <c:pt idx="6">
                  <c:v>15.5</c:v>
                </c:pt>
                <c:pt idx="7">
                  <c:v>17.5</c:v>
                </c:pt>
                <c:pt idx="8">
                  <c:v>17.5</c:v>
                </c:pt>
                <c:pt idx="9">
                  <c:v>14.5</c:v>
                </c:pt>
                <c:pt idx="10">
                  <c:v>14.5</c:v>
                </c:pt>
                <c:pt idx="11">
                  <c:v>16</c:v>
                </c:pt>
                <c:pt idx="12">
                  <c:v>18</c:v>
                </c:pt>
                <c:pt idx="13">
                  <c:v>23</c:v>
                </c:pt>
                <c:pt idx="14">
                  <c:v>17</c:v>
                </c:pt>
                <c:pt idx="15">
                  <c:v>16</c:v>
                </c:pt>
                <c:pt idx="16">
                  <c:v>15</c:v>
                </c:pt>
                <c:pt idx="17">
                  <c:v>17.5</c:v>
                </c:pt>
                <c:pt idx="18">
                  <c:v>21.5</c:v>
                </c:pt>
                <c:pt idx="19">
                  <c:v>23</c:v>
                </c:pt>
                <c:pt idx="20">
                  <c:v>25</c:v>
                </c:pt>
                <c:pt idx="21">
                  <c:v>25</c:v>
                </c:pt>
                <c:pt idx="22">
                  <c:v>25.5</c:v>
                </c:pt>
                <c:pt idx="23">
                  <c:v>21</c:v>
                </c:pt>
                <c:pt idx="24">
                  <c:v>22</c:v>
                </c:pt>
                <c:pt idx="25">
                  <c:v>18.5</c:v>
                </c:pt>
                <c:pt idx="26">
                  <c:v>20.5</c:v>
                </c:pt>
                <c:pt idx="27">
                  <c:v>21</c:v>
                </c:pt>
                <c:pt idx="28">
                  <c:v>22</c:v>
                </c:pt>
                <c:pt idx="29">
                  <c:v>18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3-4A72-8B0E-7EDDF3355E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8052328"/>
        <c:axId val="598054488"/>
      </c:lineChart>
      <c:catAx>
        <c:axId val="59805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54488"/>
        <c:crossesAt val="-5"/>
        <c:auto val="1"/>
        <c:lblAlgn val="ctr"/>
        <c:lblOffset val="100"/>
        <c:noMultiLvlLbl val="0"/>
      </c:catAx>
      <c:valAx>
        <c:axId val="59805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5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Množstvo vyrobenej energie</a:t>
            </a:r>
            <a:r>
              <a:rPr lang="en-GB" baseline="0"/>
              <a:t> v marci a júli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Marec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počasie!$AA$63:$AA$93</c:f>
              <c:numCache>
                <c:formatCode>General</c:formatCode>
                <c:ptCount val="31"/>
                <c:pt idx="0">
                  <c:v>2.4399999999999991</c:v>
                </c:pt>
                <c:pt idx="1">
                  <c:v>2.3699999999999997</c:v>
                </c:pt>
                <c:pt idx="2">
                  <c:v>1.9900000000000011</c:v>
                </c:pt>
                <c:pt idx="3">
                  <c:v>1.3800000000000003</c:v>
                </c:pt>
                <c:pt idx="4">
                  <c:v>0.36000000000000015</c:v>
                </c:pt>
                <c:pt idx="5">
                  <c:v>2.2699999999999987</c:v>
                </c:pt>
                <c:pt idx="6">
                  <c:v>0.80000000000000049</c:v>
                </c:pt>
                <c:pt idx="7">
                  <c:v>1.3500000000000003</c:v>
                </c:pt>
                <c:pt idx="8">
                  <c:v>1.0000000000000002</c:v>
                </c:pt>
                <c:pt idx="9">
                  <c:v>2.1</c:v>
                </c:pt>
                <c:pt idx="10">
                  <c:v>2.2299999999999991</c:v>
                </c:pt>
                <c:pt idx="11">
                  <c:v>2.739999999999998</c:v>
                </c:pt>
                <c:pt idx="12">
                  <c:v>3.0599999999999992</c:v>
                </c:pt>
                <c:pt idx="13">
                  <c:v>1.7700000000000007</c:v>
                </c:pt>
                <c:pt idx="14">
                  <c:v>2.0500000000000003</c:v>
                </c:pt>
                <c:pt idx="15">
                  <c:v>0.39000000000000018</c:v>
                </c:pt>
                <c:pt idx="16">
                  <c:v>2.3899999999999983</c:v>
                </c:pt>
                <c:pt idx="17">
                  <c:v>1.4600000000000002</c:v>
                </c:pt>
                <c:pt idx="18">
                  <c:v>2.7699999999999974</c:v>
                </c:pt>
                <c:pt idx="19">
                  <c:v>2.7499999999999987</c:v>
                </c:pt>
                <c:pt idx="20">
                  <c:v>2.7499999999999973</c:v>
                </c:pt>
                <c:pt idx="21">
                  <c:v>2.699999999999998</c:v>
                </c:pt>
                <c:pt idx="22">
                  <c:v>2.4099999999999984</c:v>
                </c:pt>
                <c:pt idx="23">
                  <c:v>2.869999999999997</c:v>
                </c:pt>
                <c:pt idx="24">
                  <c:v>2.1399999999999988</c:v>
                </c:pt>
                <c:pt idx="25">
                  <c:v>2.7399999999999975</c:v>
                </c:pt>
                <c:pt idx="26">
                  <c:v>2.9699999999999971</c:v>
                </c:pt>
                <c:pt idx="27">
                  <c:v>2.3999999999999981</c:v>
                </c:pt>
                <c:pt idx="28">
                  <c:v>1.1600000000000006</c:v>
                </c:pt>
                <c:pt idx="29">
                  <c:v>0.8300000000000004</c:v>
                </c:pt>
                <c:pt idx="30">
                  <c:v>0.41000000000000014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5-452A-93FF-C22950ECAAC0}"/>
            </c:ext>
          </c:extLst>
        </c:ser>
        <c:ser>
          <c:idx val="1"/>
          <c:order val="1"/>
          <c:tx>
            <c:v>Júl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počasie!$AH$126:$AH$156</c:f>
              <c:numCache>
                <c:formatCode>General</c:formatCode>
                <c:ptCount val="31"/>
                <c:pt idx="0">
                  <c:v>2.2599999999999976</c:v>
                </c:pt>
                <c:pt idx="1">
                  <c:v>0.73000000000000032</c:v>
                </c:pt>
                <c:pt idx="2">
                  <c:v>3.17</c:v>
                </c:pt>
                <c:pt idx="3">
                  <c:v>2.109999999999999</c:v>
                </c:pt>
                <c:pt idx="4">
                  <c:v>0.53</c:v>
                </c:pt>
                <c:pt idx="5">
                  <c:v>2.6100000000000012</c:v>
                </c:pt>
                <c:pt idx="6">
                  <c:v>1.4800000000000004</c:v>
                </c:pt>
                <c:pt idx="7">
                  <c:v>2.5700000000000012</c:v>
                </c:pt>
                <c:pt idx="8">
                  <c:v>1.8800000000000008</c:v>
                </c:pt>
                <c:pt idx="9">
                  <c:v>1.7400000000000007</c:v>
                </c:pt>
                <c:pt idx="10">
                  <c:v>2.160000000000001</c:v>
                </c:pt>
                <c:pt idx="11">
                  <c:v>2.080000000000001</c:v>
                </c:pt>
                <c:pt idx="12">
                  <c:v>1.5100000000000007</c:v>
                </c:pt>
                <c:pt idx="13">
                  <c:v>1.6700000000000004</c:v>
                </c:pt>
                <c:pt idx="14">
                  <c:v>1.5300000000000007</c:v>
                </c:pt>
                <c:pt idx="15">
                  <c:v>2.7500000000000009</c:v>
                </c:pt>
                <c:pt idx="16">
                  <c:v>3.3400000000000016</c:v>
                </c:pt>
                <c:pt idx="17">
                  <c:v>2.4800000000000004</c:v>
                </c:pt>
                <c:pt idx="18">
                  <c:v>2.5300000000000011</c:v>
                </c:pt>
                <c:pt idx="19">
                  <c:v>2.5000000000000009</c:v>
                </c:pt>
                <c:pt idx="20">
                  <c:v>2.8600000000000012</c:v>
                </c:pt>
                <c:pt idx="21">
                  <c:v>1.8300000000000007</c:v>
                </c:pt>
                <c:pt idx="22">
                  <c:v>1.7300000000000004</c:v>
                </c:pt>
                <c:pt idx="23">
                  <c:v>2.6400000000000015</c:v>
                </c:pt>
                <c:pt idx="24">
                  <c:v>2.7000000000000006</c:v>
                </c:pt>
                <c:pt idx="25">
                  <c:v>0.80000000000000027</c:v>
                </c:pt>
                <c:pt idx="26">
                  <c:v>2.410000000000001</c:v>
                </c:pt>
                <c:pt idx="27">
                  <c:v>1.6600000000000006</c:v>
                </c:pt>
                <c:pt idx="28">
                  <c:v>1.6000000000000005</c:v>
                </c:pt>
                <c:pt idx="29">
                  <c:v>0.50000000000000022</c:v>
                </c:pt>
                <c:pt idx="30">
                  <c:v>0.31000000000000005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5-452A-93FF-C22950ECA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614410304"/>
        <c:axId val="614412824"/>
      </c:barChart>
      <c:catAx>
        <c:axId val="61441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deň v mesiaci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12824"/>
        <c:crosses val="autoZero"/>
        <c:auto val="1"/>
        <c:lblAlgn val="ctr"/>
        <c:lblOffset val="100"/>
        <c:noMultiLvlLbl val="0"/>
      </c:catAx>
      <c:valAx>
        <c:axId val="61441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množstvo vyrobenej energie kWh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6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'[1]VRM kWh data'!$M$62:$M$92</c:f>
              <c:strCache>
                <c:ptCount val="31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</c:strCache>
            </c:strRef>
          </c:cat>
          <c:val>
            <c:numRef>
              <c:f>'[1]VRM kWh data'!$N$62:$N$92</c:f>
              <c:numCache>
                <c:formatCode>General</c:formatCode>
                <c:ptCount val="31"/>
                <c:pt idx="0">
                  <c:v>2.4399999999999991</c:v>
                </c:pt>
                <c:pt idx="1">
                  <c:v>2.3699999999999997</c:v>
                </c:pt>
                <c:pt idx="2">
                  <c:v>1.9900000000000011</c:v>
                </c:pt>
                <c:pt idx="3">
                  <c:v>1.3800000000000003</c:v>
                </c:pt>
                <c:pt idx="4">
                  <c:v>0.36000000000000015</c:v>
                </c:pt>
                <c:pt idx="5">
                  <c:v>2.2699999999999987</c:v>
                </c:pt>
                <c:pt idx="6">
                  <c:v>0.80000000000000049</c:v>
                </c:pt>
                <c:pt idx="7">
                  <c:v>1.3500000000000003</c:v>
                </c:pt>
                <c:pt idx="8">
                  <c:v>1.0000000000000002</c:v>
                </c:pt>
                <c:pt idx="9">
                  <c:v>2.1</c:v>
                </c:pt>
                <c:pt idx="10">
                  <c:v>2.2299999999999991</c:v>
                </c:pt>
                <c:pt idx="11">
                  <c:v>2.739999999999998</c:v>
                </c:pt>
                <c:pt idx="12">
                  <c:v>3.0599999999999992</c:v>
                </c:pt>
                <c:pt idx="13">
                  <c:v>1.7700000000000007</c:v>
                </c:pt>
                <c:pt idx="14">
                  <c:v>2.0500000000000003</c:v>
                </c:pt>
                <c:pt idx="15">
                  <c:v>0.39000000000000018</c:v>
                </c:pt>
                <c:pt idx="16">
                  <c:v>2.3899999999999983</c:v>
                </c:pt>
                <c:pt idx="17">
                  <c:v>1.4600000000000002</c:v>
                </c:pt>
                <c:pt idx="18">
                  <c:v>2.7699999999999974</c:v>
                </c:pt>
                <c:pt idx="19">
                  <c:v>2.7499999999999987</c:v>
                </c:pt>
                <c:pt idx="20">
                  <c:v>2.7499999999999973</c:v>
                </c:pt>
                <c:pt idx="21">
                  <c:v>2.699999999999998</c:v>
                </c:pt>
                <c:pt idx="22">
                  <c:v>2.4099999999999984</c:v>
                </c:pt>
                <c:pt idx="23">
                  <c:v>2.869999999999997</c:v>
                </c:pt>
                <c:pt idx="24">
                  <c:v>2.1399999999999988</c:v>
                </c:pt>
                <c:pt idx="25">
                  <c:v>2.7399999999999975</c:v>
                </c:pt>
                <c:pt idx="26">
                  <c:v>2.9699999999999971</c:v>
                </c:pt>
                <c:pt idx="27">
                  <c:v>2.3999999999999981</c:v>
                </c:pt>
                <c:pt idx="28">
                  <c:v>1.1600000000000006</c:v>
                </c:pt>
                <c:pt idx="29">
                  <c:v>0.8300000000000004</c:v>
                </c:pt>
                <c:pt idx="30">
                  <c:v>0.41000000000000014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A-409E-9022-D2A2767AF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245889232"/>
        <c:axId val="245885632"/>
      </c:barChart>
      <c:catAx>
        <c:axId val="24588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85632"/>
        <c:crosses val="autoZero"/>
        <c:auto val="1"/>
        <c:lblAlgn val="ctr"/>
        <c:lblOffset val="100"/>
        <c:noMultiLvlLbl val="1"/>
      </c:catAx>
      <c:valAx>
        <c:axId val="2458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8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máj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5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'[1]VRM kWh data'!$M$123:$M$153</c:f>
              <c:strCache>
                <c:ptCount val="31"/>
                <c:pt idx="0">
                  <c:v>44682</c:v>
                </c:pt>
                <c:pt idx="1">
                  <c:v>44683</c:v>
                </c:pt>
                <c:pt idx="2">
                  <c:v>44684</c:v>
                </c:pt>
                <c:pt idx="3">
                  <c:v>44685</c:v>
                </c:pt>
                <c:pt idx="4">
                  <c:v>44686</c:v>
                </c:pt>
                <c:pt idx="5">
                  <c:v>44687</c:v>
                </c:pt>
                <c:pt idx="6">
                  <c:v>44688</c:v>
                </c:pt>
                <c:pt idx="7">
                  <c:v>44689</c:v>
                </c:pt>
                <c:pt idx="8">
                  <c:v>44690</c:v>
                </c:pt>
                <c:pt idx="9">
                  <c:v>44691</c:v>
                </c:pt>
                <c:pt idx="10">
                  <c:v>44692</c:v>
                </c:pt>
                <c:pt idx="11">
                  <c:v>44693</c:v>
                </c:pt>
                <c:pt idx="12">
                  <c:v>44694</c:v>
                </c:pt>
                <c:pt idx="13">
                  <c:v>44695</c:v>
                </c:pt>
                <c:pt idx="14">
                  <c:v>44696</c:v>
                </c:pt>
                <c:pt idx="15">
                  <c:v>44697</c:v>
                </c:pt>
                <c:pt idx="16">
                  <c:v>44698</c:v>
                </c:pt>
                <c:pt idx="17">
                  <c:v>44699</c:v>
                </c:pt>
                <c:pt idx="18">
                  <c:v>44700</c:v>
                </c:pt>
                <c:pt idx="19">
                  <c:v>44701</c:v>
                </c:pt>
                <c:pt idx="20">
                  <c:v>44702</c:v>
                </c:pt>
                <c:pt idx="21">
                  <c:v>44703</c:v>
                </c:pt>
                <c:pt idx="22">
                  <c:v>44704</c:v>
                </c:pt>
                <c:pt idx="23">
                  <c:v>44705</c:v>
                </c:pt>
                <c:pt idx="24">
                  <c:v>44706</c:v>
                </c:pt>
                <c:pt idx="25">
                  <c:v>44707</c:v>
                </c:pt>
                <c:pt idx="26">
                  <c:v>44708</c:v>
                </c:pt>
                <c:pt idx="27">
                  <c:v>44709</c:v>
                </c:pt>
                <c:pt idx="28">
                  <c:v>44710</c:v>
                </c:pt>
                <c:pt idx="29">
                  <c:v>44711</c:v>
                </c:pt>
                <c:pt idx="30">
                  <c:v>44712</c:v>
                </c:pt>
              </c:strCache>
            </c:strRef>
          </c:cat>
          <c:val>
            <c:numRef>
              <c:f>'[1]VRM kWh data'!$N$123:$N$153</c:f>
              <c:numCache>
                <c:formatCode>General</c:formatCode>
                <c:ptCount val="31"/>
                <c:pt idx="0">
                  <c:v>1.9200000000000008</c:v>
                </c:pt>
                <c:pt idx="1">
                  <c:v>2.2999999999999994</c:v>
                </c:pt>
                <c:pt idx="2">
                  <c:v>1.3600000000000005</c:v>
                </c:pt>
                <c:pt idx="3">
                  <c:v>1.6300000000000008</c:v>
                </c:pt>
                <c:pt idx="4">
                  <c:v>1.5000000000000004</c:v>
                </c:pt>
                <c:pt idx="5">
                  <c:v>1.0400000000000005</c:v>
                </c:pt>
                <c:pt idx="6">
                  <c:v>1.590000000000001</c:v>
                </c:pt>
                <c:pt idx="7">
                  <c:v>1.9600000000000009</c:v>
                </c:pt>
                <c:pt idx="8">
                  <c:v>2.359999999999999</c:v>
                </c:pt>
                <c:pt idx="9">
                  <c:v>2.0100000000000002</c:v>
                </c:pt>
                <c:pt idx="10">
                  <c:v>2.1599999999999993</c:v>
                </c:pt>
                <c:pt idx="11">
                  <c:v>1.8500000000000008</c:v>
                </c:pt>
                <c:pt idx="12">
                  <c:v>1.820000000000001</c:v>
                </c:pt>
                <c:pt idx="13">
                  <c:v>1.8100000000000007</c:v>
                </c:pt>
                <c:pt idx="14">
                  <c:v>1.7400000000000007</c:v>
                </c:pt>
                <c:pt idx="15">
                  <c:v>2.4599999999999969</c:v>
                </c:pt>
                <c:pt idx="16">
                  <c:v>0.8400000000000003</c:v>
                </c:pt>
                <c:pt idx="17">
                  <c:v>2.5299999999999967</c:v>
                </c:pt>
                <c:pt idx="18">
                  <c:v>1.7600000000000005</c:v>
                </c:pt>
                <c:pt idx="19">
                  <c:v>1.9700000000000006</c:v>
                </c:pt>
                <c:pt idx="20">
                  <c:v>2.199999999999998</c:v>
                </c:pt>
                <c:pt idx="21">
                  <c:v>1.6300000000000006</c:v>
                </c:pt>
                <c:pt idx="22">
                  <c:v>2.0399999999999996</c:v>
                </c:pt>
                <c:pt idx="23">
                  <c:v>1.4500000000000004</c:v>
                </c:pt>
                <c:pt idx="24">
                  <c:v>0.59000000000000019</c:v>
                </c:pt>
                <c:pt idx="25">
                  <c:v>2.3999999999999972</c:v>
                </c:pt>
                <c:pt idx="26">
                  <c:v>2.1099999999999994</c:v>
                </c:pt>
                <c:pt idx="27">
                  <c:v>2.1699999999999986</c:v>
                </c:pt>
                <c:pt idx="28">
                  <c:v>2.08</c:v>
                </c:pt>
                <c:pt idx="29">
                  <c:v>2.1999999999999984</c:v>
                </c:pt>
                <c:pt idx="30">
                  <c:v>1.7300000000000006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A-4F33-B429-354B12620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245883472"/>
        <c:axId val="566932000"/>
      </c:barChart>
      <c:catAx>
        <c:axId val="24588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32000"/>
        <c:crosses val="autoZero"/>
        <c:auto val="1"/>
        <c:lblAlgn val="ctr"/>
        <c:lblOffset val="100"/>
        <c:noMultiLvlLbl val="1"/>
      </c:catAx>
      <c:valAx>
        <c:axId val="5669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8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jún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6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'[1]VRM kWh data'!$M$154:$M$183</c:f>
              <c:strCache>
                <c:ptCount val="30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</c:strCache>
            </c:strRef>
          </c:cat>
          <c:val>
            <c:numRef>
              <c:f>'[1]VRM kWh data'!$N$154:$N$183</c:f>
              <c:numCache>
                <c:formatCode>General</c:formatCode>
                <c:ptCount val="30"/>
                <c:pt idx="0">
                  <c:v>2.0799999999999987</c:v>
                </c:pt>
                <c:pt idx="1">
                  <c:v>2.1299999999999986</c:v>
                </c:pt>
                <c:pt idx="2">
                  <c:v>2.4599999999999969</c:v>
                </c:pt>
                <c:pt idx="3">
                  <c:v>2.02</c:v>
                </c:pt>
                <c:pt idx="4">
                  <c:v>2.3899999999999975</c:v>
                </c:pt>
                <c:pt idx="5">
                  <c:v>2.109999999999999</c:v>
                </c:pt>
                <c:pt idx="6">
                  <c:v>2.149999999999999</c:v>
                </c:pt>
                <c:pt idx="7">
                  <c:v>1.1200000000000006</c:v>
                </c:pt>
                <c:pt idx="8">
                  <c:v>2.0299999999999998</c:v>
                </c:pt>
                <c:pt idx="9">
                  <c:v>1.3600000000000003</c:v>
                </c:pt>
                <c:pt idx="10">
                  <c:v>2.6899999999999959</c:v>
                </c:pt>
                <c:pt idx="11">
                  <c:v>2.659999999999997</c:v>
                </c:pt>
                <c:pt idx="12">
                  <c:v>2.2299999999999973</c:v>
                </c:pt>
                <c:pt idx="13">
                  <c:v>2.3399999999999985</c:v>
                </c:pt>
                <c:pt idx="14">
                  <c:v>1.8900000000000006</c:v>
                </c:pt>
                <c:pt idx="15">
                  <c:v>2.0100000000000002</c:v>
                </c:pt>
                <c:pt idx="16">
                  <c:v>1.8500000000000008</c:v>
                </c:pt>
                <c:pt idx="17">
                  <c:v>2.0599999999999992</c:v>
                </c:pt>
                <c:pt idx="18">
                  <c:v>2.6499999999999972</c:v>
                </c:pt>
                <c:pt idx="19">
                  <c:v>1.5500000000000005</c:v>
                </c:pt>
                <c:pt idx="20">
                  <c:v>1.4900000000000004</c:v>
                </c:pt>
                <c:pt idx="21">
                  <c:v>1.4400000000000004</c:v>
                </c:pt>
                <c:pt idx="22">
                  <c:v>1.4600000000000004</c:v>
                </c:pt>
                <c:pt idx="23">
                  <c:v>2.4599999999999969</c:v>
                </c:pt>
                <c:pt idx="24">
                  <c:v>1.9400000000000008</c:v>
                </c:pt>
                <c:pt idx="25">
                  <c:v>2.5199999999999978</c:v>
                </c:pt>
                <c:pt idx="26">
                  <c:v>2.8399999999999972</c:v>
                </c:pt>
                <c:pt idx="27">
                  <c:v>2.04</c:v>
                </c:pt>
                <c:pt idx="28">
                  <c:v>2.2299999999999986</c:v>
                </c:pt>
                <c:pt idx="29">
                  <c:v>2.5399999999999991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CAB-A0B1-ED9AA6BA7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-27"/>
        <c:axId val="604526360"/>
        <c:axId val="604519520"/>
      </c:barChart>
      <c:catAx>
        <c:axId val="60452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19520"/>
        <c:crosses val="autoZero"/>
        <c:auto val="1"/>
        <c:lblAlgn val="ctr"/>
        <c:lblOffset val="100"/>
        <c:noMultiLvlLbl val="1"/>
      </c:catAx>
      <c:valAx>
        <c:axId val="6045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2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Júl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5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'[1]VRM kWh data'!$M$184:$M$214</c:f>
              <c:strCache>
                <c:ptCount val="31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</c:strCache>
            </c:strRef>
          </c:cat>
          <c:val>
            <c:numRef>
              <c:f>'[1]VRM kWh data'!$P$184:$P$214</c:f>
              <c:numCache>
                <c:formatCode>General</c:formatCode>
                <c:ptCount val="31"/>
                <c:pt idx="0">
                  <c:v>2.2599999999999976</c:v>
                </c:pt>
                <c:pt idx="1">
                  <c:v>0.73000000000000032</c:v>
                </c:pt>
                <c:pt idx="2">
                  <c:v>3.1699999999999968</c:v>
                </c:pt>
                <c:pt idx="3">
                  <c:v>2.109999999999999</c:v>
                </c:pt>
                <c:pt idx="4">
                  <c:v>0.53</c:v>
                </c:pt>
                <c:pt idx="5">
                  <c:v>2.6100000000000012</c:v>
                </c:pt>
                <c:pt idx="6">
                  <c:v>1.4800000000000004</c:v>
                </c:pt>
                <c:pt idx="7">
                  <c:v>2.5700000000000012</c:v>
                </c:pt>
                <c:pt idx="8">
                  <c:v>1.8800000000000008</c:v>
                </c:pt>
                <c:pt idx="9">
                  <c:v>1.7400000000000007</c:v>
                </c:pt>
                <c:pt idx="10">
                  <c:v>2.160000000000001</c:v>
                </c:pt>
                <c:pt idx="11">
                  <c:v>2.080000000000001</c:v>
                </c:pt>
                <c:pt idx="12">
                  <c:v>1.5100000000000007</c:v>
                </c:pt>
                <c:pt idx="13">
                  <c:v>1.6700000000000004</c:v>
                </c:pt>
                <c:pt idx="14">
                  <c:v>1.5300000000000007</c:v>
                </c:pt>
                <c:pt idx="15">
                  <c:v>2.7500000000000009</c:v>
                </c:pt>
                <c:pt idx="16">
                  <c:v>3.3400000000000016</c:v>
                </c:pt>
                <c:pt idx="17">
                  <c:v>2.4800000000000004</c:v>
                </c:pt>
                <c:pt idx="18">
                  <c:v>2.5300000000000011</c:v>
                </c:pt>
                <c:pt idx="19">
                  <c:v>2.5000000000000009</c:v>
                </c:pt>
                <c:pt idx="20">
                  <c:v>2.8600000000000012</c:v>
                </c:pt>
                <c:pt idx="21">
                  <c:v>1.8300000000000007</c:v>
                </c:pt>
                <c:pt idx="22">
                  <c:v>1.7300000000000004</c:v>
                </c:pt>
                <c:pt idx="23">
                  <c:v>2.6400000000000015</c:v>
                </c:pt>
                <c:pt idx="24">
                  <c:v>2.7000000000000006</c:v>
                </c:pt>
                <c:pt idx="25">
                  <c:v>0.80000000000000027</c:v>
                </c:pt>
                <c:pt idx="26">
                  <c:v>2.410000000000001</c:v>
                </c:pt>
                <c:pt idx="27">
                  <c:v>1.6600000000000006</c:v>
                </c:pt>
                <c:pt idx="28">
                  <c:v>1.6000000000000005</c:v>
                </c:pt>
                <c:pt idx="29">
                  <c:v>0.50000000000000022</c:v>
                </c:pt>
                <c:pt idx="30">
                  <c:v>0.31000000000000005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2-4DDD-9A09-A9C41392D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184104"/>
        <c:axId val="633544256"/>
      </c:barChart>
      <c:catAx>
        <c:axId val="56318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44256"/>
        <c:crosses val="autoZero"/>
        <c:auto val="1"/>
        <c:lblAlgn val="ctr"/>
        <c:lblOffset val="100"/>
        <c:noMultiLvlLbl val="1"/>
      </c:catAx>
      <c:valAx>
        <c:axId val="6335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8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august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6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'[1]VRM kWh data'!$M$215:$M$245</c:f>
              <c:strCache>
                <c:ptCount val="31"/>
                <c:pt idx="0">
                  <c:v>44774</c:v>
                </c:pt>
                <c:pt idx="1">
                  <c:v>44775</c:v>
                </c:pt>
                <c:pt idx="2">
                  <c:v>44776</c:v>
                </c:pt>
                <c:pt idx="3">
                  <c:v>44777</c:v>
                </c:pt>
                <c:pt idx="4">
                  <c:v>44778</c:v>
                </c:pt>
                <c:pt idx="5">
                  <c:v>44779</c:v>
                </c:pt>
                <c:pt idx="6">
                  <c:v>44780</c:v>
                </c:pt>
                <c:pt idx="7">
                  <c:v>44781</c:v>
                </c:pt>
                <c:pt idx="8">
                  <c:v>44782</c:v>
                </c:pt>
                <c:pt idx="9">
                  <c:v>44783</c:v>
                </c:pt>
                <c:pt idx="10">
                  <c:v>44784</c:v>
                </c:pt>
                <c:pt idx="11">
                  <c:v>44785</c:v>
                </c:pt>
                <c:pt idx="12">
                  <c:v>44786</c:v>
                </c:pt>
                <c:pt idx="13">
                  <c:v>44787</c:v>
                </c:pt>
                <c:pt idx="14">
                  <c:v>44788</c:v>
                </c:pt>
                <c:pt idx="15">
                  <c:v>44789</c:v>
                </c:pt>
                <c:pt idx="16">
                  <c:v>44790</c:v>
                </c:pt>
                <c:pt idx="17">
                  <c:v>44791</c:v>
                </c:pt>
                <c:pt idx="18">
                  <c:v>44792</c:v>
                </c:pt>
                <c:pt idx="19">
                  <c:v>44793</c:v>
                </c:pt>
                <c:pt idx="20">
                  <c:v>44794</c:v>
                </c:pt>
                <c:pt idx="21">
                  <c:v>44795</c:v>
                </c:pt>
                <c:pt idx="22">
                  <c:v>44796</c:v>
                </c:pt>
                <c:pt idx="23">
                  <c:v>44797</c:v>
                </c:pt>
                <c:pt idx="24">
                  <c:v>44798</c:v>
                </c:pt>
                <c:pt idx="25">
                  <c:v>44799</c:v>
                </c:pt>
                <c:pt idx="26">
                  <c:v>44800</c:v>
                </c:pt>
                <c:pt idx="27">
                  <c:v>44801</c:v>
                </c:pt>
                <c:pt idx="28">
                  <c:v>44802</c:v>
                </c:pt>
                <c:pt idx="29">
                  <c:v>44803</c:v>
                </c:pt>
                <c:pt idx="30">
                  <c:v>44804</c:v>
                </c:pt>
              </c:strCache>
            </c:strRef>
          </c:cat>
          <c:val>
            <c:numRef>
              <c:f>'[1]VRM kWh data'!$P$215:$P$245</c:f>
              <c:numCache>
                <c:formatCode>General</c:formatCode>
                <c:ptCount val="31"/>
                <c:pt idx="0">
                  <c:v>1.8400000000000005</c:v>
                </c:pt>
                <c:pt idx="1">
                  <c:v>2.5000000000000009</c:v>
                </c:pt>
                <c:pt idx="2">
                  <c:v>2.6000000000000005</c:v>
                </c:pt>
                <c:pt idx="3">
                  <c:v>2.9500000000000011</c:v>
                </c:pt>
                <c:pt idx="4">
                  <c:v>2.870000000000001</c:v>
                </c:pt>
                <c:pt idx="5">
                  <c:v>0.67000000000000015</c:v>
                </c:pt>
                <c:pt idx="6">
                  <c:v>2.4800000000000013</c:v>
                </c:pt>
                <c:pt idx="7">
                  <c:v>1.9400000000000008</c:v>
                </c:pt>
                <c:pt idx="8">
                  <c:v>2.6300000000000008</c:v>
                </c:pt>
                <c:pt idx="9">
                  <c:v>2.390000000000001</c:v>
                </c:pt>
                <c:pt idx="10">
                  <c:v>2.7100000000000009</c:v>
                </c:pt>
                <c:pt idx="11">
                  <c:v>2.0600000000000009</c:v>
                </c:pt>
                <c:pt idx="12">
                  <c:v>2.0400000000000009</c:v>
                </c:pt>
                <c:pt idx="13">
                  <c:v>1.9400000000000004</c:v>
                </c:pt>
                <c:pt idx="14">
                  <c:v>2.2600000000000007</c:v>
                </c:pt>
                <c:pt idx="15">
                  <c:v>2.0100000000000007</c:v>
                </c:pt>
                <c:pt idx="16">
                  <c:v>2.3800000000000008</c:v>
                </c:pt>
                <c:pt idx="17">
                  <c:v>2.5700000000000012</c:v>
                </c:pt>
                <c:pt idx="18">
                  <c:v>2.2600000000000007</c:v>
                </c:pt>
                <c:pt idx="19">
                  <c:v>0.63000000000000012</c:v>
                </c:pt>
                <c:pt idx="20">
                  <c:v>0.32</c:v>
                </c:pt>
                <c:pt idx="21">
                  <c:v>0.8400000000000003</c:v>
                </c:pt>
                <c:pt idx="22">
                  <c:v>1.8300000000000005</c:v>
                </c:pt>
                <c:pt idx="23">
                  <c:v>2.160000000000001</c:v>
                </c:pt>
                <c:pt idx="24">
                  <c:v>2.2400000000000007</c:v>
                </c:pt>
                <c:pt idx="25">
                  <c:v>2.6300000000000008</c:v>
                </c:pt>
                <c:pt idx="26">
                  <c:v>1.7900000000000007</c:v>
                </c:pt>
                <c:pt idx="27">
                  <c:v>0.71000000000000019</c:v>
                </c:pt>
                <c:pt idx="28">
                  <c:v>1.5700000000000007</c:v>
                </c:pt>
                <c:pt idx="29">
                  <c:v>2.5300000000000011</c:v>
                </c:pt>
                <c:pt idx="30">
                  <c:v>1.7200000000000002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5-44F0-AA5E-6B87134D61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4507640"/>
        <c:axId val="604514480"/>
      </c:barChart>
      <c:catAx>
        <c:axId val="60450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14480"/>
        <c:crosses val="autoZero"/>
        <c:auto val="1"/>
        <c:lblAlgn val="ctr"/>
        <c:lblOffset val="100"/>
        <c:noMultiLvlLbl val="1"/>
      </c:catAx>
      <c:valAx>
        <c:axId val="6045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0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'[1]VRM kWh data'!$M$246:$M$275</c:f>
              <c:strCache>
                <c:ptCount val="30"/>
                <c:pt idx="0">
                  <c:v>44805</c:v>
                </c:pt>
                <c:pt idx="1">
                  <c:v>44806</c:v>
                </c:pt>
                <c:pt idx="2">
                  <c:v>44807</c:v>
                </c:pt>
                <c:pt idx="3">
                  <c:v>44808</c:v>
                </c:pt>
                <c:pt idx="4">
                  <c:v>44809</c:v>
                </c:pt>
                <c:pt idx="5">
                  <c:v>44810</c:v>
                </c:pt>
                <c:pt idx="6">
                  <c:v>44811</c:v>
                </c:pt>
                <c:pt idx="7">
                  <c:v>44812</c:v>
                </c:pt>
                <c:pt idx="8">
                  <c:v>44813</c:v>
                </c:pt>
                <c:pt idx="9">
                  <c:v>44814</c:v>
                </c:pt>
                <c:pt idx="10">
                  <c:v>44815</c:v>
                </c:pt>
                <c:pt idx="11">
                  <c:v>44816</c:v>
                </c:pt>
                <c:pt idx="12">
                  <c:v>44817</c:v>
                </c:pt>
                <c:pt idx="13">
                  <c:v>44818</c:v>
                </c:pt>
                <c:pt idx="14">
                  <c:v>44819</c:v>
                </c:pt>
                <c:pt idx="15">
                  <c:v>44820</c:v>
                </c:pt>
                <c:pt idx="16">
                  <c:v>44821</c:v>
                </c:pt>
                <c:pt idx="17">
                  <c:v>44822</c:v>
                </c:pt>
                <c:pt idx="18">
                  <c:v>44823</c:v>
                </c:pt>
                <c:pt idx="19">
                  <c:v>44824</c:v>
                </c:pt>
                <c:pt idx="20">
                  <c:v>44825</c:v>
                </c:pt>
                <c:pt idx="21">
                  <c:v>44826</c:v>
                </c:pt>
                <c:pt idx="22">
                  <c:v>44827</c:v>
                </c:pt>
                <c:pt idx="23">
                  <c:v>44828</c:v>
                </c:pt>
                <c:pt idx="24">
                  <c:v>44829</c:v>
                </c:pt>
                <c:pt idx="25">
                  <c:v>44830</c:v>
                </c:pt>
                <c:pt idx="26">
                  <c:v>44831</c:v>
                </c:pt>
                <c:pt idx="27">
                  <c:v>44832</c:v>
                </c:pt>
                <c:pt idx="28">
                  <c:v>44833</c:v>
                </c:pt>
                <c:pt idx="29">
                  <c:v>44834</c:v>
                </c:pt>
              </c:strCache>
            </c:strRef>
          </c:cat>
          <c:val>
            <c:numRef>
              <c:f>'[1]VRM kWh data'!$P$246:$P$275</c:f>
              <c:numCache>
                <c:formatCode>General</c:formatCode>
                <c:ptCount val="30"/>
                <c:pt idx="0">
                  <c:v>2.0700000000000007</c:v>
                </c:pt>
                <c:pt idx="1">
                  <c:v>2.2500000000000004</c:v>
                </c:pt>
                <c:pt idx="2">
                  <c:v>2.2600000000000007</c:v>
                </c:pt>
                <c:pt idx="3">
                  <c:v>0.76</c:v>
                </c:pt>
                <c:pt idx="4">
                  <c:v>2.1000000000000005</c:v>
                </c:pt>
                <c:pt idx="5">
                  <c:v>2.0300000000000002</c:v>
                </c:pt>
                <c:pt idx="6">
                  <c:v>2.3800000000000008</c:v>
                </c:pt>
                <c:pt idx="7">
                  <c:v>1.9700000000000006</c:v>
                </c:pt>
                <c:pt idx="8">
                  <c:v>2.0400000000000005</c:v>
                </c:pt>
                <c:pt idx="9">
                  <c:v>1.2600000000000002</c:v>
                </c:pt>
                <c:pt idx="10">
                  <c:v>1.1400000000000003</c:v>
                </c:pt>
                <c:pt idx="11">
                  <c:v>1.2600000000000002</c:v>
                </c:pt>
                <c:pt idx="12">
                  <c:v>1.8800000000000003</c:v>
                </c:pt>
                <c:pt idx="13">
                  <c:v>0.3600000000000001</c:v>
                </c:pt>
                <c:pt idx="14">
                  <c:v>0.52</c:v>
                </c:pt>
                <c:pt idx="15">
                  <c:v>1.5000000000000004</c:v>
                </c:pt>
                <c:pt idx="16">
                  <c:v>0.55000000000000016</c:v>
                </c:pt>
                <c:pt idx="17">
                  <c:v>0.51000000000000023</c:v>
                </c:pt>
                <c:pt idx="18">
                  <c:v>0.68000000000000016</c:v>
                </c:pt>
                <c:pt idx="19">
                  <c:v>0.6000000000000002</c:v>
                </c:pt>
                <c:pt idx="20">
                  <c:v>0.8400000000000003</c:v>
                </c:pt>
                <c:pt idx="21">
                  <c:v>1.4600000000000004</c:v>
                </c:pt>
                <c:pt idx="22">
                  <c:v>1.2000000000000002</c:v>
                </c:pt>
                <c:pt idx="23">
                  <c:v>1.4100000000000004</c:v>
                </c:pt>
                <c:pt idx="24">
                  <c:v>0.62000000000000011</c:v>
                </c:pt>
                <c:pt idx="25">
                  <c:v>0.56000000000000016</c:v>
                </c:pt>
                <c:pt idx="26">
                  <c:v>0.48000000000000015</c:v>
                </c:pt>
                <c:pt idx="27">
                  <c:v>1.880000000000001</c:v>
                </c:pt>
                <c:pt idx="28">
                  <c:v>0.79000000000000015</c:v>
                </c:pt>
                <c:pt idx="29">
                  <c:v>0.43000000000000016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5-4FA9-A4B0-3D1D16D745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7978880"/>
        <c:axId val="527980320"/>
      </c:barChart>
      <c:catAx>
        <c:axId val="52797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80320"/>
        <c:crosses val="autoZero"/>
        <c:auto val="1"/>
        <c:lblAlgn val="ctr"/>
        <c:lblOffset val="100"/>
        <c:noMultiLvlLbl val="1"/>
      </c:catAx>
      <c:valAx>
        <c:axId val="5279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október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'[1]VRM kWh data'!$M$276:$M$306</c:f>
              <c:strCache>
                <c:ptCount val="3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</c:strCache>
            </c:strRef>
          </c:cat>
          <c:val>
            <c:numRef>
              <c:f>'[1]VRM kWh data'!$P$276:$P$306</c:f>
              <c:numCache>
                <c:formatCode>General</c:formatCode>
                <c:ptCount val="31"/>
                <c:pt idx="0">
                  <c:v>0.22000000000000006</c:v>
                </c:pt>
                <c:pt idx="1">
                  <c:v>1.2800000000000005</c:v>
                </c:pt>
                <c:pt idx="2">
                  <c:v>0.99000000000000021</c:v>
                </c:pt>
                <c:pt idx="3">
                  <c:v>1.0600000000000003</c:v>
                </c:pt>
                <c:pt idx="4">
                  <c:v>1.1700000000000006</c:v>
                </c:pt>
                <c:pt idx="5">
                  <c:v>1.8000000000000005</c:v>
                </c:pt>
                <c:pt idx="6">
                  <c:v>1.4300000000000002</c:v>
                </c:pt>
                <c:pt idx="7">
                  <c:v>1.9300000000000008</c:v>
                </c:pt>
                <c:pt idx="8">
                  <c:v>2.19</c:v>
                </c:pt>
                <c:pt idx="9">
                  <c:v>2.11</c:v>
                </c:pt>
                <c:pt idx="10">
                  <c:v>0.54</c:v>
                </c:pt>
                <c:pt idx="11">
                  <c:v>1.3300000000000003</c:v>
                </c:pt>
                <c:pt idx="12">
                  <c:v>0.92000000000000037</c:v>
                </c:pt>
                <c:pt idx="13">
                  <c:v>0.20000000000000004</c:v>
                </c:pt>
                <c:pt idx="14">
                  <c:v>0.51</c:v>
                </c:pt>
                <c:pt idx="15">
                  <c:v>0.97000000000000042</c:v>
                </c:pt>
                <c:pt idx="16">
                  <c:v>1.7700000000000007</c:v>
                </c:pt>
                <c:pt idx="17">
                  <c:v>2.06</c:v>
                </c:pt>
                <c:pt idx="18">
                  <c:v>1.0600000000000003</c:v>
                </c:pt>
                <c:pt idx="19">
                  <c:v>2.1800000000000002</c:v>
                </c:pt>
                <c:pt idx="20">
                  <c:v>0.89000000000000035</c:v>
                </c:pt>
                <c:pt idx="21">
                  <c:v>0.30000000000000004</c:v>
                </c:pt>
                <c:pt idx="22">
                  <c:v>0.7300000000000002</c:v>
                </c:pt>
                <c:pt idx="23">
                  <c:v>0.64000000000000012</c:v>
                </c:pt>
                <c:pt idx="24">
                  <c:v>0.58000000000000018</c:v>
                </c:pt>
                <c:pt idx="25">
                  <c:v>1.0300000000000002</c:v>
                </c:pt>
                <c:pt idx="26">
                  <c:v>1.2900000000000003</c:v>
                </c:pt>
                <c:pt idx="27">
                  <c:v>0.34</c:v>
                </c:pt>
                <c:pt idx="28">
                  <c:v>0.51000000000000012</c:v>
                </c:pt>
                <c:pt idx="29">
                  <c:v>0.8400000000000003</c:v>
                </c:pt>
                <c:pt idx="30">
                  <c:v>1.0400000000000005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1-4982-BCCA-DE2A6830E4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7"/>
        <c:axId val="514493888"/>
        <c:axId val="514486328"/>
      </c:barChart>
      <c:catAx>
        <c:axId val="5144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86328"/>
        <c:crosses val="autoZero"/>
        <c:auto val="1"/>
        <c:lblAlgn val="ctr"/>
        <c:lblOffset val="100"/>
        <c:noMultiLvlLbl val="1"/>
      </c:catAx>
      <c:valAx>
        <c:axId val="51448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november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5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'[1]VRM kWh data'!$M$307:$M$336</c:f>
              <c:strCache>
                <c:ptCount val="30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</c:strCache>
            </c:strRef>
          </c:cat>
          <c:val>
            <c:numRef>
              <c:f>'[1]VRM kWh data'!$P$307:$P$336</c:f>
              <c:numCache>
                <c:formatCode>General</c:formatCode>
                <c:ptCount val="30"/>
                <c:pt idx="0">
                  <c:v>0.24000000000000005</c:v>
                </c:pt>
                <c:pt idx="1">
                  <c:v>0.75000000000000022</c:v>
                </c:pt>
                <c:pt idx="2">
                  <c:v>0.65000000000000013</c:v>
                </c:pt>
                <c:pt idx="3">
                  <c:v>0.23000000000000007</c:v>
                </c:pt>
                <c:pt idx="4">
                  <c:v>6.0000000000000005E-2</c:v>
                </c:pt>
                <c:pt idx="5">
                  <c:v>0.46</c:v>
                </c:pt>
                <c:pt idx="6">
                  <c:v>0.3000000000000001</c:v>
                </c:pt>
                <c:pt idx="7">
                  <c:v>1.0800000000000005</c:v>
                </c:pt>
                <c:pt idx="8">
                  <c:v>0.83000000000000029</c:v>
                </c:pt>
                <c:pt idx="9">
                  <c:v>0.2</c:v>
                </c:pt>
                <c:pt idx="10">
                  <c:v>0.51</c:v>
                </c:pt>
                <c:pt idx="11">
                  <c:v>0.89000000000000035</c:v>
                </c:pt>
                <c:pt idx="12">
                  <c:v>0.87000000000000033</c:v>
                </c:pt>
                <c:pt idx="13">
                  <c:v>0.94000000000000039</c:v>
                </c:pt>
                <c:pt idx="14">
                  <c:v>0.4200000000000001</c:v>
                </c:pt>
                <c:pt idx="15">
                  <c:v>0.18000000000000005</c:v>
                </c:pt>
                <c:pt idx="16">
                  <c:v>0.10999999999999999</c:v>
                </c:pt>
                <c:pt idx="17">
                  <c:v>0.03</c:v>
                </c:pt>
                <c:pt idx="18">
                  <c:v>0.34000000000000008</c:v>
                </c:pt>
                <c:pt idx="19">
                  <c:v>0.17</c:v>
                </c:pt>
                <c:pt idx="20">
                  <c:v>9.9999999999999992E-2</c:v>
                </c:pt>
                <c:pt idx="21">
                  <c:v>0.18000000000000002</c:v>
                </c:pt>
                <c:pt idx="22">
                  <c:v>0.09</c:v>
                </c:pt>
                <c:pt idx="23">
                  <c:v>9.9999999999999992E-2</c:v>
                </c:pt>
                <c:pt idx="24">
                  <c:v>0.12999999999999998</c:v>
                </c:pt>
                <c:pt idx="25">
                  <c:v>6.0000000000000005E-2</c:v>
                </c:pt>
                <c:pt idx="26">
                  <c:v>0.18000000000000002</c:v>
                </c:pt>
                <c:pt idx="27">
                  <c:v>0.54</c:v>
                </c:pt>
                <c:pt idx="28">
                  <c:v>0.87000000000000033</c:v>
                </c:pt>
                <c:pt idx="29">
                  <c:v>0.57000000000000028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3-49D6-ABE0-7507205C91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9"/>
        <c:overlap val="-27"/>
        <c:axId val="514506488"/>
        <c:axId val="514507568"/>
      </c:barChart>
      <c:catAx>
        <c:axId val="51450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07568"/>
        <c:crosses val="autoZero"/>
        <c:auto val="1"/>
        <c:lblAlgn val="ctr"/>
        <c:lblOffset val="100"/>
        <c:noMultiLvlLbl val="1"/>
      </c:catAx>
      <c:valAx>
        <c:axId val="5145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0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chart" Target="../charts/chart3.xml"/><Relationship Id="rId26" Type="http://schemas.openxmlformats.org/officeDocument/2006/relationships/chart" Target="../charts/chart11.xml"/><Relationship Id="rId3" Type="http://schemas.openxmlformats.org/officeDocument/2006/relationships/image" Target="../media/image3.png"/><Relationship Id="rId21" Type="http://schemas.openxmlformats.org/officeDocument/2006/relationships/chart" Target="../charts/chart6.xml"/><Relationship Id="rId7" Type="http://schemas.openxmlformats.org/officeDocument/2006/relationships/chart" Target="../charts/chart1.xml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chart" Target="../charts/chart10.xml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20" Type="http://schemas.openxmlformats.org/officeDocument/2006/relationships/chart" Target="../charts/chart5.xml"/><Relationship Id="rId29" Type="http://schemas.openxmlformats.org/officeDocument/2006/relationships/chart" Target="../charts/chart14.xml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9.png"/><Relationship Id="rId24" Type="http://schemas.openxmlformats.org/officeDocument/2006/relationships/chart" Target="../charts/chart9.xml"/><Relationship Id="rId32" Type="http://schemas.openxmlformats.org/officeDocument/2006/relationships/chart" Target="../charts/chart17.xml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23" Type="http://schemas.openxmlformats.org/officeDocument/2006/relationships/chart" Target="../charts/chart8.xml"/><Relationship Id="rId28" Type="http://schemas.openxmlformats.org/officeDocument/2006/relationships/chart" Target="../charts/chart13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31" Type="http://schemas.openxmlformats.org/officeDocument/2006/relationships/chart" Target="../charts/chart16.xml"/><Relationship Id="rId4" Type="http://schemas.openxmlformats.org/officeDocument/2006/relationships/image" Target="../media/image4.png"/><Relationship Id="rId9" Type="http://schemas.openxmlformats.org/officeDocument/2006/relationships/chart" Target="../charts/chart2.xml"/><Relationship Id="rId14" Type="http://schemas.openxmlformats.org/officeDocument/2006/relationships/image" Target="../media/image12.png"/><Relationship Id="rId22" Type="http://schemas.openxmlformats.org/officeDocument/2006/relationships/chart" Target="../charts/chart7.xml"/><Relationship Id="rId27" Type="http://schemas.openxmlformats.org/officeDocument/2006/relationships/chart" Target="../charts/chart12.xml"/><Relationship Id="rId30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477768</xdr:colOff>
      <xdr:row>103</xdr:row>
      <xdr:rowOff>46286</xdr:rowOff>
    </xdr:from>
    <xdr:to>
      <xdr:col>18</xdr:col>
      <xdr:colOff>275359</xdr:colOff>
      <xdr:row>118</xdr:row>
      <xdr:rowOff>174624</xdr:rowOff>
    </xdr:to>
    <xdr:pic>
      <xdr:nvPicPr>
        <xdr:cNvPr id="8" name="Obrázok 7">
          <a:extLst>
            <a:ext uri="{FF2B5EF4-FFF2-40B4-BE49-F238E27FC236}">
              <a16:creationId xmlns:a16="http://schemas.microsoft.com/office/drawing/2014/main" id="{ADA897E2-3E35-786D-15F1-CF32F8471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58018" y="19096286"/>
          <a:ext cx="7369966" cy="2985838"/>
        </a:xfrm>
        <a:prstGeom prst="rect">
          <a:avLst/>
        </a:prstGeom>
      </xdr:spPr>
    </xdr:pic>
    <xdr:clientData/>
  </xdr:twoCellAnchor>
  <xdr:twoCellAnchor editAs="oneCell">
    <xdr:from>
      <xdr:col>7</xdr:col>
      <xdr:colOff>293226</xdr:colOff>
      <xdr:row>11</xdr:row>
      <xdr:rowOff>158750</xdr:rowOff>
    </xdr:from>
    <xdr:to>
      <xdr:col>16</xdr:col>
      <xdr:colOff>432840</xdr:colOff>
      <xdr:row>31</xdr:row>
      <xdr:rowOff>144931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8458" r="32796"/>
        <a:stretch/>
      </xdr:blipFill>
      <xdr:spPr>
        <a:xfrm>
          <a:off x="7087726" y="2254250"/>
          <a:ext cx="7104771" cy="3796181"/>
        </a:xfrm>
        <a:prstGeom prst="rect">
          <a:avLst/>
        </a:prstGeom>
      </xdr:spPr>
    </xdr:pic>
    <xdr:clientData/>
  </xdr:twoCellAnchor>
  <xdr:twoCellAnchor editAs="oneCell">
    <xdr:from>
      <xdr:col>11</xdr:col>
      <xdr:colOff>984276</xdr:colOff>
      <xdr:row>28</xdr:row>
      <xdr:rowOff>149829</xdr:rowOff>
    </xdr:from>
    <xdr:to>
      <xdr:col>15</xdr:col>
      <xdr:colOff>193946</xdr:colOff>
      <xdr:row>30</xdr:row>
      <xdr:rowOff>78510</xdr:rowOff>
    </xdr:to>
    <xdr:pic>
      <xdr:nvPicPr>
        <xdr:cNvPr id="3" name="Obrázo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44693" y="5483829"/>
          <a:ext cx="3199586" cy="309681"/>
        </a:xfrm>
        <a:prstGeom prst="rect">
          <a:avLst/>
        </a:prstGeom>
      </xdr:spPr>
    </xdr:pic>
    <xdr:clientData/>
  </xdr:twoCellAnchor>
  <xdr:twoCellAnchor editAs="oneCell">
    <xdr:from>
      <xdr:col>7</xdr:col>
      <xdr:colOff>435430</xdr:colOff>
      <xdr:row>37</xdr:row>
      <xdr:rowOff>167255</xdr:rowOff>
    </xdr:from>
    <xdr:to>
      <xdr:col>18</xdr:col>
      <xdr:colOff>381000</xdr:colOff>
      <xdr:row>57</xdr:row>
      <xdr:rowOff>66271</xdr:rowOff>
    </xdr:to>
    <xdr:pic>
      <xdr:nvPicPr>
        <xdr:cNvPr id="5" name="Obrázo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29930" y="7025255"/>
          <a:ext cx="8121195" cy="3749837"/>
        </a:xfrm>
        <a:prstGeom prst="rect">
          <a:avLst/>
        </a:prstGeom>
      </xdr:spPr>
    </xdr:pic>
    <xdr:clientData/>
  </xdr:twoCellAnchor>
  <xdr:twoCellAnchor editAs="oneCell">
    <xdr:from>
      <xdr:col>8</xdr:col>
      <xdr:colOff>221484</xdr:colOff>
      <xdr:row>66</xdr:row>
      <xdr:rowOff>97518</xdr:rowOff>
    </xdr:from>
    <xdr:to>
      <xdr:col>19</xdr:col>
      <xdr:colOff>31749</xdr:colOff>
      <xdr:row>86</xdr:row>
      <xdr:rowOff>29482</xdr:rowOff>
    </xdr:to>
    <xdr:pic>
      <xdr:nvPicPr>
        <xdr:cNvPr id="7" name="Obrázok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-2396"/>
        <a:stretch/>
      </xdr:blipFill>
      <xdr:spPr>
        <a:xfrm>
          <a:off x="7619234" y="12289518"/>
          <a:ext cx="7985890" cy="3741964"/>
        </a:xfrm>
        <a:prstGeom prst="rect">
          <a:avLst/>
        </a:prstGeom>
        <a:blipFill dpi="0" rotWithShape="1">
          <a:blip xmlns:r="http://schemas.openxmlformats.org/officeDocument/2006/relationships" r:embed="rId6"/>
          <a:srcRect/>
          <a:tile tx="0" ty="0" sx="100000" sy="100000" flip="none" algn="tl"/>
        </a:blipFill>
        <a:ln>
          <a:noFill/>
        </a:ln>
      </xdr:spPr>
    </xdr:pic>
    <xdr:clientData/>
  </xdr:twoCellAnchor>
  <xdr:twoCellAnchor>
    <xdr:from>
      <xdr:col>8</xdr:col>
      <xdr:colOff>248941</xdr:colOff>
      <xdr:row>103</xdr:row>
      <xdr:rowOff>107156</xdr:rowOff>
    </xdr:from>
    <xdr:to>
      <xdr:col>20</xdr:col>
      <xdr:colOff>150812</xdr:colOff>
      <xdr:row>117</xdr:row>
      <xdr:rowOff>89953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C6DE0844-44FC-4021-A44C-811ED4F29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40632</xdr:colOff>
      <xdr:row>2</xdr:row>
      <xdr:rowOff>305</xdr:rowOff>
    </xdr:from>
    <xdr:to>
      <xdr:col>9</xdr:col>
      <xdr:colOff>279102</xdr:colOff>
      <xdr:row>9</xdr:row>
      <xdr:rowOff>1668</xdr:rowOff>
    </xdr:to>
    <xdr:pic>
      <xdr:nvPicPr>
        <xdr:cNvPr id="9" name="Obrázok 8">
          <a:extLst>
            <a:ext uri="{FF2B5EF4-FFF2-40B4-BE49-F238E27FC236}">
              <a16:creationId xmlns:a16="http://schemas.microsoft.com/office/drawing/2014/main" id="{53602F33-9E12-D2B4-857C-1531962EE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38382" y="381305"/>
          <a:ext cx="841720" cy="1334863"/>
        </a:xfrm>
        <a:prstGeom prst="rect">
          <a:avLst/>
        </a:prstGeom>
      </xdr:spPr>
    </xdr:pic>
    <xdr:clientData/>
  </xdr:twoCellAnchor>
  <xdr:twoCellAnchor>
    <xdr:from>
      <xdr:col>8</xdr:col>
      <xdr:colOff>127001</xdr:colOff>
      <xdr:row>67</xdr:row>
      <xdr:rowOff>146843</xdr:rowOff>
    </xdr:from>
    <xdr:to>
      <xdr:col>20</xdr:col>
      <xdr:colOff>599282</xdr:colOff>
      <xdr:row>82</xdr:row>
      <xdr:rowOff>72232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3D7BF8C6-465D-442B-B5E3-9956BC279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8</xdr:col>
      <xdr:colOff>492126</xdr:colOff>
      <xdr:row>133</xdr:row>
      <xdr:rowOff>19844</xdr:rowOff>
    </xdr:from>
    <xdr:to>
      <xdr:col>17</xdr:col>
      <xdr:colOff>214460</xdr:colOff>
      <xdr:row>148</xdr:row>
      <xdr:rowOff>163138</xdr:rowOff>
    </xdr:to>
    <xdr:pic>
      <xdr:nvPicPr>
        <xdr:cNvPr id="12" name="Obrázok 11">
          <a:extLst>
            <a:ext uri="{FF2B5EF4-FFF2-40B4-BE49-F238E27FC236}">
              <a16:creationId xmlns:a16="http://schemas.microsoft.com/office/drawing/2014/main" id="{B9A0EF28-B77F-D011-1BC8-DF07AEB32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572376" y="24594344"/>
          <a:ext cx="6691459" cy="3000794"/>
        </a:xfrm>
        <a:prstGeom prst="rect">
          <a:avLst/>
        </a:prstGeom>
      </xdr:spPr>
    </xdr:pic>
    <xdr:clientData/>
  </xdr:twoCellAnchor>
  <xdr:twoCellAnchor editAs="oneCell">
    <xdr:from>
      <xdr:col>8</xdr:col>
      <xdr:colOff>373063</xdr:colOff>
      <xdr:row>167</xdr:row>
      <xdr:rowOff>7934</xdr:rowOff>
    </xdr:from>
    <xdr:to>
      <xdr:col>17</xdr:col>
      <xdr:colOff>134</xdr:colOff>
      <xdr:row>182</xdr:row>
      <xdr:rowOff>65491</xdr:rowOff>
    </xdr:to>
    <xdr:pic>
      <xdr:nvPicPr>
        <xdr:cNvPr id="13" name="Obrázok 12">
          <a:extLst>
            <a:ext uri="{FF2B5EF4-FFF2-40B4-BE49-F238E27FC236}">
              <a16:creationId xmlns:a16="http://schemas.microsoft.com/office/drawing/2014/main" id="{6BAACA10-F4AC-D870-951C-27864AC5E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53313" y="30868934"/>
          <a:ext cx="6596196" cy="2915057"/>
        </a:xfrm>
        <a:prstGeom prst="rect">
          <a:avLst/>
        </a:prstGeom>
      </xdr:spPr>
    </xdr:pic>
    <xdr:clientData/>
  </xdr:twoCellAnchor>
  <xdr:twoCellAnchor editAs="oneCell">
    <xdr:from>
      <xdr:col>8</xdr:col>
      <xdr:colOff>384969</xdr:colOff>
      <xdr:row>200</xdr:row>
      <xdr:rowOff>103186</xdr:rowOff>
    </xdr:from>
    <xdr:to>
      <xdr:col>17</xdr:col>
      <xdr:colOff>21566</xdr:colOff>
      <xdr:row>216</xdr:row>
      <xdr:rowOff>17874</xdr:rowOff>
    </xdr:to>
    <xdr:pic>
      <xdr:nvPicPr>
        <xdr:cNvPr id="14" name="Obrázok 13">
          <a:extLst>
            <a:ext uri="{FF2B5EF4-FFF2-40B4-BE49-F238E27FC236}">
              <a16:creationId xmlns:a16="http://schemas.microsoft.com/office/drawing/2014/main" id="{D156257A-E59F-705D-493F-A22310F45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65219" y="37060186"/>
          <a:ext cx="6605722" cy="2962688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317500</xdr:colOff>
      <xdr:row>230</xdr:row>
      <xdr:rowOff>158749</xdr:rowOff>
    </xdr:from>
    <xdr:to>
      <xdr:col>16</xdr:col>
      <xdr:colOff>526122</xdr:colOff>
      <xdr:row>246</xdr:row>
      <xdr:rowOff>35332</xdr:rowOff>
    </xdr:to>
    <xdr:pic>
      <xdr:nvPicPr>
        <xdr:cNvPr id="15" name="Obrázok 14">
          <a:extLst>
            <a:ext uri="{FF2B5EF4-FFF2-40B4-BE49-F238E27FC236}">
              <a16:creationId xmlns:a16="http://schemas.microsoft.com/office/drawing/2014/main" id="{CB0BFD9B-B52B-6CD1-078F-07F928A1E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97750" y="42640249"/>
          <a:ext cx="6570529" cy="2924583"/>
        </a:xfrm>
        <a:prstGeom prst="rect">
          <a:avLst/>
        </a:prstGeom>
      </xdr:spPr>
    </xdr:pic>
    <xdr:clientData/>
  </xdr:twoCellAnchor>
  <xdr:twoCellAnchor editAs="oneCell">
    <xdr:from>
      <xdr:col>8</xdr:col>
      <xdr:colOff>222257</xdr:colOff>
      <xdr:row>261</xdr:row>
      <xdr:rowOff>127000</xdr:rowOff>
    </xdr:from>
    <xdr:to>
      <xdr:col>16</xdr:col>
      <xdr:colOff>437494</xdr:colOff>
      <xdr:row>277</xdr:row>
      <xdr:rowOff>89320</xdr:rowOff>
    </xdr:to>
    <xdr:pic>
      <xdr:nvPicPr>
        <xdr:cNvPr id="16" name="Obrázok 15">
          <a:extLst>
            <a:ext uri="{FF2B5EF4-FFF2-40B4-BE49-F238E27FC236}">
              <a16:creationId xmlns:a16="http://schemas.microsoft.com/office/drawing/2014/main" id="{AF9BFB32-74B5-7A3C-3165-F666A3910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02507" y="48323500"/>
          <a:ext cx="6577144" cy="3010320"/>
        </a:xfrm>
        <a:prstGeom prst="rect">
          <a:avLst/>
        </a:prstGeom>
      </xdr:spPr>
    </xdr:pic>
    <xdr:clientData/>
  </xdr:twoCellAnchor>
  <xdr:twoCellAnchor editAs="oneCell">
    <xdr:from>
      <xdr:col>8</xdr:col>
      <xdr:colOff>550333</xdr:colOff>
      <xdr:row>293</xdr:row>
      <xdr:rowOff>105833</xdr:rowOff>
    </xdr:from>
    <xdr:to>
      <xdr:col>17</xdr:col>
      <xdr:colOff>215509</xdr:colOff>
      <xdr:row>309</xdr:row>
      <xdr:rowOff>49100</xdr:rowOff>
    </xdr:to>
    <xdr:pic>
      <xdr:nvPicPr>
        <xdr:cNvPr id="17" name="Obrázok 16">
          <a:extLst>
            <a:ext uri="{FF2B5EF4-FFF2-40B4-BE49-F238E27FC236}">
              <a16:creationId xmlns:a16="http://schemas.microsoft.com/office/drawing/2014/main" id="{7B8BFAEE-C64E-8AB8-B156-AE88B916A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30583" y="54207833"/>
          <a:ext cx="6634301" cy="2991267"/>
        </a:xfrm>
        <a:prstGeom prst="rect">
          <a:avLst/>
        </a:prstGeom>
      </xdr:spPr>
    </xdr:pic>
    <xdr:clientData/>
  </xdr:twoCellAnchor>
  <xdr:twoCellAnchor editAs="oneCell">
    <xdr:from>
      <xdr:col>8</xdr:col>
      <xdr:colOff>451114</xdr:colOff>
      <xdr:row>327</xdr:row>
      <xdr:rowOff>83344</xdr:rowOff>
    </xdr:from>
    <xdr:to>
      <xdr:col>17</xdr:col>
      <xdr:colOff>49606</xdr:colOff>
      <xdr:row>342</xdr:row>
      <xdr:rowOff>188532</xdr:rowOff>
    </xdr:to>
    <xdr:pic>
      <xdr:nvPicPr>
        <xdr:cNvPr id="18" name="Obrázok 17">
          <a:extLst>
            <a:ext uri="{FF2B5EF4-FFF2-40B4-BE49-F238E27FC236}">
              <a16:creationId xmlns:a16="http://schemas.microsoft.com/office/drawing/2014/main" id="{1C00CBD9-A991-EE7C-3745-3725E60CC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531364" y="60471844"/>
          <a:ext cx="6567617" cy="2962688"/>
        </a:xfrm>
        <a:prstGeom prst="rect">
          <a:avLst/>
        </a:prstGeom>
      </xdr:spPr>
    </xdr:pic>
    <xdr:clientData/>
  </xdr:twoCellAnchor>
  <xdr:twoCellAnchor editAs="oneCell">
    <xdr:from>
      <xdr:col>8</xdr:col>
      <xdr:colOff>378355</xdr:colOff>
      <xdr:row>356</xdr:row>
      <xdr:rowOff>5291</xdr:rowOff>
    </xdr:from>
    <xdr:to>
      <xdr:col>17</xdr:col>
      <xdr:colOff>5426</xdr:colOff>
      <xdr:row>371</xdr:row>
      <xdr:rowOff>53321</xdr:rowOff>
    </xdr:to>
    <xdr:pic>
      <xdr:nvPicPr>
        <xdr:cNvPr id="19" name="Obrázok 18">
          <a:extLst>
            <a:ext uri="{FF2B5EF4-FFF2-40B4-BE49-F238E27FC236}">
              <a16:creationId xmlns:a16="http://schemas.microsoft.com/office/drawing/2014/main" id="{249AA3CC-C0B3-AE53-71DC-1DF41DEAF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58605" y="65727791"/>
          <a:ext cx="6596196" cy="2905530"/>
        </a:xfrm>
        <a:prstGeom prst="rect">
          <a:avLst/>
        </a:prstGeom>
      </xdr:spPr>
    </xdr:pic>
    <xdr:clientData/>
  </xdr:twoCellAnchor>
  <xdr:twoCellAnchor>
    <xdr:from>
      <xdr:col>8</xdr:col>
      <xdr:colOff>411163</xdr:colOff>
      <xdr:row>132</xdr:row>
      <xdr:rowOff>155575</xdr:rowOff>
    </xdr:from>
    <xdr:to>
      <xdr:col>19</xdr:col>
      <xdr:colOff>208758</xdr:colOff>
      <xdr:row>146</xdr:row>
      <xdr:rowOff>119856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AC7ECEE3-CB26-4F1A-AE5F-718DC81FA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218281</xdr:colOff>
      <xdr:row>168</xdr:row>
      <xdr:rowOff>115090</xdr:rowOff>
    </xdr:from>
    <xdr:to>
      <xdr:col>19</xdr:col>
      <xdr:colOff>55562</xdr:colOff>
      <xdr:row>180</xdr:row>
      <xdr:rowOff>107945</xdr:rowOff>
    </xdr:to>
    <xdr:graphicFrame macro="">
      <xdr:nvGraphicFramePr>
        <xdr:cNvPr id="21" name="Graf 20">
          <a:extLst>
            <a:ext uri="{FF2B5EF4-FFF2-40B4-BE49-F238E27FC236}">
              <a16:creationId xmlns:a16="http://schemas.microsoft.com/office/drawing/2014/main" id="{77E2783F-248A-4EE4-8627-F5FE42CA3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306915</xdr:colOff>
      <xdr:row>200</xdr:row>
      <xdr:rowOff>42333</xdr:rowOff>
    </xdr:from>
    <xdr:to>
      <xdr:col>19</xdr:col>
      <xdr:colOff>126999</xdr:colOff>
      <xdr:row>214</xdr:row>
      <xdr:rowOff>76198</xdr:rowOff>
    </xdr:to>
    <xdr:graphicFrame macro="">
      <xdr:nvGraphicFramePr>
        <xdr:cNvPr id="23" name="Graf 22">
          <a:extLst>
            <a:ext uri="{FF2B5EF4-FFF2-40B4-BE49-F238E27FC236}">
              <a16:creationId xmlns:a16="http://schemas.microsoft.com/office/drawing/2014/main" id="{B8E02080-01FC-4380-A814-2CF26574A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254000</xdr:colOff>
      <xdr:row>231</xdr:row>
      <xdr:rowOff>105833</xdr:rowOff>
    </xdr:from>
    <xdr:to>
      <xdr:col>19</xdr:col>
      <xdr:colOff>52917</xdr:colOff>
      <xdr:row>244</xdr:row>
      <xdr:rowOff>97367</xdr:rowOff>
    </xdr:to>
    <xdr:graphicFrame macro="">
      <xdr:nvGraphicFramePr>
        <xdr:cNvPr id="24" name="Graf 23">
          <a:extLst>
            <a:ext uri="{FF2B5EF4-FFF2-40B4-BE49-F238E27FC236}">
              <a16:creationId xmlns:a16="http://schemas.microsoft.com/office/drawing/2014/main" id="{D5A8E347-73D7-4586-9D84-8B101F068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132300</xdr:colOff>
      <xdr:row>262</xdr:row>
      <xdr:rowOff>116418</xdr:rowOff>
    </xdr:from>
    <xdr:to>
      <xdr:col>18</xdr:col>
      <xdr:colOff>550340</xdr:colOff>
      <xdr:row>275</xdr:row>
      <xdr:rowOff>33866</xdr:rowOff>
    </xdr:to>
    <xdr:graphicFrame macro="">
      <xdr:nvGraphicFramePr>
        <xdr:cNvPr id="25" name="Graf 24">
          <a:extLst>
            <a:ext uri="{FF2B5EF4-FFF2-40B4-BE49-F238E27FC236}">
              <a16:creationId xmlns:a16="http://schemas.microsoft.com/office/drawing/2014/main" id="{606C9494-B179-4E94-ADCF-9D8F37FBE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402165</xdr:colOff>
      <xdr:row>294</xdr:row>
      <xdr:rowOff>127000</xdr:rowOff>
    </xdr:from>
    <xdr:to>
      <xdr:col>19</xdr:col>
      <xdr:colOff>201083</xdr:colOff>
      <xdr:row>307</xdr:row>
      <xdr:rowOff>129116</xdr:rowOff>
    </xdr:to>
    <xdr:graphicFrame macro="">
      <xdr:nvGraphicFramePr>
        <xdr:cNvPr id="26" name="Graf 25">
          <a:extLst>
            <a:ext uri="{FF2B5EF4-FFF2-40B4-BE49-F238E27FC236}">
              <a16:creationId xmlns:a16="http://schemas.microsoft.com/office/drawing/2014/main" id="{D23FC503-7ACF-4159-B971-934C5C976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497415</xdr:colOff>
      <xdr:row>330</xdr:row>
      <xdr:rowOff>63500</xdr:rowOff>
    </xdr:from>
    <xdr:to>
      <xdr:col>19</xdr:col>
      <xdr:colOff>300963</xdr:colOff>
      <xdr:row>341</xdr:row>
      <xdr:rowOff>33863</xdr:rowOff>
    </xdr:to>
    <xdr:graphicFrame macro="">
      <xdr:nvGraphicFramePr>
        <xdr:cNvPr id="27" name="Graf 26">
          <a:extLst>
            <a:ext uri="{FF2B5EF4-FFF2-40B4-BE49-F238E27FC236}">
              <a16:creationId xmlns:a16="http://schemas.microsoft.com/office/drawing/2014/main" id="{CE64398E-A25F-43CC-B119-2C4ECBFBA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243417</xdr:colOff>
      <xdr:row>356</xdr:row>
      <xdr:rowOff>10582</xdr:rowOff>
    </xdr:from>
    <xdr:to>
      <xdr:col>19</xdr:col>
      <xdr:colOff>74083</xdr:colOff>
      <xdr:row>369</xdr:row>
      <xdr:rowOff>160865</xdr:rowOff>
    </xdr:to>
    <xdr:graphicFrame macro="">
      <xdr:nvGraphicFramePr>
        <xdr:cNvPr id="28" name="Graf 27">
          <a:extLst>
            <a:ext uri="{FF2B5EF4-FFF2-40B4-BE49-F238E27FC236}">
              <a16:creationId xmlns:a16="http://schemas.microsoft.com/office/drawing/2014/main" id="{71EB364C-75FB-4D6C-8B7E-9F83786B7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335074</xdr:colOff>
      <xdr:row>39</xdr:row>
      <xdr:rowOff>79262</xdr:rowOff>
    </xdr:from>
    <xdr:to>
      <xdr:col>41</xdr:col>
      <xdr:colOff>44222</xdr:colOff>
      <xdr:row>53</xdr:row>
      <xdr:rowOff>155462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6B43CE5-9738-D89C-1F1E-F97A97DA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33</xdr:col>
      <xdr:colOff>264488</xdr:colOff>
      <xdr:row>22</xdr:row>
      <xdr:rowOff>126887</xdr:rowOff>
    </xdr:from>
    <xdr:to>
      <xdr:col>40</xdr:col>
      <xdr:colOff>591059</xdr:colOff>
      <xdr:row>38</xdr:row>
      <xdr:rowOff>12587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3AB86F82-7A4D-7483-2058-A79E1257F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29</xdr:col>
      <xdr:colOff>892969</xdr:colOff>
      <xdr:row>55</xdr:row>
      <xdr:rowOff>130969</xdr:rowOff>
    </xdr:from>
    <xdr:to>
      <xdr:col>38</xdr:col>
      <xdr:colOff>525069</xdr:colOff>
      <xdr:row>72</xdr:row>
      <xdr:rowOff>20243</xdr:rowOff>
    </xdr:to>
    <xdr:graphicFrame macro="">
      <xdr:nvGraphicFramePr>
        <xdr:cNvPr id="29" name="Graf 28">
          <a:extLst>
            <a:ext uri="{FF2B5EF4-FFF2-40B4-BE49-F238E27FC236}">
              <a16:creationId xmlns:a16="http://schemas.microsoft.com/office/drawing/2014/main" id="{53763A70-8D94-4BEB-A56E-110857CDD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29</xdr:col>
      <xdr:colOff>840241</xdr:colOff>
      <xdr:row>72</xdr:row>
      <xdr:rowOff>148997</xdr:rowOff>
    </xdr:from>
    <xdr:to>
      <xdr:col>42</xdr:col>
      <xdr:colOff>304460</xdr:colOff>
      <xdr:row>100</xdr:row>
      <xdr:rowOff>48984</xdr:rowOff>
    </xdr:to>
    <xdr:graphicFrame macro="">
      <xdr:nvGraphicFramePr>
        <xdr:cNvPr id="30" name="Graf 29">
          <a:extLst>
            <a:ext uri="{FF2B5EF4-FFF2-40B4-BE49-F238E27FC236}">
              <a16:creationId xmlns:a16="http://schemas.microsoft.com/office/drawing/2014/main" id="{D5271840-408E-15F6-78EE-938093700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54</xdr:col>
      <xdr:colOff>361903</xdr:colOff>
      <xdr:row>5</xdr:row>
      <xdr:rowOff>136753</xdr:rowOff>
    </xdr:from>
    <xdr:to>
      <xdr:col>66</xdr:col>
      <xdr:colOff>318625</xdr:colOff>
      <xdr:row>28</xdr:row>
      <xdr:rowOff>147639</xdr:rowOff>
    </xdr:to>
    <xdr:graphicFrame macro="">
      <xdr:nvGraphicFramePr>
        <xdr:cNvPr id="39" name="Graf 38">
          <a:extLst>
            <a:ext uri="{FF2B5EF4-FFF2-40B4-BE49-F238E27FC236}">
              <a16:creationId xmlns:a16="http://schemas.microsoft.com/office/drawing/2014/main" id="{527D2F23-C842-0A03-5DB3-59CC2D472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31</xdr:col>
      <xdr:colOff>586013</xdr:colOff>
      <xdr:row>100</xdr:row>
      <xdr:rowOff>66675</xdr:rowOff>
    </xdr:from>
    <xdr:to>
      <xdr:col>42</xdr:col>
      <xdr:colOff>388559</xdr:colOff>
      <xdr:row>123</xdr:row>
      <xdr:rowOff>22678</xdr:rowOff>
    </xdr:to>
    <xdr:graphicFrame macro="">
      <xdr:nvGraphicFramePr>
        <xdr:cNvPr id="34" name="Graf 33">
          <a:extLst>
            <a:ext uri="{FF2B5EF4-FFF2-40B4-BE49-F238E27FC236}">
              <a16:creationId xmlns:a16="http://schemas.microsoft.com/office/drawing/2014/main" id="{DE4DCB48-9CF5-712B-860E-DE8944649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22</xdr:col>
      <xdr:colOff>285750</xdr:colOff>
      <xdr:row>107</xdr:row>
      <xdr:rowOff>141288</xdr:rowOff>
    </xdr:from>
    <xdr:to>
      <xdr:col>30</xdr:col>
      <xdr:colOff>55562</xdr:colOff>
      <xdr:row>133</xdr:row>
      <xdr:rowOff>165100</xdr:rowOff>
    </xdr:to>
    <xdr:graphicFrame macro="">
      <xdr:nvGraphicFramePr>
        <xdr:cNvPr id="36" name="Graf 35">
          <a:extLst>
            <a:ext uri="{FF2B5EF4-FFF2-40B4-BE49-F238E27FC236}">
              <a16:creationId xmlns:a16="http://schemas.microsoft.com/office/drawing/2014/main" id="{9F793F9F-AB43-CA28-7C6F-71B2D6617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trick\Desktop\PV_to_battery_upravene.xlsx" TargetMode="External"/><Relationship Id="rId1" Type="http://schemas.openxmlformats.org/officeDocument/2006/relationships/externalLinkPath" Target="PV_to_battery_upraven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trick\Desktop\PV_to_battery_18_4.xlsx" TargetMode="External"/><Relationship Id="rId1" Type="http://schemas.openxmlformats.org/officeDocument/2006/relationships/externalLinkPath" Target="PV_to_battery_18_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RM kWh data"/>
    </sheetNames>
    <sheetDataSet>
      <sheetData sheetId="0">
        <row r="62">
          <cell r="M62">
            <v>44621</v>
          </cell>
          <cell r="N62">
            <v>2.4399999999999991</v>
          </cell>
        </row>
        <row r="63">
          <cell r="M63">
            <v>44622</v>
          </cell>
          <cell r="N63">
            <v>2.3699999999999997</v>
          </cell>
        </row>
        <row r="64">
          <cell r="M64">
            <v>44623</v>
          </cell>
          <cell r="N64">
            <v>1.9900000000000011</v>
          </cell>
        </row>
        <row r="65">
          <cell r="M65">
            <v>44624</v>
          </cell>
          <cell r="N65">
            <v>1.3800000000000003</v>
          </cell>
        </row>
        <row r="66">
          <cell r="M66">
            <v>44625</v>
          </cell>
          <cell r="N66">
            <v>0.36000000000000015</v>
          </cell>
        </row>
        <row r="67">
          <cell r="M67">
            <v>44626</v>
          </cell>
          <cell r="N67">
            <v>2.2699999999999987</v>
          </cell>
        </row>
        <row r="68">
          <cell r="M68">
            <v>44627</v>
          </cell>
          <cell r="N68">
            <v>0.80000000000000049</v>
          </cell>
        </row>
        <row r="69">
          <cell r="M69">
            <v>44628</v>
          </cell>
          <cell r="N69">
            <v>1.3500000000000003</v>
          </cell>
        </row>
        <row r="70">
          <cell r="M70">
            <v>44629</v>
          </cell>
          <cell r="N70">
            <v>1.0000000000000002</v>
          </cell>
        </row>
        <row r="71">
          <cell r="M71">
            <v>44630</v>
          </cell>
          <cell r="N71">
            <v>2.1</v>
          </cell>
        </row>
        <row r="72">
          <cell r="M72">
            <v>44631</v>
          </cell>
          <cell r="N72">
            <v>2.2299999999999991</v>
          </cell>
        </row>
        <row r="73">
          <cell r="M73">
            <v>44632</v>
          </cell>
          <cell r="N73">
            <v>2.739999999999998</v>
          </cell>
        </row>
        <row r="74">
          <cell r="M74">
            <v>44633</v>
          </cell>
          <cell r="N74">
            <v>3.0599999999999992</v>
          </cell>
        </row>
        <row r="75">
          <cell r="M75">
            <v>44634</v>
          </cell>
          <cell r="N75">
            <v>1.7700000000000007</v>
          </cell>
        </row>
        <row r="76">
          <cell r="M76">
            <v>44635</v>
          </cell>
          <cell r="N76">
            <v>2.0500000000000003</v>
          </cell>
        </row>
        <row r="77">
          <cell r="M77">
            <v>44636</v>
          </cell>
          <cell r="N77">
            <v>0.39000000000000018</v>
          </cell>
        </row>
        <row r="78">
          <cell r="M78">
            <v>44637</v>
          </cell>
          <cell r="N78">
            <v>2.3899999999999983</v>
          </cell>
        </row>
        <row r="79">
          <cell r="M79">
            <v>44638</v>
          </cell>
          <cell r="N79">
            <v>1.4600000000000002</v>
          </cell>
        </row>
        <row r="80">
          <cell r="M80">
            <v>44639</v>
          </cell>
          <cell r="N80">
            <v>2.7699999999999974</v>
          </cell>
        </row>
        <row r="81">
          <cell r="M81">
            <v>44640</v>
          </cell>
          <cell r="N81">
            <v>2.7499999999999987</v>
          </cell>
        </row>
        <row r="82">
          <cell r="M82">
            <v>44641</v>
          </cell>
          <cell r="N82">
            <v>2.7499999999999973</v>
          </cell>
        </row>
        <row r="83">
          <cell r="M83">
            <v>44642</v>
          </cell>
          <cell r="N83">
            <v>2.699999999999998</v>
          </cell>
        </row>
        <row r="84">
          <cell r="M84">
            <v>44643</v>
          </cell>
          <cell r="N84">
            <v>2.4099999999999984</v>
          </cell>
        </row>
        <row r="85">
          <cell r="M85">
            <v>44644</v>
          </cell>
          <cell r="N85">
            <v>2.869999999999997</v>
          </cell>
        </row>
        <row r="86">
          <cell r="M86">
            <v>44645</v>
          </cell>
          <cell r="N86">
            <v>2.1399999999999988</v>
          </cell>
        </row>
        <row r="87">
          <cell r="M87">
            <v>44646</v>
          </cell>
          <cell r="N87">
            <v>2.7399999999999975</v>
          </cell>
        </row>
        <row r="88">
          <cell r="M88">
            <v>44647</v>
          </cell>
          <cell r="N88">
            <v>2.9699999999999971</v>
          </cell>
        </row>
        <row r="89">
          <cell r="M89">
            <v>44648</v>
          </cell>
          <cell r="N89">
            <v>2.3999999999999981</v>
          </cell>
        </row>
        <row r="90">
          <cell r="M90">
            <v>44649</v>
          </cell>
          <cell r="N90">
            <v>1.1600000000000006</v>
          </cell>
        </row>
        <row r="91">
          <cell r="M91">
            <v>44650</v>
          </cell>
          <cell r="N91">
            <v>0.8300000000000004</v>
          </cell>
        </row>
        <row r="92">
          <cell r="M92">
            <v>44651</v>
          </cell>
          <cell r="N92">
            <v>0.41000000000000014</v>
          </cell>
        </row>
        <row r="93">
          <cell r="M93">
            <v>44652</v>
          </cell>
          <cell r="N93">
            <v>0.44000000000000022</v>
          </cell>
        </row>
        <row r="94">
          <cell r="M94">
            <v>44653</v>
          </cell>
          <cell r="N94">
            <v>0.32000000000000012</v>
          </cell>
        </row>
        <row r="95">
          <cell r="M95">
            <v>44654</v>
          </cell>
          <cell r="N95">
            <v>1.0800000000000005</v>
          </cell>
        </row>
        <row r="96">
          <cell r="M96">
            <v>44655</v>
          </cell>
          <cell r="N96">
            <v>1.9100000000000008</v>
          </cell>
        </row>
        <row r="97">
          <cell r="M97">
            <v>44656</v>
          </cell>
          <cell r="N97">
            <v>0.19000000000000003</v>
          </cell>
        </row>
        <row r="98">
          <cell r="M98">
            <v>44657</v>
          </cell>
          <cell r="N98">
            <v>0.66000000000000014</v>
          </cell>
        </row>
        <row r="99">
          <cell r="M99">
            <v>44658</v>
          </cell>
          <cell r="N99">
            <v>1.0900000000000003</v>
          </cell>
        </row>
        <row r="100">
          <cell r="M100">
            <v>44659</v>
          </cell>
          <cell r="N100">
            <v>0.88000000000000034</v>
          </cell>
        </row>
        <row r="101">
          <cell r="M101">
            <v>44660</v>
          </cell>
          <cell r="N101">
            <v>0.49000000000000021</v>
          </cell>
        </row>
        <row r="102">
          <cell r="M102">
            <v>44661</v>
          </cell>
          <cell r="N102">
            <v>1.3700000000000006</v>
          </cell>
        </row>
        <row r="103">
          <cell r="M103">
            <v>44662</v>
          </cell>
          <cell r="N103">
            <v>1.8600000000000008</v>
          </cell>
        </row>
        <row r="104">
          <cell r="M104">
            <v>44663</v>
          </cell>
          <cell r="N104">
            <v>1.9700000000000009</v>
          </cell>
        </row>
        <row r="105">
          <cell r="M105">
            <v>44664</v>
          </cell>
          <cell r="N105">
            <v>1.6000000000000008</v>
          </cell>
        </row>
        <row r="106">
          <cell r="M106">
            <v>44665</v>
          </cell>
          <cell r="N106">
            <v>1.9200000000000008</v>
          </cell>
        </row>
        <row r="107">
          <cell r="M107">
            <v>44666</v>
          </cell>
          <cell r="N107">
            <v>0.81000000000000039</v>
          </cell>
        </row>
        <row r="108">
          <cell r="M108">
            <v>44667</v>
          </cell>
          <cell r="N108">
            <v>0.75000000000000022</v>
          </cell>
        </row>
        <row r="109">
          <cell r="M109">
            <v>44668</v>
          </cell>
          <cell r="N109">
            <v>1.4600000000000006</v>
          </cell>
        </row>
        <row r="110">
          <cell r="M110">
            <v>44669</v>
          </cell>
          <cell r="N110">
            <v>1.3100000000000007</v>
          </cell>
        </row>
        <row r="111">
          <cell r="M111">
            <v>44670</v>
          </cell>
          <cell r="N111">
            <v>1.9400000000000008</v>
          </cell>
        </row>
        <row r="112">
          <cell r="M112">
            <v>44671</v>
          </cell>
          <cell r="N112">
            <v>1.5600000000000007</v>
          </cell>
        </row>
        <row r="113">
          <cell r="M113">
            <v>44672</v>
          </cell>
          <cell r="N113">
            <v>2.419999999999999</v>
          </cell>
        </row>
        <row r="114">
          <cell r="M114">
            <v>44673</v>
          </cell>
          <cell r="N114">
            <v>1.5100000000000009</v>
          </cell>
        </row>
        <row r="115">
          <cell r="M115">
            <v>44674</v>
          </cell>
          <cell r="N115">
            <v>2.9299999999999988</v>
          </cell>
        </row>
        <row r="116">
          <cell r="M116">
            <v>44675</v>
          </cell>
          <cell r="N116">
            <v>1.5100000000000005</v>
          </cell>
        </row>
        <row r="117">
          <cell r="M117">
            <v>44676</v>
          </cell>
          <cell r="N117">
            <v>0.83000000000000018</v>
          </cell>
        </row>
        <row r="118">
          <cell r="M118">
            <v>44677</v>
          </cell>
          <cell r="N118">
            <v>1.9600000000000006</v>
          </cell>
        </row>
        <row r="119">
          <cell r="M119">
            <v>44678</v>
          </cell>
          <cell r="N119">
            <v>0.72000000000000031</v>
          </cell>
        </row>
        <row r="120">
          <cell r="M120">
            <v>44679</v>
          </cell>
          <cell r="N120">
            <v>2.4999999999999982</v>
          </cell>
        </row>
        <row r="121">
          <cell r="M121">
            <v>44680</v>
          </cell>
          <cell r="N121">
            <v>3.139999999999997</v>
          </cell>
        </row>
        <row r="122">
          <cell r="M122">
            <v>44681</v>
          </cell>
          <cell r="N122">
            <v>2.6299999999999977</v>
          </cell>
        </row>
        <row r="123">
          <cell r="M123">
            <v>44682</v>
          </cell>
          <cell r="N123">
            <v>1.9200000000000008</v>
          </cell>
        </row>
        <row r="124">
          <cell r="M124">
            <v>44683</v>
          </cell>
          <cell r="N124">
            <v>2.2999999999999994</v>
          </cell>
        </row>
        <row r="125">
          <cell r="M125">
            <v>44684</v>
          </cell>
          <cell r="N125">
            <v>1.3600000000000005</v>
          </cell>
        </row>
        <row r="126">
          <cell r="M126">
            <v>44685</v>
          </cell>
          <cell r="N126">
            <v>1.6300000000000008</v>
          </cell>
        </row>
        <row r="127">
          <cell r="M127">
            <v>44686</v>
          </cell>
          <cell r="N127">
            <v>1.5000000000000004</v>
          </cell>
        </row>
        <row r="128">
          <cell r="M128">
            <v>44687</v>
          </cell>
          <cell r="N128">
            <v>1.0400000000000005</v>
          </cell>
        </row>
        <row r="129">
          <cell r="M129">
            <v>44688</v>
          </cell>
          <cell r="N129">
            <v>1.590000000000001</v>
          </cell>
        </row>
        <row r="130">
          <cell r="M130">
            <v>44689</v>
          </cell>
          <cell r="N130">
            <v>1.9600000000000009</v>
          </cell>
        </row>
        <row r="131">
          <cell r="M131">
            <v>44690</v>
          </cell>
          <cell r="N131">
            <v>2.359999999999999</v>
          </cell>
        </row>
        <row r="132">
          <cell r="M132">
            <v>44691</v>
          </cell>
          <cell r="N132">
            <v>2.0100000000000002</v>
          </cell>
        </row>
        <row r="133">
          <cell r="M133">
            <v>44692</v>
          </cell>
          <cell r="N133">
            <v>2.1599999999999993</v>
          </cell>
        </row>
        <row r="134">
          <cell r="M134">
            <v>44693</v>
          </cell>
          <cell r="N134">
            <v>1.8500000000000008</v>
          </cell>
        </row>
        <row r="135">
          <cell r="M135">
            <v>44694</v>
          </cell>
          <cell r="N135">
            <v>1.820000000000001</v>
          </cell>
        </row>
        <row r="136">
          <cell r="M136">
            <v>44695</v>
          </cell>
          <cell r="N136">
            <v>1.8100000000000007</v>
          </cell>
        </row>
        <row r="137">
          <cell r="M137">
            <v>44696</v>
          </cell>
          <cell r="N137">
            <v>1.7400000000000007</v>
          </cell>
        </row>
        <row r="138">
          <cell r="M138">
            <v>44697</v>
          </cell>
          <cell r="N138">
            <v>2.4599999999999969</v>
          </cell>
        </row>
        <row r="139">
          <cell r="M139">
            <v>44698</v>
          </cell>
          <cell r="N139">
            <v>0.8400000000000003</v>
          </cell>
        </row>
        <row r="140">
          <cell r="M140">
            <v>44699</v>
          </cell>
          <cell r="N140">
            <v>2.5299999999999967</v>
          </cell>
        </row>
        <row r="141">
          <cell r="M141">
            <v>44700</v>
          </cell>
          <cell r="N141">
            <v>1.7600000000000005</v>
          </cell>
        </row>
        <row r="142">
          <cell r="M142">
            <v>44701</v>
          </cell>
          <cell r="N142">
            <v>1.9700000000000006</v>
          </cell>
        </row>
        <row r="143">
          <cell r="M143">
            <v>44702</v>
          </cell>
          <cell r="N143">
            <v>2.199999999999998</v>
          </cell>
        </row>
        <row r="144">
          <cell r="M144">
            <v>44703</v>
          </cell>
          <cell r="N144">
            <v>1.6300000000000006</v>
          </cell>
        </row>
        <row r="145">
          <cell r="M145">
            <v>44704</v>
          </cell>
          <cell r="N145">
            <v>2.0399999999999996</v>
          </cell>
        </row>
        <row r="146">
          <cell r="M146">
            <v>44705</v>
          </cell>
          <cell r="N146">
            <v>1.4500000000000004</v>
          </cell>
        </row>
        <row r="147">
          <cell r="M147">
            <v>44706</v>
          </cell>
          <cell r="N147">
            <v>0.59000000000000019</v>
          </cell>
        </row>
        <row r="148">
          <cell r="M148">
            <v>44707</v>
          </cell>
          <cell r="N148">
            <v>2.3999999999999972</v>
          </cell>
        </row>
        <row r="149">
          <cell r="M149">
            <v>44708</v>
          </cell>
          <cell r="N149">
            <v>2.1099999999999994</v>
          </cell>
        </row>
        <row r="150">
          <cell r="M150">
            <v>44709</v>
          </cell>
          <cell r="N150">
            <v>2.1699999999999986</v>
          </cell>
        </row>
        <row r="151">
          <cell r="M151">
            <v>44710</v>
          </cell>
          <cell r="N151">
            <v>2.08</v>
          </cell>
        </row>
        <row r="152">
          <cell r="M152">
            <v>44711</v>
          </cell>
          <cell r="N152">
            <v>2.1999999999999984</v>
          </cell>
        </row>
        <row r="153">
          <cell r="M153">
            <v>44712</v>
          </cell>
          <cell r="N153">
            <v>1.7300000000000006</v>
          </cell>
        </row>
        <row r="154">
          <cell r="M154">
            <v>44713</v>
          </cell>
          <cell r="N154">
            <v>2.0799999999999987</v>
          </cell>
        </row>
        <row r="155">
          <cell r="M155">
            <v>44714</v>
          </cell>
          <cell r="N155">
            <v>2.1299999999999986</v>
          </cell>
        </row>
        <row r="156">
          <cell r="M156">
            <v>44715</v>
          </cell>
          <cell r="N156">
            <v>2.4599999999999969</v>
          </cell>
        </row>
        <row r="157">
          <cell r="M157">
            <v>44716</v>
          </cell>
          <cell r="N157">
            <v>2.02</v>
          </cell>
        </row>
        <row r="158">
          <cell r="M158">
            <v>44717</v>
          </cell>
          <cell r="N158">
            <v>2.3899999999999975</v>
          </cell>
        </row>
        <row r="159">
          <cell r="M159">
            <v>44718</v>
          </cell>
          <cell r="N159">
            <v>2.109999999999999</v>
          </cell>
        </row>
        <row r="160">
          <cell r="M160">
            <v>44719</v>
          </cell>
          <cell r="N160">
            <v>2.149999999999999</v>
          </cell>
        </row>
        <row r="161">
          <cell r="M161">
            <v>44720</v>
          </cell>
          <cell r="N161">
            <v>1.1200000000000006</v>
          </cell>
        </row>
        <row r="162">
          <cell r="M162">
            <v>44721</v>
          </cell>
          <cell r="N162">
            <v>2.0299999999999998</v>
          </cell>
        </row>
        <row r="163">
          <cell r="M163">
            <v>44722</v>
          </cell>
          <cell r="N163">
            <v>1.3600000000000003</v>
          </cell>
        </row>
        <row r="164">
          <cell r="M164">
            <v>44723</v>
          </cell>
          <cell r="N164">
            <v>2.6899999999999959</v>
          </cell>
        </row>
        <row r="165">
          <cell r="M165">
            <v>44724</v>
          </cell>
          <cell r="N165">
            <v>2.659999999999997</v>
          </cell>
        </row>
        <row r="166">
          <cell r="M166">
            <v>44725</v>
          </cell>
          <cell r="N166">
            <v>2.2299999999999973</v>
          </cell>
        </row>
        <row r="167">
          <cell r="M167">
            <v>44726</v>
          </cell>
          <cell r="N167">
            <v>2.3399999999999985</v>
          </cell>
        </row>
        <row r="168">
          <cell r="M168">
            <v>44727</v>
          </cell>
          <cell r="N168">
            <v>1.8900000000000006</v>
          </cell>
        </row>
        <row r="169">
          <cell r="M169">
            <v>44728</v>
          </cell>
          <cell r="N169">
            <v>2.0100000000000002</v>
          </cell>
        </row>
        <row r="170">
          <cell r="M170">
            <v>44729</v>
          </cell>
          <cell r="N170">
            <v>1.8500000000000008</v>
          </cell>
        </row>
        <row r="171">
          <cell r="M171">
            <v>44730</v>
          </cell>
          <cell r="N171">
            <v>2.0599999999999992</v>
          </cell>
        </row>
        <row r="172">
          <cell r="M172">
            <v>44731</v>
          </cell>
          <cell r="N172">
            <v>2.6499999999999972</v>
          </cell>
        </row>
        <row r="173">
          <cell r="M173">
            <v>44732</v>
          </cell>
          <cell r="N173">
            <v>1.5500000000000005</v>
          </cell>
        </row>
        <row r="174">
          <cell r="M174">
            <v>44733</v>
          </cell>
          <cell r="N174">
            <v>1.4900000000000004</v>
          </cell>
        </row>
        <row r="175">
          <cell r="M175">
            <v>44734</v>
          </cell>
          <cell r="N175">
            <v>1.4400000000000004</v>
          </cell>
        </row>
        <row r="176">
          <cell r="M176">
            <v>44735</v>
          </cell>
          <cell r="N176">
            <v>1.4600000000000004</v>
          </cell>
        </row>
        <row r="177">
          <cell r="M177">
            <v>44736</v>
          </cell>
          <cell r="N177">
            <v>2.4599999999999969</v>
          </cell>
        </row>
        <row r="178">
          <cell r="M178">
            <v>44737</v>
          </cell>
          <cell r="N178">
            <v>1.9400000000000008</v>
          </cell>
        </row>
        <row r="179">
          <cell r="M179">
            <v>44738</v>
          </cell>
          <cell r="N179">
            <v>2.5199999999999978</v>
          </cell>
        </row>
        <row r="180">
          <cell r="M180">
            <v>44739</v>
          </cell>
          <cell r="N180">
            <v>2.8399999999999972</v>
          </cell>
        </row>
        <row r="181">
          <cell r="M181">
            <v>44740</v>
          </cell>
          <cell r="N181">
            <v>2.04</v>
          </cell>
        </row>
        <row r="182">
          <cell r="M182">
            <v>44741</v>
          </cell>
          <cell r="N182">
            <v>2.2299999999999986</v>
          </cell>
        </row>
        <row r="183">
          <cell r="M183">
            <v>44742</v>
          </cell>
          <cell r="N183">
            <v>2.5399999999999991</v>
          </cell>
        </row>
        <row r="184">
          <cell r="M184">
            <v>44743</v>
          </cell>
          <cell r="P184">
            <v>2.2599999999999976</v>
          </cell>
        </row>
        <row r="185">
          <cell r="M185">
            <v>44744</v>
          </cell>
          <cell r="P185">
            <v>0.73000000000000032</v>
          </cell>
        </row>
        <row r="186">
          <cell r="M186">
            <v>44745</v>
          </cell>
          <cell r="P186">
            <v>3.1699999999999968</v>
          </cell>
        </row>
        <row r="187">
          <cell r="M187">
            <v>44746</v>
          </cell>
          <cell r="P187">
            <v>2.109999999999999</v>
          </cell>
        </row>
        <row r="188">
          <cell r="M188">
            <v>44747</v>
          </cell>
          <cell r="P188">
            <v>0.53</v>
          </cell>
        </row>
        <row r="189">
          <cell r="M189">
            <v>44748</v>
          </cell>
          <cell r="P189">
            <v>2.6100000000000012</v>
          </cell>
        </row>
        <row r="190">
          <cell r="M190">
            <v>44749</v>
          </cell>
          <cell r="P190">
            <v>1.4800000000000004</v>
          </cell>
        </row>
        <row r="191">
          <cell r="M191">
            <v>44750</v>
          </cell>
          <cell r="P191">
            <v>2.5700000000000012</v>
          </cell>
        </row>
        <row r="192">
          <cell r="M192">
            <v>44751</v>
          </cell>
          <cell r="P192">
            <v>1.8800000000000008</v>
          </cell>
        </row>
        <row r="193">
          <cell r="M193">
            <v>44752</v>
          </cell>
          <cell r="P193">
            <v>1.7400000000000007</v>
          </cell>
        </row>
        <row r="194">
          <cell r="M194">
            <v>44753</v>
          </cell>
          <cell r="P194">
            <v>2.160000000000001</v>
          </cell>
        </row>
        <row r="195">
          <cell r="M195">
            <v>44754</v>
          </cell>
          <cell r="P195">
            <v>2.080000000000001</v>
          </cell>
        </row>
        <row r="196">
          <cell r="M196">
            <v>44755</v>
          </cell>
          <cell r="P196">
            <v>1.5100000000000007</v>
          </cell>
        </row>
        <row r="197">
          <cell r="M197">
            <v>44756</v>
          </cell>
          <cell r="P197">
            <v>1.6700000000000004</v>
          </cell>
        </row>
        <row r="198">
          <cell r="M198">
            <v>44757</v>
          </cell>
          <cell r="P198">
            <v>1.5300000000000007</v>
          </cell>
        </row>
        <row r="199">
          <cell r="M199">
            <v>44758</v>
          </cell>
          <cell r="P199">
            <v>2.7500000000000009</v>
          </cell>
        </row>
        <row r="200">
          <cell r="M200">
            <v>44759</v>
          </cell>
          <cell r="P200">
            <v>3.3400000000000016</v>
          </cell>
        </row>
        <row r="201">
          <cell r="M201">
            <v>44760</v>
          </cell>
          <cell r="P201">
            <v>2.4800000000000004</v>
          </cell>
        </row>
        <row r="202">
          <cell r="M202">
            <v>44761</v>
          </cell>
          <cell r="P202">
            <v>2.5300000000000011</v>
          </cell>
        </row>
        <row r="203">
          <cell r="M203">
            <v>44762</v>
          </cell>
          <cell r="P203">
            <v>2.5000000000000009</v>
          </cell>
        </row>
        <row r="204">
          <cell r="M204">
            <v>44763</v>
          </cell>
          <cell r="P204">
            <v>2.8600000000000012</v>
          </cell>
        </row>
        <row r="205">
          <cell r="M205">
            <v>44764</v>
          </cell>
          <cell r="P205">
            <v>1.8300000000000007</v>
          </cell>
        </row>
        <row r="206">
          <cell r="M206">
            <v>44765</v>
          </cell>
          <cell r="P206">
            <v>1.7300000000000004</v>
          </cell>
        </row>
        <row r="207">
          <cell r="M207">
            <v>44766</v>
          </cell>
          <cell r="P207">
            <v>2.6400000000000015</v>
          </cell>
        </row>
        <row r="208">
          <cell r="M208">
            <v>44767</v>
          </cell>
          <cell r="P208">
            <v>2.7000000000000006</v>
          </cell>
        </row>
        <row r="209">
          <cell r="M209">
            <v>44768</v>
          </cell>
          <cell r="P209">
            <v>0.80000000000000027</v>
          </cell>
        </row>
        <row r="210">
          <cell r="M210">
            <v>44769</v>
          </cell>
          <cell r="P210">
            <v>2.410000000000001</v>
          </cell>
        </row>
        <row r="211">
          <cell r="M211">
            <v>44770</v>
          </cell>
          <cell r="P211">
            <v>1.6600000000000006</v>
          </cell>
        </row>
        <row r="212">
          <cell r="M212">
            <v>44771</v>
          </cell>
          <cell r="P212">
            <v>1.6000000000000005</v>
          </cell>
        </row>
        <row r="213">
          <cell r="M213">
            <v>44772</v>
          </cell>
          <cell r="P213">
            <v>0.50000000000000022</v>
          </cell>
        </row>
        <row r="214">
          <cell r="M214">
            <v>44773</v>
          </cell>
          <cell r="P214">
            <v>0.31000000000000005</v>
          </cell>
        </row>
        <row r="215">
          <cell r="M215">
            <v>44774</v>
          </cell>
          <cell r="P215">
            <v>1.8400000000000005</v>
          </cell>
        </row>
        <row r="216">
          <cell r="M216">
            <v>44775</v>
          </cell>
          <cell r="P216">
            <v>2.5000000000000009</v>
          </cell>
        </row>
        <row r="217">
          <cell r="M217">
            <v>44776</v>
          </cell>
          <cell r="P217">
            <v>2.6000000000000005</v>
          </cell>
        </row>
        <row r="218">
          <cell r="M218">
            <v>44777</v>
          </cell>
          <cell r="P218">
            <v>2.9500000000000011</v>
          </cell>
        </row>
        <row r="219">
          <cell r="M219">
            <v>44778</v>
          </cell>
          <cell r="P219">
            <v>2.870000000000001</v>
          </cell>
        </row>
        <row r="220">
          <cell r="M220">
            <v>44779</v>
          </cell>
          <cell r="P220">
            <v>0.67000000000000015</v>
          </cell>
        </row>
        <row r="221">
          <cell r="M221">
            <v>44780</v>
          </cell>
          <cell r="P221">
            <v>2.4800000000000013</v>
          </cell>
        </row>
        <row r="222">
          <cell r="M222">
            <v>44781</v>
          </cell>
          <cell r="P222">
            <v>1.9400000000000008</v>
          </cell>
        </row>
        <row r="223">
          <cell r="M223">
            <v>44782</v>
          </cell>
          <cell r="P223">
            <v>2.6300000000000008</v>
          </cell>
        </row>
        <row r="224">
          <cell r="M224">
            <v>44783</v>
          </cell>
          <cell r="P224">
            <v>2.390000000000001</v>
          </cell>
        </row>
        <row r="225">
          <cell r="M225">
            <v>44784</v>
          </cell>
          <cell r="P225">
            <v>2.7100000000000009</v>
          </cell>
        </row>
        <row r="226">
          <cell r="M226">
            <v>44785</v>
          </cell>
          <cell r="P226">
            <v>2.0600000000000009</v>
          </cell>
        </row>
        <row r="227">
          <cell r="M227">
            <v>44786</v>
          </cell>
          <cell r="P227">
            <v>2.0400000000000009</v>
          </cell>
        </row>
        <row r="228">
          <cell r="M228">
            <v>44787</v>
          </cell>
          <cell r="P228">
            <v>1.9400000000000004</v>
          </cell>
        </row>
        <row r="229">
          <cell r="M229">
            <v>44788</v>
          </cell>
          <cell r="P229">
            <v>2.2600000000000007</v>
          </cell>
        </row>
        <row r="230">
          <cell r="M230">
            <v>44789</v>
          </cell>
          <cell r="P230">
            <v>2.0100000000000007</v>
          </cell>
        </row>
        <row r="231">
          <cell r="M231">
            <v>44790</v>
          </cell>
          <cell r="P231">
            <v>2.3800000000000008</v>
          </cell>
        </row>
        <row r="232">
          <cell r="M232">
            <v>44791</v>
          </cell>
          <cell r="P232">
            <v>2.5700000000000012</v>
          </cell>
        </row>
        <row r="233">
          <cell r="M233">
            <v>44792</v>
          </cell>
          <cell r="P233">
            <v>2.2600000000000007</v>
          </cell>
        </row>
        <row r="234">
          <cell r="M234">
            <v>44793</v>
          </cell>
          <cell r="P234">
            <v>0.63000000000000012</v>
          </cell>
        </row>
        <row r="235">
          <cell r="M235">
            <v>44794</v>
          </cell>
          <cell r="P235">
            <v>0.32</v>
          </cell>
        </row>
        <row r="236">
          <cell r="M236">
            <v>44795</v>
          </cell>
          <cell r="P236">
            <v>0.8400000000000003</v>
          </cell>
        </row>
        <row r="237">
          <cell r="M237">
            <v>44796</v>
          </cell>
          <cell r="P237">
            <v>1.8300000000000005</v>
          </cell>
        </row>
        <row r="238">
          <cell r="M238">
            <v>44797</v>
          </cell>
          <cell r="P238">
            <v>2.160000000000001</v>
          </cell>
        </row>
        <row r="239">
          <cell r="M239">
            <v>44798</v>
          </cell>
          <cell r="P239">
            <v>2.2400000000000007</v>
          </cell>
        </row>
        <row r="240">
          <cell r="M240">
            <v>44799</v>
          </cell>
          <cell r="P240">
            <v>2.6300000000000008</v>
          </cell>
        </row>
        <row r="241">
          <cell r="M241">
            <v>44800</v>
          </cell>
          <cell r="P241">
            <v>1.7900000000000007</v>
          </cell>
        </row>
        <row r="242">
          <cell r="M242">
            <v>44801</v>
          </cell>
          <cell r="P242">
            <v>0.71000000000000019</v>
          </cell>
        </row>
        <row r="243">
          <cell r="M243">
            <v>44802</v>
          </cell>
          <cell r="P243">
            <v>1.5700000000000007</v>
          </cell>
        </row>
        <row r="244">
          <cell r="M244">
            <v>44803</v>
          </cell>
          <cell r="P244">
            <v>2.5300000000000011</v>
          </cell>
        </row>
        <row r="245">
          <cell r="M245">
            <v>44804</v>
          </cell>
          <cell r="P245">
            <v>1.7200000000000002</v>
          </cell>
        </row>
        <row r="246">
          <cell r="M246">
            <v>44805</v>
          </cell>
          <cell r="P246">
            <v>2.0700000000000007</v>
          </cell>
        </row>
        <row r="247">
          <cell r="M247">
            <v>44806</v>
          </cell>
          <cell r="P247">
            <v>2.2500000000000004</v>
          </cell>
        </row>
        <row r="248">
          <cell r="M248">
            <v>44807</v>
          </cell>
          <cell r="P248">
            <v>2.2600000000000007</v>
          </cell>
        </row>
        <row r="249">
          <cell r="M249">
            <v>44808</v>
          </cell>
          <cell r="P249">
            <v>0.76</v>
          </cell>
        </row>
        <row r="250">
          <cell r="M250">
            <v>44809</v>
          </cell>
          <cell r="P250">
            <v>2.1000000000000005</v>
          </cell>
        </row>
        <row r="251">
          <cell r="M251">
            <v>44810</v>
          </cell>
          <cell r="P251">
            <v>2.0300000000000002</v>
          </cell>
        </row>
        <row r="252">
          <cell r="M252">
            <v>44811</v>
          </cell>
          <cell r="P252">
            <v>2.3800000000000008</v>
          </cell>
        </row>
        <row r="253">
          <cell r="M253">
            <v>44812</v>
          </cell>
          <cell r="P253">
            <v>1.9700000000000006</v>
          </cell>
        </row>
        <row r="254">
          <cell r="M254">
            <v>44813</v>
          </cell>
          <cell r="P254">
            <v>2.0400000000000005</v>
          </cell>
        </row>
        <row r="255">
          <cell r="M255">
            <v>44814</v>
          </cell>
          <cell r="P255">
            <v>1.2600000000000002</v>
          </cell>
        </row>
        <row r="256">
          <cell r="M256">
            <v>44815</v>
          </cell>
          <cell r="P256">
            <v>1.1400000000000003</v>
          </cell>
        </row>
        <row r="257">
          <cell r="M257">
            <v>44816</v>
          </cell>
          <cell r="P257">
            <v>1.2600000000000002</v>
          </cell>
        </row>
        <row r="258">
          <cell r="M258">
            <v>44817</v>
          </cell>
          <cell r="P258">
            <v>1.8800000000000003</v>
          </cell>
        </row>
        <row r="259">
          <cell r="M259">
            <v>44818</v>
          </cell>
          <cell r="P259">
            <v>0.3600000000000001</v>
          </cell>
        </row>
        <row r="260">
          <cell r="M260">
            <v>44819</v>
          </cell>
          <cell r="P260">
            <v>0.52</v>
          </cell>
        </row>
        <row r="261">
          <cell r="M261">
            <v>44820</v>
          </cell>
          <cell r="P261">
            <v>1.5000000000000004</v>
          </cell>
        </row>
        <row r="262">
          <cell r="M262">
            <v>44821</v>
          </cell>
          <cell r="P262">
            <v>0.55000000000000016</v>
          </cell>
        </row>
        <row r="263">
          <cell r="M263">
            <v>44822</v>
          </cell>
          <cell r="P263">
            <v>0.51000000000000023</v>
          </cell>
        </row>
        <row r="264">
          <cell r="M264">
            <v>44823</v>
          </cell>
          <cell r="P264">
            <v>0.68000000000000016</v>
          </cell>
        </row>
        <row r="265">
          <cell r="M265">
            <v>44824</v>
          </cell>
          <cell r="P265">
            <v>0.6000000000000002</v>
          </cell>
        </row>
        <row r="266">
          <cell r="M266">
            <v>44825</v>
          </cell>
          <cell r="P266">
            <v>0.8400000000000003</v>
          </cell>
        </row>
        <row r="267">
          <cell r="M267">
            <v>44826</v>
          </cell>
          <cell r="P267">
            <v>1.4600000000000004</v>
          </cell>
        </row>
        <row r="268">
          <cell r="M268">
            <v>44827</v>
          </cell>
          <cell r="P268">
            <v>1.2000000000000002</v>
          </cell>
        </row>
        <row r="269">
          <cell r="M269">
            <v>44828</v>
          </cell>
          <cell r="P269">
            <v>1.4100000000000004</v>
          </cell>
        </row>
        <row r="270">
          <cell r="M270">
            <v>44829</v>
          </cell>
          <cell r="P270">
            <v>0.62000000000000011</v>
          </cell>
        </row>
        <row r="271">
          <cell r="M271">
            <v>44830</v>
          </cell>
          <cell r="P271">
            <v>0.56000000000000016</v>
          </cell>
        </row>
        <row r="272">
          <cell r="M272">
            <v>44831</v>
          </cell>
          <cell r="P272">
            <v>0.48000000000000015</v>
          </cell>
        </row>
        <row r="273">
          <cell r="M273">
            <v>44832</v>
          </cell>
          <cell r="P273">
            <v>1.880000000000001</v>
          </cell>
        </row>
        <row r="274">
          <cell r="M274">
            <v>44833</v>
          </cell>
          <cell r="P274">
            <v>0.79000000000000015</v>
          </cell>
        </row>
        <row r="275">
          <cell r="M275">
            <v>44834</v>
          </cell>
          <cell r="P275">
            <v>0.43000000000000016</v>
          </cell>
        </row>
        <row r="276">
          <cell r="M276">
            <v>44835</v>
          </cell>
          <cell r="P276">
            <v>0.22000000000000006</v>
          </cell>
        </row>
        <row r="277">
          <cell r="M277">
            <v>44836</v>
          </cell>
          <cell r="P277">
            <v>1.2800000000000005</v>
          </cell>
        </row>
        <row r="278">
          <cell r="M278">
            <v>44837</v>
          </cell>
          <cell r="P278">
            <v>0.99000000000000021</v>
          </cell>
        </row>
        <row r="279">
          <cell r="M279">
            <v>44838</v>
          </cell>
          <cell r="P279">
            <v>1.0600000000000003</v>
          </cell>
        </row>
        <row r="280">
          <cell r="M280">
            <v>44839</v>
          </cell>
          <cell r="P280">
            <v>1.1700000000000006</v>
          </cell>
        </row>
        <row r="281">
          <cell r="M281">
            <v>44840</v>
          </cell>
          <cell r="P281">
            <v>1.8000000000000005</v>
          </cell>
        </row>
        <row r="282">
          <cell r="M282">
            <v>44841</v>
          </cell>
          <cell r="P282">
            <v>1.4300000000000002</v>
          </cell>
        </row>
        <row r="283">
          <cell r="M283">
            <v>44842</v>
          </cell>
          <cell r="P283">
            <v>1.9300000000000008</v>
          </cell>
        </row>
        <row r="284">
          <cell r="M284">
            <v>44843</v>
          </cell>
          <cell r="P284">
            <v>2.19</v>
          </cell>
        </row>
        <row r="285">
          <cell r="M285">
            <v>44844</v>
          </cell>
          <cell r="P285">
            <v>2.11</v>
          </cell>
        </row>
        <row r="286">
          <cell r="M286">
            <v>44845</v>
          </cell>
          <cell r="P286">
            <v>0.54</v>
          </cell>
        </row>
        <row r="287">
          <cell r="M287">
            <v>44846</v>
          </cell>
          <cell r="P287">
            <v>1.3300000000000003</v>
          </cell>
        </row>
        <row r="288">
          <cell r="M288">
            <v>44847</v>
          </cell>
          <cell r="P288">
            <v>0.92000000000000037</v>
          </cell>
        </row>
        <row r="289">
          <cell r="M289">
            <v>44848</v>
          </cell>
          <cell r="P289">
            <v>0.20000000000000004</v>
          </cell>
        </row>
        <row r="290">
          <cell r="M290">
            <v>44849</v>
          </cell>
          <cell r="P290">
            <v>0.51</v>
          </cell>
        </row>
        <row r="291">
          <cell r="M291">
            <v>44850</v>
          </cell>
          <cell r="P291">
            <v>0.97000000000000042</v>
          </cell>
        </row>
        <row r="292">
          <cell r="M292">
            <v>44851</v>
          </cell>
          <cell r="P292">
            <v>1.7700000000000007</v>
          </cell>
        </row>
        <row r="293">
          <cell r="M293">
            <v>44852</v>
          </cell>
          <cell r="P293">
            <v>2.06</v>
          </cell>
        </row>
        <row r="294">
          <cell r="M294">
            <v>44853</v>
          </cell>
          <cell r="P294">
            <v>1.0600000000000003</v>
          </cell>
        </row>
        <row r="295">
          <cell r="M295">
            <v>44854</v>
          </cell>
          <cell r="P295">
            <v>2.1800000000000002</v>
          </cell>
        </row>
        <row r="296">
          <cell r="M296">
            <v>44855</v>
          </cell>
          <cell r="P296">
            <v>0.89000000000000035</v>
          </cell>
        </row>
        <row r="297">
          <cell r="M297">
            <v>44856</v>
          </cell>
          <cell r="P297">
            <v>0.30000000000000004</v>
          </cell>
        </row>
        <row r="298">
          <cell r="M298">
            <v>44857</v>
          </cell>
          <cell r="P298">
            <v>0.7300000000000002</v>
          </cell>
        </row>
        <row r="299">
          <cell r="M299">
            <v>44858</v>
          </cell>
          <cell r="P299">
            <v>0.64000000000000012</v>
          </cell>
        </row>
        <row r="300">
          <cell r="M300">
            <v>44859</v>
          </cell>
          <cell r="P300">
            <v>0.58000000000000018</v>
          </cell>
        </row>
        <row r="301">
          <cell r="M301">
            <v>44860</v>
          </cell>
          <cell r="P301">
            <v>1.0300000000000002</v>
          </cell>
        </row>
        <row r="302">
          <cell r="M302">
            <v>44861</v>
          </cell>
          <cell r="P302">
            <v>1.2900000000000003</v>
          </cell>
        </row>
        <row r="303">
          <cell r="M303">
            <v>44862</v>
          </cell>
          <cell r="P303">
            <v>0.34</v>
          </cell>
        </row>
        <row r="304">
          <cell r="M304">
            <v>44863</v>
          </cell>
          <cell r="P304">
            <v>0.51000000000000012</v>
          </cell>
        </row>
        <row r="305">
          <cell r="M305">
            <v>44864</v>
          </cell>
          <cell r="P305">
            <v>0.8400000000000003</v>
          </cell>
        </row>
        <row r="306">
          <cell r="M306">
            <v>44865</v>
          </cell>
          <cell r="P306">
            <v>1.0400000000000005</v>
          </cell>
        </row>
        <row r="307">
          <cell r="M307">
            <v>44866</v>
          </cell>
          <cell r="P307">
            <v>0.24000000000000005</v>
          </cell>
        </row>
        <row r="308">
          <cell r="M308">
            <v>44867</v>
          </cell>
          <cell r="P308">
            <v>0.75000000000000022</v>
          </cell>
        </row>
        <row r="309">
          <cell r="M309">
            <v>44868</v>
          </cell>
          <cell r="P309">
            <v>0.65000000000000013</v>
          </cell>
        </row>
        <row r="310">
          <cell r="M310">
            <v>44869</v>
          </cell>
          <cell r="P310">
            <v>0.23000000000000007</v>
          </cell>
        </row>
        <row r="311">
          <cell r="M311">
            <v>44870</v>
          </cell>
          <cell r="P311">
            <v>6.0000000000000005E-2</v>
          </cell>
        </row>
        <row r="312">
          <cell r="M312">
            <v>44871</v>
          </cell>
          <cell r="P312">
            <v>0.46</v>
          </cell>
        </row>
        <row r="313">
          <cell r="M313">
            <v>44872</v>
          </cell>
          <cell r="P313">
            <v>0.3000000000000001</v>
          </cell>
        </row>
        <row r="314">
          <cell r="M314">
            <v>44873</v>
          </cell>
          <cell r="P314">
            <v>1.0800000000000005</v>
          </cell>
        </row>
        <row r="315">
          <cell r="M315">
            <v>44874</v>
          </cell>
          <cell r="P315">
            <v>0.83000000000000029</v>
          </cell>
        </row>
        <row r="316">
          <cell r="M316">
            <v>44875</v>
          </cell>
          <cell r="P316">
            <v>0.2</v>
          </cell>
        </row>
        <row r="317">
          <cell r="M317">
            <v>44876</v>
          </cell>
          <cell r="P317">
            <v>0.51</v>
          </cell>
        </row>
        <row r="318">
          <cell r="M318">
            <v>44877</v>
          </cell>
          <cell r="P318">
            <v>0.89000000000000035</v>
          </cell>
        </row>
        <row r="319">
          <cell r="M319">
            <v>44878</v>
          </cell>
          <cell r="P319">
            <v>0.87000000000000033</v>
          </cell>
        </row>
        <row r="320">
          <cell r="M320">
            <v>44879</v>
          </cell>
          <cell r="P320">
            <v>0.94000000000000039</v>
          </cell>
        </row>
        <row r="321">
          <cell r="M321">
            <v>44880</v>
          </cell>
          <cell r="P321">
            <v>0.4200000000000001</v>
          </cell>
        </row>
        <row r="322">
          <cell r="M322">
            <v>44881</v>
          </cell>
          <cell r="P322">
            <v>0.18000000000000005</v>
          </cell>
        </row>
        <row r="323">
          <cell r="M323">
            <v>44882</v>
          </cell>
          <cell r="P323">
            <v>0.10999999999999999</v>
          </cell>
        </row>
        <row r="324">
          <cell r="M324">
            <v>44883</v>
          </cell>
          <cell r="P324">
            <v>0.03</v>
          </cell>
        </row>
        <row r="325">
          <cell r="M325">
            <v>44884</v>
          </cell>
          <cell r="P325">
            <v>0.34000000000000008</v>
          </cell>
        </row>
        <row r="326">
          <cell r="M326">
            <v>44885</v>
          </cell>
          <cell r="P326">
            <v>0.17</v>
          </cell>
        </row>
        <row r="327">
          <cell r="M327">
            <v>44886</v>
          </cell>
          <cell r="P327">
            <v>9.9999999999999992E-2</v>
          </cell>
        </row>
        <row r="328">
          <cell r="M328">
            <v>44887</v>
          </cell>
          <cell r="P328">
            <v>0.18000000000000002</v>
          </cell>
        </row>
        <row r="329">
          <cell r="M329">
            <v>44888</v>
          </cell>
          <cell r="P329">
            <v>0.09</v>
          </cell>
        </row>
        <row r="330">
          <cell r="M330">
            <v>44889</v>
          </cell>
          <cell r="P330">
            <v>9.9999999999999992E-2</v>
          </cell>
        </row>
        <row r="331">
          <cell r="M331">
            <v>44890</v>
          </cell>
          <cell r="P331">
            <v>0.12999999999999998</v>
          </cell>
        </row>
        <row r="332">
          <cell r="M332">
            <v>44891</v>
          </cell>
          <cell r="P332">
            <v>6.0000000000000005E-2</v>
          </cell>
        </row>
        <row r="333">
          <cell r="M333">
            <v>44892</v>
          </cell>
          <cell r="P333">
            <v>0.18000000000000002</v>
          </cell>
        </row>
        <row r="334">
          <cell r="M334">
            <v>44893</v>
          </cell>
          <cell r="P334">
            <v>0.54</v>
          </cell>
        </row>
        <row r="335">
          <cell r="M335">
            <v>44894</v>
          </cell>
          <cell r="P335">
            <v>0.87000000000000033</v>
          </cell>
        </row>
        <row r="336">
          <cell r="M336">
            <v>44895</v>
          </cell>
          <cell r="P336">
            <v>0.57000000000000028</v>
          </cell>
        </row>
        <row r="337">
          <cell r="M337">
            <v>44896</v>
          </cell>
          <cell r="P337">
            <v>1.2000000000000004</v>
          </cell>
        </row>
        <row r="338">
          <cell r="M338">
            <v>44897</v>
          </cell>
          <cell r="P338">
            <v>0.37</v>
          </cell>
        </row>
        <row r="339">
          <cell r="M339">
            <v>44898</v>
          </cell>
          <cell r="P339">
            <v>0.7300000000000002</v>
          </cell>
        </row>
        <row r="340">
          <cell r="M340">
            <v>44899</v>
          </cell>
          <cell r="P340">
            <v>1.6200000000000006</v>
          </cell>
        </row>
        <row r="341">
          <cell r="M341">
            <v>44900</v>
          </cell>
          <cell r="P341">
            <v>0.62000000000000011</v>
          </cell>
        </row>
        <row r="342">
          <cell r="M342">
            <v>44901</v>
          </cell>
          <cell r="P342">
            <v>9.9999999999999992E-2</v>
          </cell>
        </row>
        <row r="343">
          <cell r="M343">
            <v>44902</v>
          </cell>
          <cell r="P343">
            <v>9.9999999999999992E-2</v>
          </cell>
        </row>
        <row r="344">
          <cell r="M344">
            <v>44903</v>
          </cell>
          <cell r="P344">
            <v>0.17</v>
          </cell>
        </row>
        <row r="345">
          <cell r="M345">
            <v>44904</v>
          </cell>
          <cell r="P345">
            <v>0.31000000000000005</v>
          </cell>
        </row>
        <row r="346">
          <cell r="M346">
            <v>44905</v>
          </cell>
          <cell r="P346">
            <v>0.16</v>
          </cell>
        </row>
        <row r="347">
          <cell r="M347">
            <v>44906</v>
          </cell>
          <cell r="P347">
            <v>0.10999999999999999</v>
          </cell>
        </row>
        <row r="348">
          <cell r="M348">
            <v>44907</v>
          </cell>
          <cell r="P348">
            <v>0.40000000000000013</v>
          </cell>
        </row>
        <row r="349">
          <cell r="M349">
            <v>44908</v>
          </cell>
          <cell r="P349">
            <v>0.57000000000000006</v>
          </cell>
        </row>
        <row r="350">
          <cell r="M350">
            <v>44909</v>
          </cell>
          <cell r="P350">
            <v>9.9999999999999992E-2</v>
          </cell>
        </row>
        <row r="351">
          <cell r="M351">
            <v>44910</v>
          </cell>
          <cell r="P351">
            <v>0.05</v>
          </cell>
        </row>
        <row r="352">
          <cell r="M352">
            <v>44911</v>
          </cell>
          <cell r="P352">
            <v>0.09</v>
          </cell>
        </row>
        <row r="353">
          <cell r="M353">
            <v>44912</v>
          </cell>
          <cell r="P353">
            <v>0.05</v>
          </cell>
        </row>
        <row r="354">
          <cell r="M354">
            <v>44913</v>
          </cell>
          <cell r="P354">
            <v>1.2300000000000006</v>
          </cell>
        </row>
        <row r="355">
          <cell r="M355">
            <v>44914</v>
          </cell>
          <cell r="P355">
            <v>1.4600000000000004</v>
          </cell>
        </row>
        <row r="356">
          <cell r="M356">
            <v>44915</v>
          </cell>
          <cell r="P356">
            <v>0.44000000000000017</v>
          </cell>
        </row>
        <row r="357">
          <cell r="M357">
            <v>44916</v>
          </cell>
          <cell r="P357">
            <v>0.18000000000000002</v>
          </cell>
        </row>
        <row r="358">
          <cell r="M358">
            <v>44917</v>
          </cell>
          <cell r="P358">
            <v>0.12999999999999998</v>
          </cell>
        </row>
        <row r="359">
          <cell r="M359">
            <v>44918</v>
          </cell>
          <cell r="P359">
            <v>0.20000000000000007</v>
          </cell>
        </row>
        <row r="360">
          <cell r="M360">
            <v>44919</v>
          </cell>
          <cell r="P360">
            <v>0.09</v>
          </cell>
        </row>
        <row r="361">
          <cell r="M361">
            <v>44920</v>
          </cell>
          <cell r="P361">
            <v>0.34000000000000008</v>
          </cell>
        </row>
        <row r="362">
          <cell r="M362">
            <v>44921</v>
          </cell>
          <cell r="P362">
            <v>0.67000000000000015</v>
          </cell>
        </row>
        <row r="363">
          <cell r="M363">
            <v>44922</v>
          </cell>
          <cell r="P363">
            <v>0.28000000000000003</v>
          </cell>
        </row>
        <row r="364">
          <cell r="M364">
            <v>44923</v>
          </cell>
          <cell r="P364">
            <v>0.20000000000000004</v>
          </cell>
        </row>
        <row r="365">
          <cell r="M365">
            <v>44924</v>
          </cell>
          <cell r="P365">
            <v>0.15</v>
          </cell>
        </row>
        <row r="366">
          <cell r="M366">
            <v>44925</v>
          </cell>
          <cell r="P366">
            <v>0.10999999999999999</v>
          </cell>
        </row>
        <row r="367">
          <cell r="M367">
            <v>44926</v>
          </cell>
          <cell r="P367">
            <v>0.10999999999999999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RM kWh data"/>
    </sheetNames>
    <sheetDataSet>
      <sheetData sheetId="0">
        <row r="62">
          <cell r="M62">
            <v>44621</v>
          </cell>
          <cell r="N62">
            <v>2.4399999999999991</v>
          </cell>
        </row>
        <row r="63">
          <cell r="M63">
            <v>44622</v>
          </cell>
          <cell r="N63">
            <v>2.3699999999999997</v>
          </cell>
        </row>
        <row r="64">
          <cell r="M64">
            <v>44623</v>
          </cell>
          <cell r="N64">
            <v>1.9900000000000011</v>
          </cell>
        </row>
        <row r="65">
          <cell r="M65">
            <v>44624</v>
          </cell>
          <cell r="N65">
            <v>1.3800000000000003</v>
          </cell>
        </row>
        <row r="66">
          <cell r="M66">
            <v>44625</v>
          </cell>
          <cell r="N66">
            <v>0.36000000000000015</v>
          </cell>
        </row>
        <row r="67">
          <cell r="M67">
            <v>44626</v>
          </cell>
          <cell r="N67">
            <v>2.2699999999999987</v>
          </cell>
        </row>
        <row r="68">
          <cell r="M68">
            <v>44627</v>
          </cell>
          <cell r="N68">
            <v>0.80000000000000049</v>
          </cell>
        </row>
        <row r="69">
          <cell r="M69">
            <v>44628</v>
          </cell>
          <cell r="N69">
            <v>1.3500000000000003</v>
          </cell>
        </row>
        <row r="70">
          <cell r="M70">
            <v>44629</v>
          </cell>
          <cell r="N70">
            <v>1.0000000000000002</v>
          </cell>
        </row>
        <row r="71">
          <cell r="M71">
            <v>44630</v>
          </cell>
          <cell r="N71">
            <v>2.1</v>
          </cell>
        </row>
        <row r="72">
          <cell r="M72">
            <v>44631</v>
          </cell>
          <cell r="N72">
            <v>2.2299999999999991</v>
          </cell>
        </row>
        <row r="73">
          <cell r="M73">
            <v>44632</v>
          </cell>
          <cell r="N73">
            <v>2.739999999999998</v>
          </cell>
        </row>
        <row r="74">
          <cell r="M74">
            <v>44633</v>
          </cell>
          <cell r="N74">
            <v>3.0599999999999992</v>
          </cell>
        </row>
        <row r="75">
          <cell r="M75">
            <v>44634</v>
          </cell>
          <cell r="N75">
            <v>1.7700000000000007</v>
          </cell>
        </row>
        <row r="76">
          <cell r="M76">
            <v>44635</v>
          </cell>
          <cell r="N76">
            <v>2.0500000000000003</v>
          </cell>
        </row>
        <row r="77">
          <cell r="M77">
            <v>44636</v>
          </cell>
          <cell r="N77">
            <v>0.39000000000000018</v>
          </cell>
        </row>
        <row r="78">
          <cell r="M78">
            <v>44637</v>
          </cell>
          <cell r="N78">
            <v>2.3899999999999983</v>
          </cell>
        </row>
        <row r="79">
          <cell r="M79">
            <v>44638</v>
          </cell>
          <cell r="N79">
            <v>1.4600000000000002</v>
          </cell>
        </row>
        <row r="80">
          <cell r="M80">
            <v>44639</v>
          </cell>
          <cell r="N80">
            <v>2.7699999999999974</v>
          </cell>
        </row>
        <row r="81">
          <cell r="M81">
            <v>44640</v>
          </cell>
          <cell r="N81">
            <v>2.7499999999999987</v>
          </cell>
        </row>
        <row r="82">
          <cell r="M82">
            <v>44641</v>
          </cell>
          <cell r="N82">
            <v>2.7499999999999973</v>
          </cell>
        </row>
        <row r="83">
          <cell r="M83">
            <v>44642</v>
          </cell>
          <cell r="N83">
            <v>2.699999999999998</v>
          </cell>
        </row>
        <row r="84">
          <cell r="M84">
            <v>44643</v>
          </cell>
          <cell r="N84">
            <v>2.4099999999999984</v>
          </cell>
        </row>
        <row r="85">
          <cell r="M85">
            <v>44644</v>
          </cell>
          <cell r="N85">
            <v>2.869999999999997</v>
          </cell>
        </row>
        <row r="86">
          <cell r="M86">
            <v>44645</v>
          </cell>
          <cell r="N86">
            <v>2.1399999999999988</v>
          </cell>
        </row>
        <row r="87">
          <cell r="M87">
            <v>44646</v>
          </cell>
          <cell r="N87">
            <v>2.7399999999999975</v>
          </cell>
        </row>
        <row r="88">
          <cell r="M88">
            <v>44647</v>
          </cell>
          <cell r="N88">
            <v>2.9699999999999971</v>
          </cell>
        </row>
        <row r="89">
          <cell r="M89">
            <v>44648</v>
          </cell>
          <cell r="N89">
            <v>2.3999999999999981</v>
          </cell>
        </row>
        <row r="90">
          <cell r="M90">
            <v>44649</v>
          </cell>
          <cell r="N90">
            <v>1.1600000000000006</v>
          </cell>
        </row>
        <row r="91">
          <cell r="M91">
            <v>44650</v>
          </cell>
          <cell r="N91">
            <v>0.8300000000000004</v>
          </cell>
        </row>
        <row r="92">
          <cell r="M92">
            <v>44651</v>
          </cell>
          <cell r="N92">
            <v>0.41000000000000014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11" xr16:uid="{00000000-0016-0000-0100-000001000000}" autoFormatId="16" applyNumberFormats="0" applyBorderFormats="0" applyFontFormats="0" applyPatternFormats="0" applyAlignmentFormats="0" applyWidthHeightFormats="0">
  <queryTableRefresh nextId="8" unboundColumnsRight="4">
    <queryTableFields count="7">
      <queryTableField id="1" name="category" tableColumnId="1"/>
      <queryTableField id="2" name="minimum" tableColumnId="2"/>
      <queryTableField id="3" name="maximum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januar" displayName="januar" ref="A1:G377" tableType="queryTable" totalsRowShown="0">
  <autoFilter ref="A1:G377" xr:uid="{00000000-0009-0000-0100-000009000000}">
    <filterColumn colId="0">
      <filters>
        <dateGroupItem year="2022" dateTimeGrouping="year"/>
      </filters>
    </filterColumn>
  </autoFilter>
  <tableColumns count="7">
    <tableColumn id="1" xr3:uid="{00000000-0010-0000-0100-000001000000}" uniqueName="1" name="category" queryTableFieldId="1" dataDxfId="7"/>
    <tableColumn id="2" xr3:uid="{00000000-0010-0000-0100-000002000000}" uniqueName="2" name="minimum" queryTableFieldId="2"/>
    <tableColumn id="3" xr3:uid="{00000000-0010-0000-0100-000003000000}" uniqueName="3" name="maximum" queryTableFieldId="3"/>
    <tableColumn id="4" xr3:uid="{00000000-0010-0000-0100-000004000000}" uniqueName="4" name="priemer" queryTableFieldId="4" dataDxfId="6">
      <calculatedColumnFormula>AVERAGE(januar[[#This Row],[minimum]:[maximum]])</calculatedColumnFormula>
    </tableColumn>
    <tableColumn id="5" xr3:uid="{00000000-0010-0000-0100-000005000000}" uniqueName="5" name="oblačnosť(%)" queryTableFieldId="5"/>
    <tableColumn id="6" xr3:uid="{00000000-0010-0000-0100-000006000000}" uniqueName="6" name="oblačnosť" queryTableFieldId="6" dataDxfId="5"/>
    <tableColumn id="7" xr3:uid="{31DC5F26-3379-4147-86B6-EFBA43D0615B}" uniqueName="7" name="Total kWh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CA6E8-6248-4B17-A119-D5777B292AEB}" name="Tabuľka1" displayName="Tabuľka1" ref="Z16:AE20" totalsRowShown="0" headerRowDxfId="4" tableBorderDxfId="3">
  <autoFilter ref="Z16:AE20" xr:uid="{91ECA6E8-6248-4B17-A119-D5777B292AEB}"/>
  <tableColumns count="6">
    <tableColumn id="1" xr3:uid="{EF02F1DB-7C85-4626-BC97-CBCAB09BF7A9}" name="Stĺpec1" dataDxfId="2"/>
    <tableColumn id="2" xr3:uid="{FD0C289E-F61A-44F4-A00F-AF638AAB7694}" name="jasno" dataDxfId="1"/>
    <tableColumn id="3" xr3:uid="{9AC8D739-F157-42BA-9E78-0BBEC9D487AE}" name="prevažne jasno"/>
    <tableColumn id="4" xr3:uid="{591E34A5-DD14-4106-AA2D-5E6040652CBC}" name="čiastočne zamračeno" dataDxfId="0"/>
    <tableColumn id="5" xr3:uid="{81A0A8C5-7963-418F-9A0B-47E502053B23}" name="prevažne zamračeno"/>
    <tableColumn id="6" xr3:uid="{33EF2E7E-6458-4FFB-85C3-D8FC05D2AD19}" name="zamrače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árok2"/>
  <dimension ref="A1:BO378"/>
  <sheetViews>
    <sheetView tabSelected="1" zoomScale="70" zoomScaleNormal="70" workbookViewId="0">
      <pane xSplit="1" topLeftCell="B1" activePane="topRight" state="frozen"/>
      <selection pane="topRight" activeCell="BB9" sqref="BB9"/>
      <selection activeCell="A81" sqref="A81"/>
    </sheetView>
  </sheetViews>
  <sheetFormatPr defaultRowHeight="15"/>
  <cols>
    <col min="1" max="1" width="14.42578125" customWidth="1"/>
    <col min="2" max="2" width="11.85546875" bestFit="1" customWidth="1"/>
    <col min="3" max="3" width="12.140625" bestFit="1" customWidth="1"/>
    <col min="4" max="4" width="11.140625" customWidth="1"/>
    <col min="5" max="5" width="14.85546875" bestFit="1" customWidth="1"/>
    <col min="6" max="6" width="23.5703125" customWidth="1"/>
    <col min="7" max="7" width="13.85546875" customWidth="1"/>
    <col min="12" max="12" width="20.140625" bestFit="1" customWidth="1"/>
    <col min="14" max="14" width="21" customWidth="1"/>
    <col min="21" max="21" width="16" customWidth="1"/>
    <col min="26" max="26" width="11.7109375" bestFit="1" customWidth="1"/>
    <col min="27" max="27" width="18.5703125" customWidth="1"/>
    <col min="28" max="28" width="22.28515625" customWidth="1"/>
    <col min="29" max="29" width="22" bestFit="1" customWidth="1"/>
    <col min="30" max="30" width="21.42578125" bestFit="1" customWidth="1"/>
    <col min="31" max="31" width="12.42578125" customWidth="1"/>
    <col min="33" max="33" width="10.85546875" bestFit="1" customWidth="1"/>
    <col min="34" max="34" width="9.28515625" bestFit="1" customWidth="1"/>
    <col min="35" max="35" width="19.5703125" bestFit="1" customWidth="1"/>
    <col min="36" max="36" width="7.28515625" customWidth="1"/>
    <col min="37" max="37" width="14.42578125" bestFit="1" customWidth="1"/>
    <col min="38" max="38" width="19.5703125" bestFit="1" customWidth="1"/>
    <col min="39" max="39" width="19.42578125" bestFit="1" customWidth="1"/>
    <col min="40" max="40" width="10.5703125" bestFit="1" customWidth="1"/>
    <col min="41" max="41" width="15.5703125" customWidth="1"/>
    <col min="47" max="47" width="10.5703125" customWidth="1"/>
    <col min="48" max="48" width="11" customWidth="1"/>
    <col min="49" max="49" width="11.140625" customWidth="1"/>
    <col min="51" max="51" width="15" customWidth="1"/>
    <col min="52" max="52" width="9.140625" customWidth="1"/>
  </cols>
  <sheetData>
    <row r="1" spans="1:6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AH1" s="81"/>
      <c r="AI1" s="81"/>
      <c r="AJ1" s="81"/>
      <c r="AK1" s="81"/>
      <c r="AL1" s="81"/>
      <c r="AM1" s="81"/>
      <c r="AN1" s="81"/>
      <c r="AO1" s="81"/>
      <c r="AP1" s="81"/>
    </row>
    <row r="2" spans="1:67">
      <c r="A2" s="1">
        <v>44562</v>
      </c>
      <c r="B2">
        <v>1</v>
      </c>
      <c r="C2">
        <v>4</v>
      </c>
      <c r="D2">
        <f>AVERAGE(januar[[#This Row],[minimum]:[maximum]])</f>
        <v>2.5</v>
      </c>
      <c r="E2">
        <v>5</v>
      </c>
      <c r="F2" s="3" t="str">
        <f t="shared" ref="F2:F32" si="0">IF(E2="","",IF(E2=1,"jasno",IF(E2=2,"prevažne jasno",IF(E2=3,"čiastočne zamračeno",IF(E2=4,"prevažne zamračeno",IF(E2=5,"zamračeno",""))))))</f>
        <v>zamračeno</v>
      </c>
      <c r="G2">
        <v>0.10999999999999999</v>
      </c>
      <c r="M2" t="s">
        <v>7</v>
      </c>
      <c r="N2" t="s">
        <v>8</v>
      </c>
      <c r="Z2" s="4" t="s">
        <v>9</v>
      </c>
      <c r="AA2" s="36" t="s">
        <v>10</v>
      </c>
      <c r="AB2" s="77" t="s">
        <v>11</v>
      </c>
      <c r="AC2" s="36" t="s">
        <v>12</v>
      </c>
      <c r="AD2" s="36" t="s">
        <v>13</v>
      </c>
      <c r="AE2" s="78" t="s">
        <v>14</v>
      </c>
      <c r="AF2" s="37" t="s">
        <v>15</v>
      </c>
      <c r="AH2" s="81"/>
      <c r="AI2" s="36" t="s">
        <v>16</v>
      </c>
      <c r="AJ2" s="36" t="s">
        <v>10</v>
      </c>
      <c r="AK2" s="36" t="s">
        <v>11</v>
      </c>
      <c r="AL2" s="36" t="s">
        <v>12</v>
      </c>
      <c r="AM2" s="36" t="s">
        <v>13</v>
      </c>
      <c r="AN2" s="36" t="s">
        <v>14</v>
      </c>
      <c r="AO2" s="36" t="s">
        <v>17</v>
      </c>
      <c r="AP2" s="81"/>
    </row>
    <row r="3" spans="1:67">
      <c r="A3" s="1">
        <v>44563</v>
      </c>
      <c r="B3">
        <v>2</v>
      </c>
      <c r="C3">
        <v>7</v>
      </c>
      <c r="D3">
        <f>AVERAGE(januar[[#This Row],[minimum]:[maximum]])</f>
        <v>4.5</v>
      </c>
      <c r="E3">
        <v>5</v>
      </c>
      <c r="F3" s="3" t="str">
        <f t="shared" si="0"/>
        <v>zamračeno</v>
      </c>
      <c r="G3">
        <v>0.29000000000000004</v>
      </c>
      <c r="L3" t="s">
        <v>10</v>
      </c>
      <c r="M3">
        <f>AVERAGEIF(F:F,"jasno",G:G)</f>
        <v>2.1055319148936165</v>
      </c>
      <c r="N3" s="22">
        <f>AVERAGEIF(F52:F93,"jasno",G52:G93)</f>
        <v>2.5168749999999989</v>
      </c>
      <c r="Z3" s="65" t="s">
        <v>18</v>
      </c>
      <c r="AA3" s="5">
        <f>COUNTIFS(A:A,"&gt;="&amp;DATE(2022,MONTH("1.1.2022"),1),A:A,"&lt;="&amp;DATE(2022,MONTH("31.1.2022")+1,0),E:E,1)</f>
        <v>0</v>
      </c>
      <c r="AB3" s="5">
        <f>COUNTIFS(A:A,"&gt;="&amp;DATE(2022,MONTH("1.1.2022"),1),A:A,"&lt;="&amp;DATE(2022,MONTH("31.1.2022")+1,0),E:E,2)</f>
        <v>4</v>
      </c>
      <c r="AC3" s="5">
        <f>COUNTIFS(A:A,"&gt;="&amp;DATE(2022,MONTH("1.1.2022"),1),A:A,"&lt;="&amp;DATE(2022,MONTH("31.1.2022")+1,0),E:E,3)</f>
        <v>4</v>
      </c>
      <c r="AD3" s="5">
        <f>COUNTIFS(A:A,"&gt;="&amp;DATE(2022,MONTH("1.1.2022"),1),A:A,"&lt;="&amp;DATE(2022,MONTH("31.1.2022")+1,0),E:E,4)</f>
        <v>9</v>
      </c>
      <c r="AE3" s="8">
        <f>COUNTIFS(A:A,"&gt;="&amp;DATE(2022,MONTH("1.1.2022"),1),A:A,"&lt;="&amp;DATE(2022,MONTH("31.1.2022")+1,0),E:E,5)</f>
        <v>14</v>
      </c>
      <c r="AF3" s="74">
        <f>((AA3*1)+(AB3*2)+(AC3*3)+(AD3*4)+(AE3*5))/(AA3+AB3+AC3+AD3+AE3)</f>
        <v>4.064516129032258</v>
      </c>
      <c r="AH3" s="81"/>
      <c r="AI3" s="18" t="s">
        <v>19</v>
      </c>
      <c r="AJ3" s="18">
        <v>16</v>
      </c>
      <c r="AK3" s="18">
        <v>4</v>
      </c>
      <c r="AL3" s="18">
        <v>4</v>
      </c>
      <c r="AM3" s="18">
        <v>9</v>
      </c>
      <c r="AN3" s="18">
        <v>14</v>
      </c>
      <c r="AO3" s="82">
        <v>1.97</v>
      </c>
      <c r="AP3" s="81"/>
    </row>
    <row r="4" spans="1:67">
      <c r="A4" s="1">
        <v>44564</v>
      </c>
      <c r="B4">
        <v>2</v>
      </c>
      <c r="C4">
        <v>9</v>
      </c>
      <c r="D4">
        <f>AVERAGE(januar[[#This Row],[minimum]:[maximum]])</f>
        <v>5.5</v>
      </c>
      <c r="E4">
        <v>5</v>
      </c>
      <c r="F4" s="3" t="str">
        <f t="shared" si="0"/>
        <v>zamračeno</v>
      </c>
      <c r="G4">
        <v>0.16999999999999998</v>
      </c>
      <c r="L4" t="s">
        <v>11</v>
      </c>
      <c r="M4">
        <f>AVERAGEIF(F:F,"prevažne jasno",G:G)</f>
        <v>1.8240206185567012</v>
      </c>
      <c r="N4" s="22">
        <f>AVERAGE(AVERAGEIF(F52:F93,"prevažne jasno",G52:G93),AVERAGEIF(F2:F27,"prevažne jasno",G2:G27))</f>
        <v>1.895892857142857</v>
      </c>
      <c r="Z4" s="66" t="s">
        <v>20</v>
      </c>
      <c r="AA4" s="6">
        <f>COUNTIFS(A:A,"&gt;="&amp;DATE(2022,MONTH("1.2.2022"),1),A:A,"&lt;="&amp;DATE(2022,MONTH("28.2.2022")+1,0),E:E,1)</f>
        <v>0</v>
      </c>
      <c r="AB4" s="6">
        <f>COUNTIFS(A:A,"&gt;="&amp;DATE(2022,MONTH("1.2.2022"),1),A:A,"&lt;="&amp;DATE(2022,MONTH("28.2.2022")+1,0),E:E,2)</f>
        <v>4</v>
      </c>
      <c r="AC4" s="6">
        <f>COUNTIFS(A:A,"&gt;="&amp;DATE(2022,MONTH("1.2.2022"),1),A:A,"&lt;="&amp;DATE(2022,MONTH("28.2.2022")+1,0),E:E,3)</f>
        <v>8</v>
      </c>
      <c r="AD4" s="6">
        <f>COUNTIFS(A:A,"&gt;="&amp;DATE(2022,MONTH("1.2.2022"),1),A:A,"&lt;="&amp;DATE(2022,MONTH("28.2.2022")+1,0),E:E,4)</f>
        <v>11</v>
      </c>
      <c r="AE4" s="9">
        <f>COUNTIFS(A:A,"&gt;="&amp;DATE(2022,MONTH("1.2.2022"),1),A:A,"&lt;="&amp;DATE(2022,MONTH("28.2.2022")+1,0),E:E,5)</f>
        <v>5</v>
      </c>
      <c r="AF4" s="75">
        <f>((AA4*1)+(AB4*2)+(AC4*3)+(AD4*4)+(AE4*5))/(AA4+AB4+AC4+AD4+AE4)</f>
        <v>3.6071428571428572</v>
      </c>
      <c r="AH4" s="81"/>
      <c r="AI4" s="18" t="s">
        <v>21</v>
      </c>
      <c r="AJ4" s="18">
        <v>9</v>
      </c>
      <c r="AK4" s="18">
        <v>13</v>
      </c>
      <c r="AL4" s="18">
        <v>4</v>
      </c>
      <c r="AM4" s="18">
        <v>2</v>
      </c>
      <c r="AN4" s="18">
        <v>3</v>
      </c>
      <c r="AO4" s="18">
        <v>2.2599999999999998</v>
      </c>
      <c r="AP4" s="81"/>
    </row>
    <row r="5" spans="1:67">
      <c r="A5" s="1">
        <v>44565</v>
      </c>
      <c r="B5">
        <v>3</v>
      </c>
      <c r="C5">
        <v>7</v>
      </c>
      <c r="D5">
        <f>AVERAGE(januar[[#This Row],[minimum]:[maximum]])</f>
        <v>5</v>
      </c>
      <c r="E5">
        <v>5</v>
      </c>
      <c r="F5" s="3" t="str">
        <f t="shared" si="0"/>
        <v>zamračeno</v>
      </c>
      <c r="G5">
        <v>0.11999999999999998</v>
      </c>
      <c r="L5" t="s">
        <v>12</v>
      </c>
      <c r="M5">
        <f>AVERAGEIF(F:F,"čiastočne zamračeno",G:G)</f>
        <v>1.2874666666666672</v>
      </c>
      <c r="N5" s="22">
        <f>AVERAGE(AVERAGEIF(F52:F93,"čiastočne zamračeno",G52:G93),AVERAGEIF(F2:F27,"čiastočne zamračeno",G2:G27))</f>
        <v>1.2547500000000003</v>
      </c>
      <c r="Z5" s="66" t="s">
        <v>19</v>
      </c>
      <c r="AA5" s="6">
        <f>COUNTIFS(A:A,"&gt;="&amp;DATE(2022,MONTH("1.3.2022"),1),A:A,"&lt;="&amp;DATE(2022,MONTH("31.3.2022")+1,0),E:E,1)</f>
        <v>16</v>
      </c>
      <c r="AB5" s="6">
        <f>COUNTIFS(A:A,"&gt;="&amp;DATE(2022,MONTH("1.3.2022"),1),A:A,"&lt;="&amp;DATE(2022,MONTH("31.3.2022")+1,0),E:E,2)</f>
        <v>5</v>
      </c>
      <c r="AC5" s="6">
        <f>COUNTIFS(A:A,"&gt;="&amp;DATE(2022,MONTH("1.3.2022"),1),A:A,"&lt;="&amp;DATE(2022,MONTH("31.3.2022")+1,0),E:E,3)</f>
        <v>6</v>
      </c>
      <c r="AD5" s="6">
        <f>COUNTIFS(A:A,"&gt;="&amp;DATE(2022,MONTH("1.3.2022"),1),A:A,"&lt;="&amp;DATE(2022,MONTH("31.3.2022")+1,0),E:E,4)</f>
        <v>3</v>
      </c>
      <c r="AE5" s="9">
        <f>COUNTIFS(A:A,"&gt;="&amp;DATE(2022,MONTH("1.3.2022"),1),A:A,"&lt;="&amp;DATE(2022,MONTH("31.3.2022")+1,0),E:E,5)</f>
        <v>1</v>
      </c>
      <c r="AF5" s="75">
        <f>((AA5*1)+(AB5*2)+(AC5*3)+(AD5*4)+(AE5*5))/(AA5+AB5+AC5+AD5+AE5)</f>
        <v>1.967741935483871</v>
      </c>
      <c r="AH5" s="81"/>
      <c r="AI5" s="81"/>
      <c r="AJ5" s="81"/>
      <c r="AK5" s="81"/>
      <c r="AL5" s="81"/>
      <c r="AM5" s="81"/>
      <c r="AN5" s="81"/>
      <c r="AO5" s="81"/>
      <c r="AP5" s="81"/>
    </row>
    <row r="6" spans="1:67">
      <c r="A6" s="1">
        <v>44566</v>
      </c>
      <c r="B6">
        <v>2</v>
      </c>
      <c r="C6">
        <v>6</v>
      </c>
      <c r="D6">
        <f>AVERAGE(januar[[#This Row],[minimum]:[maximum]])</f>
        <v>4</v>
      </c>
      <c r="E6">
        <v>5</v>
      </c>
      <c r="F6" s="3" t="str">
        <f t="shared" si="0"/>
        <v>zamračeno</v>
      </c>
      <c r="G6">
        <v>0.02</v>
      </c>
      <c r="L6" t="s">
        <v>13</v>
      </c>
      <c r="M6">
        <f>AVERAGEIF(F:F,"prevažne zamračeno",G:G)</f>
        <v>0.62310810810810824</v>
      </c>
      <c r="N6" s="22">
        <f>AVERAGE(AVERAGEIF(F52:F93,"prevažne zamračeno",G52:G93),AVERAGEIF(F2:F27,"prevažne zamračeno",G2:G27))</f>
        <v>0.64333333333333342</v>
      </c>
      <c r="Z6" s="66" t="s">
        <v>22</v>
      </c>
      <c r="AA6" s="6">
        <f>COUNTIFS(A:A,"&gt;="&amp;DATE(2022,MONTH("1.4.2022"),1),A:A,"&lt;="&amp;DATE(2022,MONTH("30.4.2022")+1,0),E:E,1)</f>
        <v>2</v>
      </c>
      <c r="AB6" s="6">
        <f>COUNTIFS(A:A,"&gt;="&amp;DATE(2022,MONTH("1.4.2022"),1),A:A,"&lt;="&amp;DATE(2022,MONTH("30.4.2022")+1,0),E:E,2)</f>
        <v>8</v>
      </c>
      <c r="AC6" s="6">
        <f>COUNTIFS(A:A,"&gt;="&amp;DATE(2022,MONTH("1.4.2022"),1),A:A,"&lt;="&amp;DATE(2022,MONTH("30.4.2022")+1,0),E:E,3)</f>
        <v>6</v>
      </c>
      <c r="AD6" s="6">
        <f>COUNTIFS(A:A,"&gt;="&amp;DATE(2022,MONTH("1.4.2022"),1),A:A,"&lt;="&amp;DATE(2022,MONTH("30.4.2022")+1,0),E:E,4)</f>
        <v>7</v>
      </c>
      <c r="AE6" s="9">
        <f>COUNTIFS(A:A,"&gt;="&amp;DATE(2022,MONTH("1.4.2022"),1),A:A,"&lt;="&amp;DATE(2022,MONTH("30.4.2022")+1,0),E:E,5)</f>
        <v>7</v>
      </c>
      <c r="AF6" s="75">
        <f t="shared" ref="AF6:AF14" si="1">((AA6*1)+(AB6*2)+(AC6*3)+(AD6*4)+(AE6*5))/(AA6+AB6+AC6+AD6+AE6)</f>
        <v>3.3</v>
      </c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</row>
    <row r="7" spans="1:67">
      <c r="A7" s="1">
        <v>44567</v>
      </c>
      <c r="B7">
        <v>-4</v>
      </c>
      <c r="C7">
        <v>3</v>
      </c>
      <c r="D7">
        <f>AVERAGE(januar[[#This Row],[minimum]:[maximum]])</f>
        <v>-0.5</v>
      </c>
      <c r="E7">
        <v>5</v>
      </c>
      <c r="F7" s="3" t="str">
        <f t="shared" si="0"/>
        <v>zamračeno</v>
      </c>
      <c r="G7">
        <v>0.10999999999999999</v>
      </c>
      <c r="L7" t="s">
        <v>14</v>
      </c>
      <c r="M7">
        <f>AVERAGEIF(F:F,"zamračeno",G:G)</f>
        <v>0.26916666666666678</v>
      </c>
      <c r="N7" s="22">
        <f>AVERAGE(AVERAGEIF(F52:F93,"zamračeno",G52:G93),AVERAGEIF(F2:F27,"zamračeno",G2:G27))</f>
        <v>0.64208333333333345</v>
      </c>
      <c r="Y7" t="s">
        <v>23</v>
      </c>
      <c r="Z7" s="66" t="s">
        <v>24</v>
      </c>
      <c r="AA7" s="6">
        <f>COUNTIFS(A:A,"&gt;="&amp;DATE(2022,MONTH("1.5.2022"),1),A:A,"&lt;="&amp;DATE(2022,MONTH("31.5.2022")+1,0),E:E,1)</f>
        <v>2</v>
      </c>
      <c r="AB7" s="6">
        <f>COUNTIFS(A:A,"&gt;="&amp;DATE(2022,MONTH("1.5.2022"),1),A:A,"&lt;="&amp;DATE(2022,MONTH("31.5.2022")+1,0),E:E,2)</f>
        <v>15</v>
      </c>
      <c r="AC7" s="6">
        <f>COUNTIFS(A:A,"&gt;="&amp;DATE(2022,MONTH("1.5.2022"),1),A:A,"&lt;="&amp;DATE(2022,MONTH("31.5.2022")+1,0),E:E,3)</f>
        <v>9</v>
      </c>
      <c r="AD7" s="6">
        <f>COUNTIFS(A:A,"&gt;="&amp;DATE(2022,MONTH("1.5.2022"),1),A:A,"&lt;="&amp;DATE(2022,MONTH("31.5.2022")+1,0),E:E,4)</f>
        <v>4</v>
      </c>
      <c r="AE7" s="9">
        <f>COUNTIFS(A:A,"&gt;="&amp;DATE(2022,MONTH("1.5.2022"),1),A:A,"&lt;="&amp;DATE(2022,MONTH("31.5.2022")+1,0),E:E,5)</f>
        <v>1</v>
      </c>
      <c r="AF7" s="75">
        <f t="shared" si="1"/>
        <v>2.5806451612903225</v>
      </c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</row>
    <row r="8" spans="1:67">
      <c r="A8" s="1">
        <v>44568</v>
      </c>
      <c r="B8">
        <v>-9</v>
      </c>
      <c r="C8">
        <v>1</v>
      </c>
      <c r="D8">
        <f>AVERAGE(januar[[#This Row],[minimum]:[maximum]])</f>
        <v>-4</v>
      </c>
      <c r="E8">
        <v>2</v>
      </c>
      <c r="F8" s="3" t="str">
        <f t="shared" si="0"/>
        <v>prevažne jasno</v>
      </c>
      <c r="G8">
        <v>2.0299999999999998</v>
      </c>
      <c r="N8" s="22"/>
      <c r="Y8" t="s">
        <v>25</v>
      </c>
      <c r="Z8" s="66" t="s">
        <v>26</v>
      </c>
      <c r="AA8" s="6">
        <f>COUNTIFS(A:A,"&gt;="&amp;DATE(2022,MONTH("1.6.2022"),1),A:A,"&lt;="&amp;DATE(2022,MONTH("30.6.2022")+1,0),E:E,1)</f>
        <v>7</v>
      </c>
      <c r="AB8" s="6">
        <f>COUNTIFS(A:A,"&gt;="&amp;DATE(2022,MONTH("1.6.2022"),1),A:A,"&lt;="&amp;DATE(2022,MONTH("30.6.2022")+1,0),E:E,2)</f>
        <v>16</v>
      </c>
      <c r="AC8" s="6">
        <f>COUNTIFS(A:A,"&gt;="&amp;DATE(2022,MONTH("1.6.2022"),1),A:A,"&lt;="&amp;DATE(2022,MONTH("30.6.2022")+1,0),E:E,3)</f>
        <v>5</v>
      </c>
      <c r="AD8" s="6">
        <f>COUNTIFS(A:A,"&gt;="&amp;DATE(2022,MONTH("1.6.2022"),1),A:A,"&lt;="&amp;DATE(2022,MONTH("30.6.2022")+1,0),E:E,4)</f>
        <v>2</v>
      </c>
      <c r="AE8" s="9">
        <f>COUNTIFS(A:A,"&gt;="&amp;DATE(2022,MONTH("1.6.2022"),1),A:A,"&lt;="&amp;DATE(2022,MONTH("30.6.2022")+1,0),E:E,5)</f>
        <v>0</v>
      </c>
      <c r="AF8" s="75">
        <f t="shared" si="1"/>
        <v>2.0666666666666669</v>
      </c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</row>
    <row r="9" spans="1:67">
      <c r="A9" s="1">
        <v>44569</v>
      </c>
      <c r="B9">
        <v>-10</v>
      </c>
      <c r="C9">
        <v>-2</v>
      </c>
      <c r="D9">
        <f>AVERAGE(januar[[#This Row],[minimum]:[maximum]])</f>
        <v>-6</v>
      </c>
      <c r="E9">
        <v>3</v>
      </c>
      <c r="F9" s="3" t="str">
        <f t="shared" si="0"/>
        <v>čiastočne zamračeno</v>
      </c>
      <c r="G9">
        <v>0.71000000000000008</v>
      </c>
      <c r="N9" s="22"/>
      <c r="Z9" s="66" t="s">
        <v>21</v>
      </c>
      <c r="AA9" s="6">
        <f>COUNTIFS(A:A,"&gt;="&amp;DATE(2022,MONTH("1.7.2022"),1),A:A,"&lt;="&amp;DATE(2022,MONTH("31.7.2022")+1,0),E:E,1)</f>
        <v>9</v>
      </c>
      <c r="AB9" s="6">
        <f>COUNTIFS(A:A,"&gt;="&amp;DATE(2022,MONTH("1.7.2022"),1),A:A,"&lt;="&amp;DATE(2022,MONTH("31.7.2022")+1,0),E:E,2)</f>
        <v>13</v>
      </c>
      <c r="AC9" s="6">
        <f>COUNTIFS(A:A,"&gt;="&amp;DATE(2022,MONTH("1.7.2022"),1),A:A,"&lt;="&amp;DATE(2022,MONTH("31.7.2022")+1,0),E:E,3)</f>
        <v>4</v>
      </c>
      <c r="AD9" s="6">
        <f>COUNTIFS(A:A,"&gt;="&amp;DATE(2022,MONTH("1.7.2022"),1),A:A,"&lt;="&amp;DATE(2022,MONTH("31.7.2022")+1,0),E:E,4)</f>
        <v>2</v>
      </c>
      <c r="AE9" s="9">
        <f>COUNTIFS(A:A,"&gt;="&amp;DATE(2022,MONTH("1.7.2022"),1),A:A,"&lt;="&amp;DATE(2022,MONTH("31.7.2022")+1,0),E:E,5)</f>
        <v>3</v>
      </c>
      <c r="AF9" s="75">
        <f t="shared" si="1"/>
        <v>2.2580645161290325</v>
      </c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</row>
    <row r="10" spans="1:67">
      <c r="A10" s="1">
        <v>44570</v>
      </c>
      <c r="B10">
        <v>-5</v>
      </c>
      <c r="C10">
        <v>1</v>
      </c>
      <c r="D10">
        <f>AVERAGE(januar[[#This Row],[minimum]:[maximum]])</f>
        <v>-2</v>
      </c>
      <c r="E10">
        <v>4</v>
      </c>
      <c r="F10" s="3" t="str">
        <f t="shared" si="0"/>
        <v>prevažne zamračeno</v>
      </c>
      <c r="G10">
        <v>1.3800000000000003</v>
      </c>
      <c r="Z10" s="66" t="s">
        <v>27</v>
      </c>
      <c r="AA10" s="6">
        <f>COUNTIFS(A:A,"&gt;="&amp;DATE(2022,MONTH("1.8.2022"),1),A:A,"&lt;="&amp;DATE(2022,MONTH("31.8.2022")+1,0),E:E,1)</f>
        <v>6</v>
      </c>
      <c r="AB10" s="6">
        <f>COUNTIFS(A:A,"&gt;="&amp;DATE(2022,MONTH("1.8.2022"),1),A:A,"&lt;="&amp;DATE(2022,MONTH("31.8.2022")+1,0),E:E,2)</f>
        <v>16</v>
      </c>
      <c r="AC10" s="6">
        <f>COUNTIFS(A:A,"&gt;="&amp;DATE(2022,MONTH("1.8.2022"),1),A:A,"&lt;="&amp;DATE(2022,MONTH("31.8.2022")+1,0),E:E,3)</f>
        <v>5</v>
      </c>
      <c r="AD10" s="6">
        <f>COUNTIFS(A:A,"&gt;="&amp;DATE(2022,MONTH("1.8.2022"),1),A:A,"&lt;="&amp;DATE(2022,MONTH("31.8.2022")+1,0),E:E,4)</f>
        <v>1</v>
      </c>
      <c r="AE10" s="9">
        <f>COUNTIFS(A:A,"&gt;="&amp;DATE(2022,MONTH("1.8.2022"),1),A:A,"&lt;="&amp;DATE(2022,MONTH("31.8.2022")+1,0),E:E,5)</f>
        <v>3</v>
      </c>
      <c r="AF10" s="75">
        <f t="shared" si="1"/>
        <v>2.3225806451612905</v>
      </c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</row>
    <row r="11" spans="1:67">
      <c r="A11" s="1">
        <v>44571</v>
      </c>
      <c r="B11">
        <v>-1</v>
      </c>
      <c r="C11">
        <v>4</v>
      </c>
      <c r="D11">
        <f>AVERAGE(januar[[#This Row],[minimum]:[maximum]])</f>
        <v>1.5</v>
      </c>
      <c r="E11">
        <v>4</v>
      </c>
      <c r="F11" s="3" t="str">
        <f>IF(E11="","",IF(E11=1,"jasno",IF(E11=2,"prevažne jasno",IF(E11=3,"čiastočne zamračeno",IF(E11=4,"prevažne zamračeno",IF(E11=5,"zamračeno",""))))))</f>
        <v>prevažne zamračeno</v>
      </c>
      <c r="G11">
        <v>1.1500000000000004</v>
      </c>
      <c r="T11" s="21"/>
      <c r="Z11" s="66" t="s">
        <v>28</v>
      </c>
      <c r="AA11" s="6">
        <f>COUNTIFS(A:A,"&gt;="&amp;DATE(2022,MONTH("1.9.2022"),1),A:A,"&lt;="&amp;DATE(2022,MONTH("3.9.2022")+1,0),E:E,1)</f>
        <v>0</v>
      </c>
      <c r="AB11" s="6">
        <f>COUNTIFS(A:A,"&gt;="&amp;DATE(2022,MONTH("1.9.2022"),1),A:A,"&lt;="&amp;DATE(2022,MONTH("3.9.2022")+1,0),E:E,2)</f>
        <v>8</v>
      </c>
      <c r="AC11" s="6">
        <f>COUNTIFS(A:A,"&gt;="&amp;DATE(2022,MONTH("1.9.2022"),1),A:A,"&lt;="&amp;DATE(2022,MONTH("3.9.2022")+1,0),E:E,3)</f>
        <v>7</v>
      </c>
      <c r="AD11" s="6">
        <f>COUNTIFS(A:A,"&gt;="&amp;DATE(2022,MONTH("1.9.2022"),1),A:A,"&lt;="&amp;DATE(2022,MONTH("3.9.2022")+1,0),E:E,4)</f>
        <v>7</v>
      </c>
      <c r="AE11" s="9">
        <f>COUNTIFS(A:A,"&gt;="&amp;DATE(2022,MONTH("1.9.2022"),1),A:A,"&lt;="&amp;DATE(2022,MONTH("3.9.2022")+1,0),E:E,5)</f>
        <v>8</v>
      </c>
      <c r="AF11" s="75">
        <f t="shared" si="1"/>
        <v>3.5</v>
      </c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</row>
    <row r="12" spans="1:67">
      <c r="A12" s="1">
        <v>44572</v>
      </c>
      <c r="B12">
        <v>-7</v>
      </c>
      <c r="C12">
        <v>0</v>
      </c>
      <c r="D12">
        <f>AVERAGE(januar[[#This Row],[minimum]:[maximum]])</f>
        <v>-3.5</v>
      </c>
      <c r="E12">
        <v>3</v>
      </c>
      <c r="F12" s="3" t="str">
        <f t="shared" si="0"/>
        <v>čiastočne zamračeno</v>
      </c>
      <c r="G12">
        <v>1.6900000000000006</v>
      </c>
      <c r="Z12" s="66" t="s">
        <v>29</v>
      </c>
      <c r="AA12" s="6">
        <f>COUNTIFS(A:A,"&gt;="&amp;DATE(2022,MONTH("1.10.2022"),1),A:A,"&lt;="&amp;DATE(2022,MONTH("31.10.2022")+1,0),E:E,1)</f>
        <v>0</v>
      </c>
      <c r="AB12" s="6">
        <f>COUNTIFS(A:A,"&gt;="&amp;DATE(2022,MONTH("1.10.2022"),1),A:A,"&lt;="&amp;DATE(2022,MONTH("31.10.2022")+1,0),E:E,2)</f>
        <v>6</v>
      </c>
      <c r="AC12" s="6">
        <f>COUNTIFS(A:A,"&gt;="&amp;DATE(2022,MONTH("1.10.2022"),1),A:A,"&lt;="&amp;DATE(2022,MONTH("31.10.2022")+1,0),E:E,3)</f>
        <v>8</v>
      </c>
      <c r="AD12" s="6">
        <f>COUNTIFS(A:A,"&gt;="&amp;DATE(2022,MONTH("1.10.2022"),1),A:A,"&lt;="&amp;DATE(2022,MONTH("31.10.2022")+1,0),E:E,4)</f>
        <v>12</v>
      </c>
      <c r="AE12" s="9">
        <f>COUNTIFS(A:A,"&gt;="&amp;DATE(2022,MONTH("1.10.2022"),1),A:A,"&lt;="&amp;DATE(2022,MONTH("31.10.2022")+1,0),E:E,5)</f>
        <v>5</v>
      </c>
      <c r="AF12" s="75">
        <f t="shared" si="1"/>
        <v>3.5161290322580645</v>
      </c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</row>
    <row r="13" spans="1:67">
      <c r="A13" s="1">
        <v>44573</v>
      </c>
      <c r="B13">
        <v>-9</v>
      </c>
      <c r="C13">
        <v>-2</v>
      </c>
      <c r="D13">
        <f>AVERAGE(januar[[#This Row],[minimum]:[maximum]])</f>
        <v>-5.5</v>
      </c>
      <c r="E13">
        <v>3</v>
      </c>
      <c r="F13" s="3" t="str">
        <f t="shared" si="0"/>
        <v>čiastočne zamračeno</v>
      </c>
      <c r="G13">
        <v>1.3300000000000003</v>
      </c>
      <c r="Z13" s="66" t="s">
        <v>30</v>
      </c>
      <c r="AA13" s="6">
        <f>COUNTIFS(A:A,"&gt;="&amp;DATE(2022,MONTH("1.11.2022"),1),A:A,"&lt;="&amp;DATE(2022,MONTH("30.11.2022")+1,0),E:E,1)</f>
        <v>0</v>
      </c>
      <c r="AB13" s="6">
        <f>COUNTIFS(A:A,"&gt;="&amp;DATE(2022,MONTH("1.11.2022"),1),A:A,"&lt;="&amp;DATE(2022,MONTH("30.11.2022")+1,0),E:E,2)</f>
        <v>1</v>
      </c>
      <c r="AC13" s="6">
        <f>COUNTIFS(A:A,"&gt;="&amp;DATE(2022,MONTH("1.11.2022"),1),A:A,"&lt;="&amp;DATE(2022,MONTH("30.11.2022")+1,0),E:E,3)</f>
        <v>7</v>
      </c>
      <c r="AD13" s="6">
        <f>COUNTIFS(A:A,"&gt;="&amp;DATE(2022,MONTH("1.11.2022"),1),A:A,"&lt;="&amp;DATE(2022,MONTH("30.11.2022")+1,0),E:E,4)</f>
        <v>10</v>
      </c>
      <c r="AE13" s="9">
        <f>COUNTIFS(A:A,"&gt;="&amp;DATE(2022,MONTH("1.11.2022"),1),A:A,"&lt;="&amp;DATE(2022,MONTH("30.11.2022")+1,0),E:E,5)</f>
        <v>12</v>
      </c>
      <c r="AF13" s="75">
        <f t="shared" si="1"/>
        <v>4.0999999999999996</v>
      </c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</row>
    <row r="14" spans="1:67">
      <c r="A14" s="1">
        <v>44574</v>
      </c>
      <c r="B14">
        <v>-5</v>
      </c>
      <c r="C14">
        <v>0</v>
      </c>
      <c r="D14">
        <f>AVERAGE(januar[[#This Row],[minimum]:[maximum]])</f>
        <v>-2.5</v>
      </c>
      <c r="E14">
        <v>5</v>
      </c>
      <c r="F14" s="3" t="str">
        <f t="shared" si="0"/>
        <v>zamračeno</v>
      </c>
      <c r="G14">
        <v>9.9999999999999992E-2</v>
      </c>
      <c r="Z14" s="67" t="s">
        <v>31</v>
      </c>
      <c r="AA14" s="7">
        <f>COUNTIFS(A:A,"&gt;="&amp;DATE(2022,MONTH("1.12.2022"),1),A:A,"&lt;="&amp;DATE(2022,MONTH("31.12.2022")+1,0),E:E,1)</f>
        <v>5</v>
      </c>
      <c r="AB14" s="7">
        <f>COUNTIFS(A:A,"&gt;="&amp;DATE(2022,MONTH("1.12.2022"),1),A:A,"&lt;="&amp;DATE(2022,MONTH("31.12.2022")+1,0),E:E,2)</f>
        <v>1</v>
      </c>
      <c r="AC14" s="7">
        <f>COUNTIFS(A:A,"&gt;="&amp;DATE(2022,MONTH("1.12.2022"),1),A:A,"&lt;="&amp;DATE(2022,MONTH("31.12.2022")+1,0),E:E,3)</f>
        <v>6</v>
      </c>
      <c r="AD14" s="7">
        <f>COUNTIFS(A:A,"&gt;="&amp;DATE(2022,MONTH("1.12.2022"),1),A:A,"&lt;="&amp;DATE(2022,MONTH("31.12.2022")+1,0),E:E,4)</f>
        <v>6</v>
      </c>
      <c r="AE14" s="10">
        <f>COUNTIFS(A:A,"&gt;="&amp;DATE(2022,MONTH("1.12.2022"),1),A:A,"&lt;="&amp;DATE(2022,MONTH("31.12.2022")+1,0),E:E,5)</f>
        <v>13</v>
      </c>
      <c r="AF14" s="76">
        <f t="shared" si="1"/>
        <v>3.6774193548387095</v>
      </c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</row>
    <row r="15" spans="1:67">
      <c r="A15" s="1">
        <v>44575</v>
      </c>
      <c r="B15">
        <v>-1</v>
      </c>
      <c r="C15">
        <v>3</v>
      </c>
      <c r="D15">
        <f>AVERAGE(januar[[#This Row],[minimum]:[maximum]])</f>
        <v>1</v>
      </c>
      <c r="E15">
        <v>5</v>
      </c>
      <c r="F15" s="3" t="str">
        <f t="shared" si="0"/>
        <v>zamračeno</v>
      </c>
      <c r="G15">
        <v>0.12999999999999998</v>
      </c>
      <c r="AF15" s="28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</row>
    <row r="16" spans="1:67">
      <c r="A16" s="1">
        <v>44576</v>
      </c>
      <c r="B16">
        <v>-6</v>
      </c>
      <c r="C16">
        <v>4</v>
      </c>
      <c r="D16">
        <f>AVERAGE(januar[[#This Row],[minimum]:[maximum]])</f>
        <v>-1</v>
      </c>
      <c r="E16">
        <v>2</v>
      </c>
      <c r="F16" s="3" t="str">
        <f t="shared" si="0"/>
        <v>prevažne jasno</v>
      </c>
      <c r="G16">
        <v>1.3100000000000005</v>
      </c>
      <c r="Z16" t="s">
        <v>32</v>
      </c>
      <c r="AA16" s="17" t="s">
        <v>10</v>
      </c>
      <c r="AB16" s="18" t="s">
        <v>11</v>
      </c>
      <c r="AC16" s="19" t="s">
        <v>12</v>
      </c>
      <c r="AD16" s="18" t="s">
        <v>13</v>
      </c>
      <c r="AE16" s="19" t="s">
        <v>14</v>
      </c>
      <c r="AF16" s="28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</row>
    <row r="17" spans="1:67">
      <c r="A17" s="1">
        <v>44577</v>
      </c>
      <c r="B17">
        <v>-8</v>
      </c>
      <c r="C17">
        <v>2</v>
      </c>
      <c r="D17">
        <f>AVERAGE(januar[[#This Row],[minimum]:[maximum]])</f>
        <v>-3</v>
      </c>
      <c r="E17">
        <v>3</v>
      </c>
      <c r="F17" s="3" t="str">
        <f t="shared" si="0"/>
        <v>čiastočne zamračeno</v>
      </c>
      <c r="G17">
        <v>1.4600000000000004</v>
      </c>
      <c r="Z17" s="5" t="s">
        <v>33</v>
      </c>
      <c r="AA17" s="8">
        <f>SUM(AA5:AA7)</f>
        <v>20</v>
      </c>
      <c r="AB17" s="11">
        <f>SUM(AB5:AB7)</f>
        <v>28</v>
      </c>
      <c r="AC17" s="12">
        <f>SUM(AC5:AC7)</f>
        <v>21</v>
      </c>
      <c r="AD17" s="8">
        <f>SUM(AD5:AD7)</f>
        <v>14</v>
      </c>
      <c r="AE17" s="8">
        <f>SUM(AE5:AE7)</f>
        <v>9</v>
      </c>
      <c r="AF17" s="26">
        <f>SUM(AA17:AE17)</f>
        <v>92</v>
      </c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</row>
    <row r="18" spans="1:67">
      <c r="A18" s="1">
        <v>44578</v>
      </c>
      <c r="B18">
        <v>0</v>
      </c>
      <c r="C18">
        <v>3</v>
      </c>
      <c r="D18">
        <f>AVERAGE(januar[[#This Row],[minimum]:[maximum]])</f>
        <v>1.5</v>
      </c>
      <c r="E18">
        <v>5</v>
      </c>
      <c r="F18" s="3" t="str">
        <f t="shared" si="0"/>
        <v>zamračeno</v>
      </c>
      <c r="G18">
        <v>0.02</v>
      </c>
      <c r="Z18" s="6" t="s">
        <v>34</v>
      </c>
      <c r="AA18" s="13">
        <f>SUM(AA8:AA10)</f>
        <v>22</v>
      </c>
      <c r="AB18" s="14">
        <f>SUM(AB8:AB10)</f>
        <v>45</v>
      </c>
      <c r="AC18" s="15">
        <f>SUM(AC8:AC10)</f>
        <v>14</v>
      </c>
      <c r="AD18" s="6">
        <f>SUM(AD8:AD10)</f>
        <v>5</v>
      </c>
      <c r="AE18" s="15">
        <f>SUM(AE8:AE10)</f>
        <v>6</v>
      </c>
      <c r="AF18" s="29">
        <f>SUM(AA18:AE18)</f>
        <v>92</v>
      </c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</row>
    <row r="19" spans="1:67">
      <c r="A19" s="1">
        <v>44579</v>
      </c>
      <c r="B19">
        <v>-4</v>
      </c>
      <c r="C19">
        <v>2</v>
      </c>
      <c r="D19">
        <f>AVERAGE(januar[[#This Row],[minimum]:[maximum]])</f>
        <v>-1</v>
      </c>
      <c r="E19">
        <v>5</v>
      </c>
      <c r="F19" s="3" t="str">
        <f t="shared" si="0"/>
        <v>zamračeno</v>
      </c>
      <c r="G19">
        <v>0.17000000000000004</v>
      </c>
      <c r="Z19" s="6" t="s">
        <v>35</v>
      </c>
      <c r="AA19" s="9">
        <f>SUM(AA11:AA13)</f>
        <v>0</v>
      </c>
      <c r="AB19" s="6">
        <f>SUM(AB11:AB13)</f>
        <v>15</v>
      </c>
      <c r="AC19" s="16">
        <f>SUM(AC11:AC13)</f>
        <v>22</v>
      </c>
      <c r="AD19" s="14">
        <f>SUM(AD11:AD13)</f>
        <v>29</v>
      </c>
      <c r="AE19" s="15">
        <f>SUM(AE11:AE13)</f>
        <v>25</v>
      </c>
      <c r="AF19" s="29">
        <f>SUM(AA19:AE19)</f>
        <v>91</v>
      </c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</row>
    <row r="20" spans="1:67">
      <c r="A20" s="1">
        <v>44580</v>
      </c>
      <c r="B20">
        <v>-7</v>
      </c>
      <c r="C20">
        <v>2</v>
      </c>
      <c r="D20">
        <f>AVERAGE(januar[[#This Row],[minimum]:[maximum]])</f>
        <v>-2.5</v>
      </c>
      <c r="E20">
        <v>2</v>
      </c>
      <c r="F20" s="3" t="str">
        <f t="shared" si="0"/>
        <v>prevažne jasno</v>
      </c>
      <c r="G20">
        <v>2.0300000000000002</v>
      </c>
      <c r="Z20" s="6" t="s">
        <v>36</v>
      </c>
      <c r="AA20" s="9">
        <f>SUM(AA14,AA3:AA4)</f>
        <v>5</v>
      </c>
      <c r="AB20" s="6">
        <f>SUM(AB14,AB3:AB4)</f>
        <v>9</v>
      </c>
      <c r="AC20" s="15">
        <f>SUM(AC14,AC3:AC4)</f>
        <v>18</v>
      </c>
      <c r="AD20" s="6">
        <f>SUM(AD14,AD3:AD4)</f>
        <v>26</v>
      </c>
      <c r="AE20" s="20">
        <f>SUM(AE14,AE3:AE4)</f>
        <v>32</v>
      </c>
      <c r="AF20" s="29">
        <f>SUM(AA20:AE20)</f>
        <v>90</v>
      </c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</row>
    <row r="21" spans="1:67">
      <c r="A21" s="1">
        <v>44581</v>
      </c>
      <c r="B21">
        <v>-4</v>
      </c>
      <c r="C21">
        <v>3</v>
      </c>
      <c r="D21">
        <f>AVERAGE(januar[[#This Row],[minimum]:[maximum]])</f>
        <v>-0.5</v>
      </c>
      <c r="E21">
        <v>4</v>
      </c>
      <c r="F21" s="3" t="str">
        <f t="shared" si="0"/>
        <v>prevažne zamračeno</v>
      </c>
      <c r="G21">
        <v>0.31000000000000005</v>
      </c>
      <c r="AF21" s="27">
        <f>SUM(AF17:AF20)</f>
        <v>365</v>
      </c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</row>
    <row r="22" spans="1:67">
      <c r="A22" s="1">
        <v>44582</v>
      </c>
      <c r="B22">
        <v>-4</v>
      </c>
      <c r="C22">
        <v>-1</v>
      </c>
      <c r="D22">
        <f>AVERAGE(januar[[#This Row],[minimum]:[maximum]])</f>
        <v>-2.5</v>
      </c>
      <c r="E22">
        <v>4</v>
      </c>
      <c r="F22" s="3" t="str">
        <f t="shared" si="0"/>
        <v>prevažne zamračeno</v>
      </c>
      <c r="G22">
        <v>0.46000000000000008</v>
      </c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</row>
    <row r="23" spans="1:67">
      <c r="A23" s="1">
        <v>44583</v>
      </c>
      <c r="B23">
        <v>-5</v>
      </c>
      <c r="C23">
        <v>-1</v>
      </c>
      <c r="D23">
        <f>AVERAGE(januar[[#This Row],[minimum]:[maximum]])</f>
        <v>-3</v>
      </c>
      <c r="E23">
        <v>5</v>
      </c>
      <c r="F23" s="3" t="str">
        <f t="shared" si="0"/>
        <v>zamračeno</v>
      </c>
      <c r="G23">
        <v>0.30000000000000004</v>
      </c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</row>
    <row r="24" spans="1:67">
      <c r="A24" s="1">
        <v>44584</v>
      </c>
      <c r="B24">
        <v>-10</v>
      </c>
      <c r="C24">
        <v>-1</v>
      </c>
      <c r="D24">
        <f>AVERAGE(januar[[#This Row],[minimum]:[maximum]])</f>
        <v>-5.5</v>
      </c>
      <c r="E24">
        <v>4</v>
      </c>
      <c r="F24" s="3" t="str">
        <f t="shared" si="0"/>
        <v>prevažne zamračeno</v>
      </c>
      <c r="G24">
        <v>0.88000000000000012</v>
      </c>
      <c r="Z24" s="64" t="s">
        <v>37</v>
      </c>
      <c r="AA24" s="64" t="s">
        <v>38</v>
      </c>
      <c r="AB24" s="37" t="s">
        <v>39</v>
      </c>
      <c r="AC24" s="37" t="s">
        <v>40</v>
      </c>
      <c r="AD24" s="68" t="s">
        <v>41</v>
      </c>
      <c r="AE24" s="36" t="s">
        <v>6</v>
      </c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</row>
    <row r="25" spans="1:67">
      <c r="A25" s="1">
        <v>44585</v>
      </c>
      <c r="B25">
        <v>-12</v>
      </c>
      <c r="C25">
        <v>0</v>
      </c>
      <c r="D25">
        <f>AVERAGE(januar[[#This Row],[minimum]:[maximum]])</f>
        <v>-6</v>
      </c>
      <c r="E25">
        <v>2</v>
      </c>
      <c r="F25" s="3" t="str">
        <f t="shared" si="0"/>
        <v>prevažne jasno</v>
      </c>
      <c r="G25">
        <v>1.7000000000000006</v>
      </c>
      <c r="Z25" s="65" t="s">
        <v>18</v>
      </c>
      <c r="AA25" s="8">
        <f>_xlfn.MINIFS(B:B,A:A,"&gt;=1.1.2022",A:A,"&lt;=31.1.2022")</f>
        <v>-12</v>
      </c>
      <c r="AB25" s="8">
        <f>_xlfn.MAXIFS(C:C,A:A,"&gt;=1.1.2022",A:A,"&lt;=31.1.2022")</f>
        <v>9</v>
      </c>
      <c r="AC25" s="5">
        <f>AB25-AA25</f>
        <v>21</v>
      </c>
      <c r="AD25" s="69">
        <f>AVERAGEIFS(D:D,A:A,"&gt;=1.1.2022",A:A,"&lt;=31.1.2022")</f>
        <v>-0.70967741935483875</v>
      </c>
      <c r="AE25" s="5">
        <v>18.41</v>
      </c>
      <c r="AW25" s="15" t="s">
        <v>37</v>
      </c>
      <c r="AX25" t="s">
        <v>38</v>
      </c>
      <c r="AY25" t="s">
        <v>39</v>
      </c>
      <c r="AZ25" t="s">
        <v>40</v>
      </c>
      <c r="BA25" t="s">
        <v>41</v>
      </c>
      <c r="BB25" t="s">
        <v>6</v>
      </c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</row>
    <row r="26" spans="1:67">
      <c r="A26" s="1">
        <v>44586</v>
      </c>
      <c r="B26">
        <v>-4</v>
      </c>
      <c r="C26">
        <v>-1</v>
      </c>
      <c r="D26">
        <f>AVERAGE(januar[[#This Row],[minimum]:[maximum]])</f>
        <v>-2.5</v>
      </c>
      <c r="E26">
        <v>4</v>
      </c>
      <c r="F26" s="3" t="str">
        <f t="shared" si="0"/>
        <v>prevažne zamračeno</v>
      </c>
      <c r="G26">
        <v>0.18000000000000002</v>
      </c>
      <c r="Z26" s="66" t="s">
        <v>20</v>
      </c>
      <c r="AA26" s="9">
        <f>_xlfn.MINIFS(B:B,A:A,"&gt;=1.2.2022",A:A,"&lt;=28.2.2022")</f>
        <v>-7</v>
      </c>
      <c r="AB26" s="9">
        <f>_xlfn.MAXIFS(C:C,A:A,"&gt;=1.2.2022",A:A,"&lt;=28.2.2022")</f>
        <v>10</v>
      </c>
      <c r="AC26" s="6">
        <f t="shared" ref="AC26:AC37" si="2">AB26-AA26</f>
        <v>17</v>
      </c>
      <c r="AD26" s="70">
        <f>AVERAGEIFS(D:D,A:A,"&gt;=1.2.2022",A:A,"&lt;=28.2.2022")</f>
        <v>1.8928571428571428</v>
      </c>
      <c r="AE26" s="6">
        <v>11.14</v>
      </c>
      <c r="AW26" s="15" t="s">
        <v>18</v>
      </c>
      <c r="AX26" s="15">
        <v>-12</v>
      </c>
      <c r="AY26" s="15">
        <v>9</v>
      </c>
      <c r="AZ26" s="15">
        <v>21</v>
      </c>
      <c r="BA26" s="72">
        <v>-0.70967741935483875</v>
      </c>
      <c r="BB26" s="15">
        <v>18.41</v>
      </c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</row>
    <row r="27" spans="1:67">
      <c r="A27" s="1">
        <v>44587</v>
      </c>
      <c r="B27">
        <v>-2</v>
      </c>
      <c r="C27">
        <v>3</v>
      </c>
      <c r="D27">
        <f>AVERAGE(januar[[#This Row],[minimum]:[maximum]])</f>
        <v>0.5</v>
      </c>
      <c r="E27">
        <v>5</v>
      </c>
      <c r="F27" s="3" t="str">
        <f t="shared" si="0"/>
        <v>zamračeno</v>
      </c>
      <c r="G27">
        <v>0.25</v>
      </c>
      <c r="Z27" s="66" t="s">
        <v>19</v>
      </c>
      <c r="AA27" s="9">
        <f>_xlfn.MINIFS(B:B,A:A,"&gt;=1.3.2022",A:A,"&lt;=31.1.2022")</f>
        <v>0</v>
      </c>
      <c r="AB27" s="9">
        <f>_xlfn.MAXIFS(C:C,A:A,"&gt;=1.3.2022",A:A,"&lt;=31.3.2022")</f>
        <v>20</v>
      </c>
      <c r="AC27" s="6">
        <f t="shared" si="2"/>
        <v>20</v>
      </c>
      <c r="AD27" s="70">
        <f>AVERAGEIFS(D:D,A:A,"&gt;=1.3.2022",A:A,"&lt;=31.3.2022")</f>
        <v>3.435483870967742</v>
      </c>
      <c r="AE27" s="6">
        <v>61.05</v>
      </c>
      <c r="AU27" s="15"/>
      <c r="AV27" s="15"/>
      <c r="AW27" s="15" t="s">
        <v>20</v>
      </c>
      <c r="AX27" s="15">
        <v>-7</v>
      </c>
      <c r="AY27" s="73">
        <v>10</v>
      </c>
      <c r="AZ27" s="15">
        <v>17</v>
      </c>
      <c r="BA27" s="72">
        <v>1.8928571428571428</v>
      </c>
      <c r="BB27" s="15">
        <v>11.14</v>
      </c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</row>
    <row r="28" spans="1:67">
      <c r="A28" s="1">
        <v>44588</v>
      </c>
      <c r="B28">
        <v>0</v>
      </c>
      <c r="C28">
        <v>2</v>
      </c>
      <c r="D28">
        <f>AVERAGE(januar[[#This Row],[minimum]:[maximum]])</f>
        <v>1</v>
      </c>
      <c r="E28">
        <v>4</v>
      </c>
      <c r="F28" s="3" t="str">
        <f t="shared" si="0"/>
        <v>prevažne zamračeno</v>
      </c>
      <c r="G28">
        <v>0</v>
      </c>
      <c r="Z28" s="66" t="s">
        <v>22</v>
      </c>
      <c r="AA28" s="9">
        <f>_xlfn.MINIFS(B:B,A:A,"&gt;=1.4.2022",A:A,"&lt;=30.1.2022")</f>
        <v>0</v>
      </c>
      <c r="AB28" s="9">
        <f>_xlfn.MAXIFS(C:C,A:A,"&gt;=1.4.2022",A:A,"&lt;=30.4.2022")</f>
        <v>21</v>
      </c>
      <c r="AC28" s="6">
        <f t="shared" si="2"/>
        <v>21</v>
      </c>
      <c r="AD28" s="70">
        <f>AVERAGEIFS(D:D,A:A,"&gt;=1.4.2022",A:A,"&lt;=30.4.2022")</f>
        <v>6.583333333333333</v>
      </c>
      <c r="AE28" s="6">
        <v>43.76</v>
      </c>
      <c r="AU28" s="15"/>
      <c r="AV28" s="15"/>
      <c r="AW28" s="15" t="s">
        <v>19</v>
      </c>
      <c r="AX28" s="15">
        <v>0</v>
      </c>
      <c r="AY28" s="73">
        <v>20</v>
      </c>
      <c r="AZ28" s="15">
        <v>20</v>
      </c>
      <c r="BA28" s="72">
        <v>3.435483870967742</v>
      </c>
      <c r="BB28" s="15">
        <v>61.05</v>
      </c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</row>
    <row r="29" spans="1:67">
      <c r="A29" s="1">
        <v>44589</v>
      </c>
      <c r="B29">
        <v>1</v>
      </c>
      <c r="C29">
        <v>3</v>
      </c>
      <c r="D29">
        <f>AVERAGE(januar[[#This Row],[minimum]:[maximum]])</f>
        <v>2</v>
      </c>
      <c r="E29">
        <v>5</v>
      </c>
      <c r="F29" s="3" t="str">
        <f t="shared" si="0"/>
        <v>zamračeno</v>
      </c>
      <c r="G29">
        <v>0</v>
      </c>
      <c r="Z29" s="66" t="s">
        <v>24</v>
      </c>
      <c r="AA29" s="9">
        <f>_xlfn.MINIFS(B:B,A:A,"&gt;=1.5.2022",A:A,"&lt;=31.5.2022")</f>
        <v>2</v>
      </c>
      <c r="AB29" s="9">
        <f>_xlfn.MAXIFS(C:C,A:A,"&gt;=1.5.2022",A:A,"&lt;=31.5.2022")</f>
        <v>27</v>
      </c>
      <c r="AC29" s="6">
        <f t="shared" si="2"/>
        <v>25</v>
      </c>
      <c r="AD29" s="70">
        <f>AVERAGEIFS(D:D,A:A,"&gt;=1.5.2022",A:A,"&lt;=31.5.2022")</f>
        <v>13.96774193548387</v>
      </c>
      <c r="AE29" s="6">
        <v>57.21</v>
      </c>
      <c r="AU29" s="15"/>
      <c r="AV29" s="15"/>
      <c r="AW29" s="15" t="s">
        <v>22</v>
      </c>
      <c r="AX29" s="15">
        <v>0</v>
      </c>
      <c r="AY29" s="73">
        <v>21</v>
      </c>
      <c r="AZ29" s="15">
        <v>21</v>
      </c>
      <c r="BA29" s="72">
        <v>6.583333333333333</v>
      </c>
      <c r="BB29" s="15">
        <v>43.76</v>
      </c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</row>
    <row r="30" spans="1:67">
      <c r="A30" s="1">
        <v>44590</v>
      </c>
      <c r="B30">
        <v>-6</v>
      </c>
      <c r="C30">
        <v>1</v>
      </c>
      <c r="D30">
        <f>AVERAGE(januar[[#This Row],[minimum]:[maximum]])</f>
        <v>-2.5</v>
      </c>
      <c r="E30">
        <v>4</v>
      </c>
      <c r="F30" s="3" t="str">
        <f t="shared" si="0"/>
        <v>prevažne zamračeno</v>
      </c>
      <c r="G30">
        <v>0</v>
      </c>
      <c r="Z30" s="66" t="s">
        <v>26</v>
      </c>
      <c r="AA30" s="9">
        <f>_xlfn.MINIFS(B:B,A:A,"&gt;=1.6.2022",A:A,"&lt;=30.6.2022")</f>
        <v>7</v>
      </c>
      <c r="AB30" s="9">
        <f>_xlfn.MAXIFS(C:C,A:A,"&gt;=1.6.2022",A:A,"&lt;=30.6.2022")</f>
        <v>35</v>
      </c>
      <c r="AC30" s="6">
        <f t="shared" si="2"/>
        <v>28</v>
      </c>
      <c r="AD30" s="70">
        <f>AVERAGEIFS(D:D,A:A,"&gt;=1.6.2022",A:A,"&lt;=30.6.2022")</f>
        <v>19.016666666666666</v>
      </c>
      <c r="AE30" s="6">
        <v>62.74</v>
      </c>
      <c r="AU30" s="15"/>
      <c r="AV30" s="15"/>
      <c r="AW30" s="15" t="s">
        <v>24</v>
      </c>
      <c r="AX30" s="15">
        <v>2</v>
      </c>
      <c r="AY30" s="73">
        <v>25</v>
      </c>
      <c r="AZ30" s="15">
        <v>0</v>
      </c>
      <c r="BA30" s="72">
        <v>13.96774193548387</v>
      </c>
      <c r="BB30" s="15">
        <v>57.21</v>
      </c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</row>
    <row r="31" spans="1:67">
      <c r="A31" s="1">
        <v>44591</v>
      </c>
      <c r="B31">
        <v>1</v>
      </c>
      <c r="C31">
        <v>4</v>
      </c>
      <c r="D31">
        <f>AVERAGE(januar[[#This Row],[minimum]:[maximum]])</f>
        <v>2.5</v>
      </c>
      <c r="E31">
        <v>5</v>
      </c>
      <c r="F31" s="3" t="str">
        <f t="shared" si="0"/>
        <v>zamračeno</v>
      </c>
      <c r="G31">
        <v>0</v>
      </c>
      <c r="Z31" s="66" t="s">
        <v>21</v>
      </c>
      <c r="AA31" s="9">
        <f>_xlfn.MINIFS(B:B,A:A,"&gt;=1.7.2022",A:A,"&lt;=31.7.2022")</f>
        <v>8</v>
      </c>
      <c r="AB31" s="9">
        <f>_xlfn.MAXIFS(C:C,A:A,"&gt;=1.7.2022",A:A,"&lt;=31.7.2022")</f>
        <v>35</v>
      </c>
      <c r="AC31" s="6">
        <f t="shared" si="2"/>
        <v>27</v>
      </c>
      <c r="AD31" s="70">
        <f>AVERAGEIFS(D:D,A:A,"&gt;=1.7.2022",A:A,"&lt;=31.7.2022")</f>
        <v>19.35483870967742</v>
      </c>
      <c r="AE31" s="6">
        <v>60.67</v>
      </c>
      <c r="AU31" s="15"/>
      <c r="AV31" s="15"/>
      <c r="AW31" s="15" t="s">
        <v>26</v>
      </c>
      <c r="AX31" s="15">
        <v>7</v>
      </c>
      <c r="AY31" s="73">
        <v>28</v>
      </c>
      <c r="AZ31" s="15">
        <v>0</v>
      </c>
      <c r="BA31" s="72">
        <v>19.016666666666666</v>
      </c>
      <c r="BB31" s="15">
        <v>62.74</v>
      </c>
    </row>
    <row r="32" spans="1:67">
      <c r="A32" s="1">
        <v>44592</v>
      </c>
      <c r="B32">
        <v>-1</v>
      </c>
      <c r="C32">
        <v>2</v>
      </c>
      <c r="D32">
        <f>AVERAGE(januar[[#This Row],[minimum]:[maximum]])</f>
        <v>0.5</v>
      </c>
      <c r="E32" s="2">
        <v>4</v>
      </c>
      <c r="F32" s="3" t="str">
        <f t="shared" si="0"/>
        <v>prevažne zamračeno</v>
      </c>
      <c r="G32">
        <v>0</v>
      </c>
      <c r="Z32" s="66" t="s">
        <v>27</v>
      </c>
      <c r="AA32" s="9">
        <f>_xlfn.MINIFS(B:B,A:A,"&gt;=1.8.2022",A:A,"&lt;=31.8.2022")</f>
        <v>11</v>
      </c>
      <c r="AB32" s="9">
        <f>_xlfn.MAXIFS(C:C,A:A,"&gt;=1.8.2022",A:A,"&lt;=31.8.2022")</f>
        <v>33</v>
      </c>
      <c r="AC32" s="6">
        <f t="shared" si="2"/>
        <v>22</v>
      </c>
      <c r="AD32" s="70">
        <f>AVERAGEIFS(D:D,A:A,"&gt;=1.8.2022",A:A,"&lt;=31.8.2022")</f>
        <v>20.451612903225808</v>
      </c>
      <c r="AE32" s="6">
        <v>62.07</v>
      </c>
      <c r="AU32" s="15"/>
      <c r="AV32" s="15"/>
      <c r="AW32" s="15" t="s">
        <v>21</v>
      </c>
      <c r="AX32" s="15">
        <v>8</v>
      </c>
      <c r="AY32" s="73">
        <v>27</v>
      </c>
      <c r="AZ32" s="15">
        <v>0</v>
      </c>
      <c r="BA32" s="72">
        <v>19.35483870967742</v>
      </c>
      <c r="BB32" s="15">
        <v>60.67</v>
      </c>
    </row>
    <row r="33" spans="1:54" hidden="1">
      <c r="A33" s="1" t="s">
        <v>0</v>
      </c>
      <c r="B33" t="s">
        <v>1</v>
      </c>
      <c r="C33" t="s">
        <v>2</v>
      </c>
      <c r="D33" t="e">
        <f>AVERAGE(januar[[#This Row],[minimum]:[maximum]])</f>
        <v>#DIV/0!</v>
      </c>
      <c r="Z33" s="66"/>
      <c r="AA33" s="9"/>
      <c r="AB33" s="9">
        <f t="shared" ref="AB33" si="3">_xlfn.MAXIFS(C:C,A:A,"&gt;=1.1.2022",A:A,"&lt;=31.1.2022")</f>
        <v>9</v>
      </c>
      <c r="AC33" s="6">
        <f t="shared" si="2"/>
        <v>9</v>
      </c>
      <c r="AD33" s="70"/>
      <c r="AE33" s="6"/>
      <c r="AU33" s="15"/>
      <c r="AV33" s="15"/>
      <c r="AW33" s="15" t="s">
        <v>27</v>
      </c>
      <c r="AX33" s="15">
        <v>11</v>
      </c>
      <c r="AY33" s="73"/>
      <c r="AZ33" s="15">
        <v>22</v>
      </c>
      <c r="BA33" s="72">
        <v>20.451612903225808</v>
      </c>
      <c r="BB33" s="15">
        <v>62.07</v>
      </c>
    </row>
    <row r="34" spans="1:54">
      <c r="A34" s="1">
        <v>44593</v>
      </c>
      <c r="B34">
        <v>-4</v>
      </c>
      <c r="C34">
        <v>1</v>
      </c>
      <c r="D34">
        <f>AVERAGE(januar[[#This Row],[minimum]:[maximum]])</f>
        <v>-1.5</v>
      </c>
      <c r="E34">
        <v>5</v>
      </c>
      <c r="F34" s="3" t="str">
        <f t="shared" ref="F34:F61" si="4">IF(E34="","",IF(E34=1,"jasno",IF(E34=2,"prevažne jasno",IF(E34=3,"čiastočne zamračeno",IF(E34=4,"prevažne zamračeno",IF(E34=5,"zamračeno",""))))))</f>
        <v>zamračeno</v>
      </c>
      <c r="G34">
        <v>0</v>
      </c>
      <c r="Z34" s="66" t="s">
        <v>28</v>
      </c>
      <c r="AA34" s="9">
        <f>_xlfn.MINIFS(B:B,A:A,"&gt;=1.9.2022",A:A,"&lt;=30.9.2022")</f>
        <v>3</v>
      </c>
      <c r="AB34" s="9">
        <f>_xlfn.MAXIFS(C:C,A:A,"&gt;=1.9.2022",A:A,"&lt;=30.9.2022")</f>
        <v>28</v>
      </c>
      <c r="AC34" s="6">
        <f t="shared" si="2"/>
        <v>25</v>
      </c>
      <c r="AD34" s="70">
        <f>AVERAGEIFS(D:D,A:A,"&gt;=1.9.2022",A:A,"&lt;=30.9.2022")</f>
        <v>13.383333333333333</v>
      </c>
      <c r="AE34" s="6">
        <v>37.79</v>
      </c>
      <c r="AU34" s="15"/>
      <c r="AV34" s="15"/>
      <c r="AW34" s="15" t="s">
        <v>27</v>
      </c>
      <c r="AX34" s="15">
        <v>11</v>
      </c>
      <c r="AY34" s="73">
        <v>22</v>
      </c>
      <c r="AZ34" s="15">
        <v>0</v>
      </c>
      <c r="BA34" s="72">
        <v>20.5</v>
      </c>
      <c r="BB34" s="15">
        <v>62.07</v>
      </c>
    </row>
    <row r="35" spans="1:54">
      <c r="A35" s="1">
        <v>44594</v>
      </c>
      <c r="B35">
        <v>0</v>
      </c>
      <c r="C35">
        <v>3</v>
      </c>
      <c r="D35">
        <f>AVERAGE(januar[[#This Row],[minimum]:[maximum]])</f>
        <v>1.5</v>
      </c>
      <c r="E35">
        <v>5</v>
      </c>
      <c r="F35" s="3" t="str">
        <f t="shared" si="4"/>
        <v>zamračeno</v>
      </c>
      <c r="G35">
        <v>0</v>
      </c>
      <c r="Z35" s="66" t="s">
        <v>29</v>
      </c>
      <c r="AA35" s="9">
        <f>_xlfn.MINIFS(B:B,A:A,"&gt;=1.10.2022",A:A,"&lt;=31.10.2022")</f>
        <v>0</v>
      </c>
      <c r="AB35" s="9">
        <f>_xlfn.MAXIFS(C:C,A:A,"&gt;=1.10.2022",A:A,"&lt;=31.10.2022")</f>
        <v>22</v>
      </c>
      <c r="AC35" s="6">
        <f t="shared" si="2"/>
        <v>22</v>
      </c>
      <c r="AD35" s="70">
        <f>AVERAGEIFS(D:D,A:A,"&gt;=1.10.2022",A:A,"&lt;=31.10.2022")</f>
        <v>11.161290322580646</v>
      </c>
      <c r="AE35" s="6">
        <v>33.909999999999997</v>
      </c>
      <c r="AU35" s="15"/>
      <c r="AV35" s="15"/>
      <c r="AW35" s="15" t="s">
        <v>28</v>
      </c>
      <c r="AX35" s="15">
        <v>3</v>
      </c>
      <c r="AY35" s="73">
        <v>25</v>
      </c>
      <c r="AZ35" s="15">
        <v>0</v>
      </c>
      <c r="BA35" s="72">
        <v>13.383333333333333</v>
      </c>
      <c r="BB35" s="15">
        <v>37.79</v>
      </c>
    </row>
    <row r="36" spans="1:54">
      <c r="A36" s="1">
        <v>44595</v>
      </c>
      <c r="B36">
        <v>-2</v>
      </c>
      <c r="C36">
        <v>4</v>
      </c>
      <c r="D36">
        <f>AVERAGE(januar[[#This Row],[minimum]:[maximum]])</f>
        <v>1</v>
      </c>
      <c r="E36">
        <v>4</v>
      </c>
      <c r="F36" s="3" t="str">
        <f t="shared" si="4"/>
        <v>prevažne zamračeno</v>
      </c>
      <c r="G36">
        <v>0</v>
      </c>
      <c r="Z36" s="66" t="s">
        <v>30</v>
      </c>
      <c r="AA36" s="9">
        <f>_xlfn.MINIFS(B:B,A:A,"&gt;=1.11.2022",A:A,"&lt;=30.11.2022")</f>
        <v>-4</v>
      </c>
      <c r="AB36" s="9">
        <f>_xlfn.MAXIFS(C:C,A:A,"&gt;=1.11.2022",A:A,"&lt;=30.11.2022")</f>
        <v>15</v>
      </c>
      <c r="AC36" s="6">
        <f t="shared" si="2"/>
        <v>19</v>
      </c>
      <c r="AD36" s="70">
        <f>AVERAGEIFS(D:D,A:A,"&gt;=1.11.2022",A:A,"&lt;=30.11.2022")</f>
        <v>5.0999999999999996</v>
      </c>
      <c r="AE36" s="6">
        <v>12.08</v>
      </c>
      <c r="AU36" s="15"/>
      <c r="AV36" s="15"/>
      <c r="AW36" s="15" t="s">
        <v>29</v>
      </c>
      <c r="AX36" s="15">
        <v>0</v>
      </c>
      <c r="AY36" s="73">
        <v>22</v>
      </c>
      <c r="AZ36" s="15">
        <v>22</v>
      </c>
      <c r="BA36" s="72">
        <v>11.161290322580646</v>
      </c>
      <c r="BB36" s="15">
        <v>33.909999999999997</v>
      </c>
    </row>
    <row r="37" spans="1:54">
      <c r="A37" s="1">
        <v>44596</v>
      </c>
      <c r="B37">
        <v>-5</v>
      </c>
      <c r="C37">
        <v>3</v>
      </c>
      <c r="D37">
        <f>AVERAGE(januar[[#This Row],[minimum]:[maximum]])</f>
        <v>-1</v>
      </c>
      <c r="E37">
        <v>4</v>
      </c>
      <c r="F37" s="3" t="str">
        <f t="shared" si="4"/>
        <v>prevažne zamračeno</v>
      </c>
      <c r="G37">
        <v>0</v>
      </c>
      <c r="Z37" s="67" t="s">
        <v>31</v>
      </c>
      <c r="AA37" s="10">
        <f>_xlfn.MINIFS(B:B,A:A,"&gt;=1.12.2022",A:A,"&lt;=31.12.2022")</f>
        <v>-14</v>
      </c>
      <c r="AB37" s="10">
        <f>_xlfn.MAXIFS(C:C,A:A,"&gt;=1.12.2022",A:A,"&lt;=31.12.2022")</f>
        <v>10</v>
      </c>
      <c r="AC37" s="7">
        <f t="shared" si="2"/>
        <v>24</v>
      </c>
      <c r="AD37" s="71">
        <f>AVERAGEIFS(D:D,A:A,"&gt;=1.12.2022",A:A,"&lt;=31.12.2022")</f>
        <v>0</v>
      </c>
      <c r="AE37" s="7">
        <v>12.34</v>
      </c>
      <c r="AU37" s="15"/>
      <c r="AV37" s="15"/>
      <c r="AW37" s="15" t="s">
        <v>30</v>
      </c>
      <c r="AX37" s="15">
        <v>-4</v>
      </c>
      <c r="AY37" s="73">
        <v>15</v>
      </c>
      <c r="AZ37" s="15">
        <v>19</v>
      </c>
      <c r="BA37" s="72">
        <v>5.0999999999999996</v>
      </c>
      <c r="BB37" s="15">
        <v>12.08</v>
      </c>
    </row>
    <row r="38" spans="1:54">
      <c r="A38" s="1">
        <v>44597</v>
      </c>
      <c r="B38">
        <v>-5</v>
      </c>
      <c r="C38">
        <v>4</v>
      </c>
      <c r="D38">
        <f>AVERAGE(januar[[#This Row],[minimum]:[maximum]])</f>
        <v>-0.5</v>
      </c>
      <c r="E38">
        <v>4</v>
      </c>
      <c r="F38" s="3" t="str">
        <f t="shared" si="4"/>
        <v>prevažne zamračeno</v>
      </c>
      <c r="G38">
        <v>0</v>
      </c>
      <c r="AU38" s="15"/>
      <c r="AV38" s="15"/>
      <c r="AW38" s="15" t="s">
        <v>31</v>
      </c>
      <c r="AX38" s="15">
        <v>-14</v>
      </c>
      <c r="AY38" s="73">
        <v>10</v>
      </c>
      <c r="AZ38" s="15">
        <v>24</v>
      </c>
      <c r="BA38" s="72">
        <v>0</v>
      </c>
      <c r="BB38" s="15">
        <v>12.34</v>
      </c>
    </row>
    <row r="39" spans="1:54">
      <c r="A39" s="1">
        <v>44598</v>
      </c>
      <c r="B39">
        <v>-4</v>
      </c>
      <c r="C39">
        <v>3</v>
      </c>
      <c r="D39">
        <f>AVERAGE(januar[[#This Row],[minimum]:[maximum]])</f>
        <v>-0.5</v>
      </c>
      <c r="E39">
        <v>4</v>
      </c>
      <c r="F39" s="3" t="str">
        <f t="shared" si="4"/>
        <v>prevažne zamračeno</v>
      </c>
      <c r="G39">
        <v>0</v>
      </c>
      <c r="AU39" s="15"/>
      <c r="AV39" s="15"/>
      <c r="AW39" s="15"/>
      <c r="AX39" s="15"/>
      <c r="AY39" s="72"/>
      <c r="AZ39" s="15"/>
    </row>
    <row r="40" spans="1:54">
      <c r="A40" s="1">
        <v>44599</v>
      </c>
      <c r="B40">
        <v>0</v>
      </c>
      <c r="C40">
        <v>3</v>
      </c>
      <c r="D40">
        <f>AVERAGE(januar[[#This Row],[minimum]:[maximum]])</f>
        <v>1.5</v>
      </c>
      <c r="E40">
        <v>4</v>
      </c>
      <c r="F40" s="3" t="str">
        <f t="shared" si="4"/>
        <v>prevažne zamračeno</v>
      </c>
      <c r="G40">
        <v>0</v>
      </c>
    </row>
    <row r="41" spans="1:54">
      <c r="A41" s="1">
        <v>44600</v>
      </c>
      <c r="B41">
        <v>0</v>
      </c>
      <c r="C41">
        <v>5</v>
      </c>
      <c r="D41">
        <f>AVERAGE(januar[[#This Row],[minimum]:[maximum]])</f>
        <v>2.5</v>
      </c>
      <c r="E41">
        <v>5</v>
      </c>
      <c r="F41" s="3" t="str">
        <f t="shared" si="4"/>
        <v>zamračeno</v>
      </c>
      <c r="G41">
        <v>0</v>
      </c>
    </row>
    <row r="42" spans="1:54">
      <c r="A42" s="1">
        <v>44601</v>
      </c>
      <c r="B42">
        <v>1</v>
      </c>
      <c r="C42">
        <v>6</v>
      </c>
      <c r="D42">
        <f>AVERAGE(januar[[#This Row],[minimum]:[maximum]])</f>
        <v>3.5</v>
      </c>
      <c r="E42">
        <v>4</v>
      </c>
      <c r="F42" s="3" t="str">
        <f t="shared" si="4"/>
        <v>prevažne zamračeno</v>
      </c>
      <c r="G42">
        <v>0</v>
      </c>
      <c r="AD42" s="32" t="s">
        <v>42</v>
      </c>
    </row>
    <row r="43" spans="1:54">
      <c r="A43" s="1">
        <v>44602</v>
      </c>
      <c r="B43">
        <v>1</v>
      </c>
      <c r="C43">
        <v>10</v>
      </c>
      <c r="D43">
        <f>AVERAGE(januar[[#This Row],[minimum]:[maximum]])</f>
        <v>5.5</v>
      </c>
      <c r="E43">
        <v>3</v>
      </c>
      <c r="F43" s="3" t="str">
        <f t="shared" si="4"/>
        <v>čiastočne zamračeno</v>
      </c>
      <c r="G43">
        <v>0</v>
      </c>
      <c r="Z43" s="36" t="s">
        <v>37</v>
      </c>
      <c r="AA43" s="36" t="s">
        <v>41</v>
      </c>
      <c r="AB43" s="36" t="s">
        <v>6</v>
      </c>
      <c r="AD43" s="32" t="s">
        <v>43</v>
      </c>
    </row>
    <row r="44" spans="1:54">
      <c r="A44" s="1">
        <v>44603</v>
      </c>
      <c r="B44">
        <v>-1</v>
      </c>
      <c r="C44">
        <v>6</v>
      </c>
      <c r="D44">
        <f>AVERAGE(januar[[#This Row],[minimum]:[maximum]])</f>
        <v>2.5</v>
      </c>
      <c r="E44">
        <v>5</v>
      </c>
      <c r="F44" s="3" t="str">
        <f t="shared" si="4"/>
        <v>zamračeno</v>
      </c>
      <c r="G44">
        <v>0</v>
      </c>
      <c r="Z44" s="37" t="s">
        <v>18</v>
      </c>
      <c r="AA44" s="23">
        <f>AVERAGEIFS(D:D,A:A,"&gt;=1.1.2022",A:A,"&lt;=31.1.2022")</f>
        <v>-0.70967741935483875</v>
      </c>
      <c r="AB44" s="5">
        <v>18.41</v>
      </c>
      <c r="AD44" s="32" t="s">
        <v>44</v>
      </c>
    </row>
    <row r="45" spans="1:54">
      <c r="A45" s="1">
        <v>44604</v>
      </c>
      <c r="B45">
        <v>-5</v>
      </c>
      <c r="C45">
        <v>5</v>
      </c>
      <c r="D45">
        <f>AVERAGE(januar[[#This Row],[minimum]:[maximum]])</f>
        <v>0</v>
      </c>
      <c r="E45">
        <v>2</v>
      </c>
      <c r="F45" s="3" t="str">
        <f t="shared" si="4"/>
        <v>prevažne jasno</v>
      </c>
      <c r="G45">
        <v>0</v>
      </c>
      <c r="Z45" s="38" t="s">
        <v>19</v>
      </c>
      <c r="AA45" s="24">
        <f>AVERAGEIFS(D:D,A:A,"&gt;=1.3.2022",A:A,"&lt;=31.3.2022")</f>
        <v>3.435483870967742</v>
      </c>
      <c r="AB45" s="6">
        <v>61.05</v>
      </c>
    </row>
    <row r="46" spans="1:54">
      <c r="A46" s="1">
        <v>44605</v>
      </c>
      <c r="B46">
        <v>-7</v>
      </c>
      <c r="C46">
        <v>6</v>
      </c>
      <c r="D46">
        <f>AVERAGE(januar[[#This Row],[minimum]:[maximum]])</f>
        <v>-0.5</v>
      </c>
      <c r="E46">
        <v>2</v>
      </c>
      <c r="F46" s="3" t="str">
        <f t="shared" si="4"/>
        <v>prevažne jasno</v>
      </c>
      <c r="G46">
        <v>0</v>
      </c>
      <c r="Z46" s="38" t="s">
        <v>26</v>
      </c>
      <c r="AA46" s="24">
        <f>AVERAGEIFS(D:D,A:A,"&gt;=1.6.2022",A:A,"&lt;=30.6.2022")</f>
        <v>19.016666666666666</v>
      </c>
      <c r="AB46" s="6">
        <v>62.74</v>
      </c>
    </row>
    <row r="47" spans="1:54">
      <c r="A47" s="1">
        <v>44606</v>
      </c>
      <c r="B47">
        <v>-6</v>
      </c>
      <c r="C47">
        <v>8</v>
      </c>
      <c r="D47">
        <f>AVERAGE(januar[[#This Row],[minimum]:[maximum]])</f>
        <v>1</v>
      </c>
      <c r="E47">
        <v>3</v>
      </c>
      <c r="F47" s="3" t="str">
        <f t="shared" si="4"/>
        <v>čiastočne zamračeno</v>
      </c>
      <c r="G47">
        <v>0</v>
      </c>
      <c r="Z47" s="39" t="s">
        <v>28</v>
      </c>
      <c r="AA47" s="25">
        <f>AVERAGEIFS(D:D,A:A,"&gt;=1.9.2022",A:A,"&lt;=30.9.2022")</f>
        <v>13.383333333333333</v>
      </c>
      <c r="AB47" s="7">
        <v>37.79</v>
      </c>
    </row>
    <row r="48" spans="1:54">
      <c r="A48" s="1">
        <v>44607</v>
      </c>
      <c r="B48">
        <v>-4</v>
      </c>
      <c r="C48">
        <v>10</v>
      </c>
      <c r="D48">
        <f>AVERAGE(januar[[#This Row],[minimum]:[maximum]])</f>
        <v>3</v>
      </c>
      <c r="E48">
        <v>3</v>
      </c>
      <c r="F48" s="3" t="str">
        <f t="shared" si="4"/>
        <v>čiastočne zamračeno</v>
      </c>
      <c r="G48">
        <v>0</v>
      </c>
    </row>
    <row r="49" spans="1:32" ht="15.75" thickBot="1">
      <c r="A49" s="1">
        <v>44608</v>
      </c>
      <c r="B49">
        <v>2</v>
      </c>
      <c r="C49">
        <v>9</v>
      </c>
      <c r="D49">
        <f>AVERAGE(januar[[#This Row],[minimum]:[maximum]])</f>
        <v>5.5</v>
      </c>
      <c r="E49">
        <v>4</v>
      </c>
      <c r="F49" s="3" t="str">
        <f t="shared" si="4"/>
        <v>prevažne zamračeno</v>
      </c>
      <c r="G49">
        <v>0</v>
      </c>
    </row>
    <row r="50" spans="1:32" ht="15.75" thickBot="1">
      <c r="A50" s="1">
        <v>44609</v>
      </c>
      <c r="B50">
        <v>4</v>
      </c>
      <c r="C50">
        <v>9</v>
      </c>
      <c r="D50">
        <f>AVERAGE(januar[[#This Row],[minimum]:[maximum]])</f>
        <v>6.5</v>
      </c>
      <c r="E50">
        <v>3</v>
      </c>
      <c r="F50" s="3" t="str">
        <f t="shared" si="4"/>
        <v>čiastočne zamračeno</v>
      </c>
      <c r="G50">
        <v>0</v>
      </c>
      <c r="Z50" s="33" t="s">
        <v>37</v>
      </c>
      <c r="AA50" s="34" t="s">
        <v>10</v>
      </c>
      <c r="AB50" s="35" t="s">
        <v>11</v>
      </c>
      <c r="AC50" s="34" t="s">
        <v>12</v>
      </c>
      <c r="AD50" s="34" t="s">
        <v>13</v>
      </c>
      <c r="AE50" s="35" t="s">
        <v>14</v>
      </c>
      <c r="AF50" s="62" t="s">
        <v>15</v>
      </c>
    </row>
    <row r="51" spans="1:32">
      <c r="A51" s="1">
        <v>44610</v>
      </c>
      <c r="B51">
        <v>1</v>
      </c>
      <c r="C51">
        <v>9</v>
      </c>
      <c r="D51">
        <f>AVERAGE(januar[[#This Row],[minimum]:[maximum]])</f>
        <v>5</v>
      </c>
      <c r="E51">
        <v>4</v>
      </c>
      <c r="F51" s="3" t="str">
        <f t="shared" si="4"/>
        <v>prevažne zamračeno</v>
      </c>
      <c r="G51">
        <v>0</v>
      </c>
      <c r="Z51" s="40" t="s">
        <v>18</v>
      </c>
      <c r="AA51" s="5">
        <v>0</v>
      </c>
      <c r="AB51" s="5">
        <v>4</v>
      </c>
      <c r="AC51" s="5">
        <v>4</v>
      </c>
      <c r="AD51" s="5">
        <v>9</v>
      </c>
      <c r="AE51" s="59">
        <v>14</v>
      </c>
      <c r="AF51" s="61">
        <f>((AA51*1)+(AB51*2)+(AC51*3)+(AD51*4)+(AE51*5))/(AA51+AB51+AC51+AD51+AE51)</f>
        <v>4.064516129032258</v>
      </c>
    </row>
    <row r="52" spans="1:32">
      <c r="A52" s="1">
        <v>44611</v>
      </c>
      <c r="B52">
        <v>-3</v>
      </c>
      <c r="C52">
        <v>10</v>
      </c>
      <c r="D52">
        <f>AVERAGE(januar[[#This Row],[minimum]:[maximum]])</f>
        <v>3.5</v>
      </c>
      <c r="E52">
        <v>3</v>
      </c>
      <c r="F52" s="3" t="str">
        <f t="shared" si="4"/>
        <v>čiastočne zamračeno</v>
      </c>
      <c r="G52">
        <v>0.36</v>
      </c>
      <c r="Z52" s="41" t="s">
        <v>19</v>
      </c>
      <c r="AA52" s="30">
        <v>16</v>
      </c>
      <c r="AB52" s="6">
        <v>5</v>
      </c>
      <c r="AC52" s="6">
        <v>6</v>
      </c>
      <c r="AD52" s="6">
        <v>3</v>
      </c>
      <c r="AE52" s="9">
        <v>1</v>
      </c>
      <c r="AF52" s="61">
        <f t="shared" ref="AF52:AF54" si="5">((AA52*1)+(AB52*2)+(AC52*3)+(AD52*4)+(AE52*5))/(AA52+AB52+AC52+AD52+AE52)</f>
        <v>1.967741935483871</v>
      </c>
    </row>
    <row r="53" spans="1:32">
      <c r="A53" s="1">
        <v>44612</v>
      </c>
      <c r="B53">
        <v>-4</v>
      </c>
      <c r="C53">
        <v>3</v>
      </c>
      <c r="D53">
        <f>AVERAGE(januar[[#This Row],[minimum]:[maximum]])</f>
        <v>-0.5</v>
      </c>
      <c r="E53">
        <v>4</v>
      </c>
      <c r="F53" s="3" t="str">
        <f t="shared" si="4"/>
        <v>prevažne zamračeno</v>
      </c>
      <c r="G53">
        <v>0.26000000000000006</v>
      </c>
      <c r="Z53" s="41" t="s">
        <v>26</v>
      </c>
      <c r="AA53" s="6">
        <v>7</v>
      </c>
      <c r="AB53" s="30">
        <v>16</v>
      </c>
      <c r="AC53" s="6">
        <v>5</v>
      </c>
      <c r="AD53" s="6">
        <v>2</v>
      </c>
      <c r="AE53" s="9">
        <v>0</v>
      </c>
      <c r="AF53" s="61">
        <f t="shared" si="5"/>
        <v>2.0666666666666669</v>
      </c>
    </row>
    <row r="54" spans="1:32" ht="15.75" thickBot="1">
      <c r="A54" s="1">
        <v>44613</v>
      </c>
      <c r="B54">
        <v>-1</v>
      </c>
      <c r="C54">
        <v>6</v>
      </c>
      <c r="D54">
        <f>AVERAGE(januar[[#This Row],[minimum]:[maximum]])</f>
        <v>2.5</v>
      </c>
      <c r="E54">
        <v>4</v>
      </c>
      <c r="F54" s="3" t="str">
        <f t="shared" si="4"/>
        <v>prevažne zamračeno</v>
      </c>
      <c r="G54">
        <v>0.26000000000000006</v>
      </c>
      <c r="Z54" s="42" t="s">
        <v>28</v>
      </c>
      <c r="AA54" s="7">
        <v>0</v>
      </c>
      <c r="AB54" s="31">
        <v>8</v>
      </c>
      <c r="AC54" s="7">
        <v>7</v>
      </c>
      <c r="AD54" s="7">
        <v>7</v>
      </c>
      <c r="AE54" s="60">
        <v>8</v>
      </c>
      <c r="AF54" s="63">
        <f t="shared" si="5"/>
        <v>3.5</v>
      </c>
    </row>
    <row r="55" spans="1:32">
      <c r="A55" s="1">
        <v>44614</v>
      </c>
      <c r="B55">
        <v>-2</v>
      </c>
      <c r="C55">
        <v>7</v>
      </c>
      <c r="D55">
        <f>AVERAGE(januar[[#This Row],[minimum]:[maximum]])</f>
        <v>2.5</v>
      </c>
      <c r="E55">
        <v>4</v>
      </c>
      <c r="F55" s="3" t="str">
        <f t="shared" si="4"/>
        <v>prevažne zamračeno</v>
      </c>
      <c r="G55">
        <v>0.82000000000000017</v>
      </c>
    </row>
    <row r="56" spans="1:32">
      <c r="A56" s="1">
        <v>44615</v>
      </c>
      <c r="B56">
        <v>-2</v>
      </c>
      <c r="C56">
        <v>8</v>
      </c>
      <c r="D56">
        <f>AVERAGE(januar[[#This Row],[minimum]:[maximum]])</f>
        <v>3</v>
      </c>
      <c r="E56">
        <v>3</v>
      </c>
      <c r="F56" s="3" t="str">
        <f t="shared" si="4"/>
        <v>čiastočne zamračeno</v>
      </c>
      <c r="G56">
        <v>0.79000000000000026</v>
      </c>
    </row>
    <row r="57" spans="1:32">
      <c r="A57" s="1">
        <v>44616</v>
      </c>
      <c r="B57">
        <v>-4</v>
      </c>
      <c r="C57">
        <v>10</v>
      </c>
      <c r="D57">
        <f>AVERAGE(januar[[#This Row],[minimum]:[maximum]])</f>
        <v>3</v>
      </c>
      <c r="E57">
        <v>3</v>
      </c>
      <c r="F57" s="3" t="str">
        <f t="shared" si="4"/>
        <v>čiastočne zamračeno</v>
      </c>
      <c r="G57">
        <v>1.8700000000000008</v>
      </c>
    </row>
    <row r="58" spans="1:32">
      <c r="A58" s="1">
        <v>44617</v>
      </c>
      <c r="B58">
        <v>-3</v>
      </c>
      <c r="C58">
        <v>6</v>
      </c>
      <c r="D58">
        <f>AVERAGE(januar[[#This Row],[minimum]:[maximum]])</f>
        <v>1.5</v>
      </c>
      <c r="E58">
        <v>2</v>
      </c>
      <c r="F58" s="3" t="str">
        <f t="shared" si="4"/>
        <v>prevažne jasno</v>
      </c>
      <c r="G58">
        <v>0.83000000000000007</v>
      </c>
    </row>
    <row r="59" spans="1:32">
      <c r="A59" s="1">
        <v>44618</v>
      </c>
      <c r="B59">
        <v>-5</v>
      </c>
      <c r="C59">
        <v>6</v>
      </c>
      <c r="D59">
        <f>AVERAGE(januar[[#This Row],[minimum]:[maximum]])</f>
        <v>0.5</v>
      </c>
      <c r="E59">
        <v>5</v>
      </c>
      <c r="F59" s="3" t="str">
        <f t="shared" si="4"/>
        <v>zamračeno</v>
      </c>
      <c r="G59">
        <v>1.8600000000000005</v>
      </c>
    </row>
    <row r="60" spans="1:32">
      <c r="A60" s="1">
        <v>44619</v>
      </c>
      <c r="B60">
        <v>-3</v>
      </c>
      <c r="C60">
        <v>6</v>
      </c>
      <c r="D60">
        <f>AVERAGE(januar[[#This Row],[minimum]:[maximum]])</f>
        <v>1.5</v>
      </c>
      <c r="E60">
        <v>2</v>
      </c>
      <c r="F60" s="3" t="str">
        <f t="shared" si="4"/>
        <v>prevažne jasno</v>
      </c>
      <c r="G60">
        <v>2.5099999999999985</v>
      </c>
    </row>
    <row r="61" spans="1:32">
      <c r="A61" s="1">
        <v>44620</v>
      </c>
      <c r="B61">
        <v>-2</v>
      </c>
      <c r="C61">
        <v>3</v>
      </c>
      <c r="D61">
        <f>AVERAGE(januar[[#This Row],[minimum]:[maximum]])</f>
        <v>0.5</v>
      </c>
      <c r="E61">
        <v>3</v>
      </c>
      <c r="F61" s="3" t="str">
        <f t="shared" si="4"/>
        <v>čiastočne zamračeno</v>
      </c>
      <c r="G61">
        <v>1.5800000000000005</v>
      </c>
      <c r="AB61" s="32" t="s">
        <v>45</v>
      </c>
    </row>
    <row r="62" spans="1:32" hidden="1">
      <c r="A62" s="1" t="s">
        <v>0</v>
      </c>
      <c r="B62" t="s">
        <v>1</v>
      </c>
      <c r="C62" t="s">
        <v>2</v>
      </c>
      <c r="D62" t="e">
        <f>AVERAGE(januar[[#This Row],[minimum]:[maximum]])</f>
        <v>#DIV/0!</v>
      </c>
      <c r="Z62" s="43" t="s">
        <v>46</v>
      </c>
      <c r="AA62" s="44" t="s">
        <v>47</v>
      </c>
      <c r="AB62" s="48" t="s">
        <v>5</v>
      </c>
      <c r="AC62" s="49" t="s">
        <v>48</v>
      </c>
    </row>
    <row r="63" spans="1:32">
      <c r="A63" s="1">
        <v>44621</v>
      </c>
      <c r="B63">
        <v>-6</v>
      </c>
      <c r="C63">
        <v>7</v>
      </c>
      <c r="D63">
        <f>AVERAGE(januar[[#This Row],[minimum]:[maximum]])</f>
        <v>0.5</v>
      </c>
      <c r="E63">
        <v>1</v>
      </c>
      <c r="F63" s="3" t="str">
        <f>IF(E63="","",IF(E63=1,"jasno",IF(E63=2,"prevažne jasno",IF(E63=3,"čiastočne zamračeno",IF(E63=4,"prevažne zamračeno",IF(E63=5,"zamračeno",""))))))</f>
        <v>jasno</v>
      </c>
      <c r="G63">
        <v>2.4399999999999991</v>
      </c>
      <c r="Z63" s="45">
        <v>44621</v>
      </c>
      <c r="AA63" s="50">
        <v>2.4399999999999991</v>
      </c>
      <c r="AB63" s="53" t="s">
        <v>10</v>
      </c>
      <c r="AC63" s="56">
        <v>0.5</v>
      </c>
    </row>
    <row r="64" spans="1:32">
      <c r="A64" s="1">
        <v>44622</v>
      </c>
      <c r="B64">
        <v>-5</v>
      </c>
      <c r="C64">
        <v>7</v>
      </c>
      <c r="D64">
        <f>AVERAGE(januar[[#This Row],[minimum]:[maximum]])</f>
        <v>1</v>
      </c>
      <c r="E64">
        <v>1</v>
      </c>
      <c r="F64" s="3" t="str">
        <f t="shared" ref="F64:F93" si="6">IF(E64="","",IF(E64=1,"jasno",IF(E64=2,"prevažne jasno",IF(E64=3,"čiastočne zamračeno",IF(E64=4,"prevažne zamračeno",IF(E64=5,"zamračeno",""))))))</f>
        <v>jasno</v>
      </c>
      <c r="G64">
        <v>2.3699999999999997</v>
      </c>
      <c r="Z64" s="46">
        <v>44622</v>
      </c>
      <c r="AA64" s="51">
        <v>2.3699999999999997</v>
      </c>
      <c r="AB64" s="54" t="s">
        <v>10</v>
      </c>
      <c r="AC64" s="57">
        <v>1</v>
      </c>
    </row>
    <row r="65" spans="1:29">
      <c r="A65" s="1">
        <v>44623</v>
      </c>
      <c r="B65">
        <v>-5</v>
      </c>
      <c r="C65">
        <v>5</v>
      </c>
      <c r="D65">
        <f>AVERAGE(januar[[#This Row],[minimum]:[maximum]])</f>
        <v>0</v>
      </c>
      <c r="E65">
        <v>1</v>
      </c>
      <c r="F65" s="3" t="str">
        <f t="shared" si="6"/>
        <v>jasno</v>
      </c>
      <c r="G65">
        <v>1.9900000000000011</v>
      </c>
      <c r="Z65" s="46">
        <v>44623</v>
      </c>
      <c r="AA65" s="51">
        <v>1.9900000000000011</v>
      </c>
      <c r="AB65" s="54" t="s">
        <v>10</v>
      </c>
      <c r="AC65" s="57">
        <v>0</v>
      </c>
    </row>
    <row r="66" spans="1:29">
      <c r="A66" s="1">
        <v>44624</v>
      </c>
      <c r="B66">
        <v>-5</v>
      </c>
      <c r="C66">
        <v>2</v>
      </c>
      <c r="D66">
        <f>AVERAGE(januar[[#This Row],[minimum]:[maximum]])</f>
        <v>-1.5</v>
      </c>
      <c r="E66">
        <v>3</v>
      </c>
      <c r="F66" s="3" t="str">
        <f t="shared" si="6"/>
        <v>čiastočne zamračeno</v>
      </c>
      <c r="G66">
        <v>1.3800000000000003</v>
      </c>
      <c r="Z66" s="46">
        <v>44624</v>
      </c>
      <c r="AA66" s="51">
        <v>1.3800000000000003</v>
      </c>
      <c r="AB66" s="54" t="s">
        <v>12</v>
      </c>
      <c r="AC66" s="57">
        <v>-1.5</v>
      </c>
    </row>
    <row r="67" spans="1:29">
      <c r="A67" s="1">
        <v>44625</v>
      </c>
      <c r="B67">
        <v>-5</v>
      </c>
      <c r="C67">
        <v>3</v>
      </c>
      <c r="D67">
        <f>AVERAGE(januar[[#This Row],[minimum]:[maximum]])</f>
        <v>-1</v>
      </c>
      <c r="E67">
        <v>3</v>
      </c>
      <c r="F67" s="3" t="str">
        <f t="shared" si="6"/>
        <v>čiastočne zamračeno</v>
      </c>
      <c r="G67">
        <v>0.36000000000000015</v>
      </c>
      <c r="Z67" s="46">
        <v>44625</v>
      </c>
      <c r="AA67" s="51">
        <v>0.36000000000000015</v>
      </c>
      <c r="AB67" s="54" t="s">
        <v>12</v>
      </c>
      <c r="AC67" s="57">
        <v>-1</v>
      </c>
    </row>
    <row r="68" spans="1:29">
      <c r="A68" s="1">
        <v>44626</v>
      </c>
      <c r="B68">
        <v>-7</v>
      </c>
      <c r="C68">
        <v>2</v>
      </c>
      <c r="D68">
        <f>AVERAGE(januar[[#This Row],[minimum]:[maximum]])</f>
        <v>-2.5</v>
      </c>
      <c r="E68">
        <v>3</v>
      </c>
      <c r="F68" s="3" t="str">
        <f t="shared" si="6"/>
        <v>čiastočne zamračeno</v>
      </c>
      <c r="G68">
        <v>2.2699999999999987</v>
      </c>
      <c r="Z68" s="46">
        <v>44626</v>
      </c>
      <c r="AA68" s="51">
        <v>2.2699999999999987</v>
      </c>
      <c r="AB68" s="54" t="s">
        <v>12</v>
      </c>
      <c r="AC68" s="57">
        <v>-2.5</v>
      </c>
    </row>
    <row r="69" spans="1:29">
      <c r="A69" s="1">
        <v>44627</v>
      </c>
      <c r="B69">
        <v>-3</v>
      </c>
      <c r="C69">
        <v>2</v>
      </c>
      <c r="D69">
        <f>AVERAGE(januar[[#This Row],[minimum]:[maximum]])</f>
        <v>-0.5</v>
      </c>
      <c r="E69">
        <v>4</v>
      </c>
      <c r="F69" s="3" t="str">
        <f t="shared" si="6"/>
        <v>prevažne zamračeno</v>
      </c>
      <c r="G69">
        <v>0.80000000000000049</v>
      </c>
      <c r="Z69" s="46">
        <v>44627</v>
      </c>
      <c r="AA69" s="51">
        <v>0.80000000000000049</v>
      </c>
      <c r="AB69" s="54" t="s">
        <v>13</v>
      </c>
      <c r="AC69" s="57">
        <v>-0.5</v>
      </c>
    </row>
    <row r="70" spans="1:29">
      <c r="A70" s="1">
        <v>44628</v>
      </c>
      <c r="B70">
        <v>-5</v>
      </c>
      <c r="C70">
        <v>4</v>
      </c>
      <c r="D70">
        <f>AVERAGE(januar[[#This Row],[minimum]:[maximum]])</f>
        <v>-0.5</v>
      </c>
      <c r="E70">
        <v>3</v>
      </c>
      <c r="F70" s="3" t="str">
        <f t="shared" si="6"/>
        <v>čiastočne zamračeno</v>
      </c>
      <c r="G70">
        <v>1.3500000000000003</v>
      </c>
      <c r="Z70" s="46">
        <v>44628</v>
      </c>
      <c r="AA70" s="51">
        <v>1.3500000000000003</v>
      </c>
      <c r="AB70" s="54" t="s">
        <v>12</v>
      </c>
      <c r="AC70" s="57">
        <v>-0.5</v>
      </c>
    </row>
    <row r="71" spans="1:29">
      <c r="A71" s="1">
        <v>44629</v>
      </c>
      <c r="B71">
        <v>-5</v>
      </c>
      <c r="C71">
        <v>8</v>
      </c>
      <c r="D71">
        <f>AVERAGE(januar[[#This Row],[minimum]:[maximum]])</f>
        <v>1.5</v>
      </c>
      <c r="E71">
        <v>3</v>
      </c>
      <c r="F71" s="3" t="str">
        <f t="shared" si="6"/>
        <v>čiastočne zamračeno</v>
      </c>
      <c r="G71">
        <v>1.0000000000000002</v>
      </c>
      <c r="Z71" s="46">
        <v>44629</v>
      </c>
      <c r="AA71" s="51">
        <v>1.0000000000000002</v>
      </c>
      <c r="AB71" s="54" t="s">
        <v>12</v>
      </c>
      <c r="AC71" s="57">
        <v>1.5</v>
      </c>
    </row>
    <row r="72" spans="1:29">
      <c r="A72" s="1">
        <v>44630</v>
      </c>
      <c r="B72">
        <v>-4</v>
      </c>
      <c r="C72">
        <v>5</v>
      </c>
      <c r="D72">
        <f>AVERAGE(januar[[#This Row],[minimum]:[maximum]])</f>
        <v>0.5</v>
      </c>
      <c r="E72">
        <v>2</v>
      </c>
      <c r="F72" s="3" t="str">
        <f t="shared" si="6"/>
        <v>prevažne jasno</v>
      </c>
      <c r="G72">
        <v>2.1</v>
      </c>
      <c r="Z72" s="46">
        <v>44630</v>
      </c>
      <c r="AA72" s="51">
        <v>2.1</v>
      </c>
      <c r="AB72" s="54" t="s">
        <v>11</v>
      </c>
      <c r="AC72" s="57">
        <v>0.5</v>
      </c>
    </row>
    <row r="73" spans="1:29">
      <c r="A73" s="1">
        <v>44631</v>
      </c>
      <c r="B73">
        <v>-9</v>
      </c>
      <c r="C73">
        <v>6</v>
      </c>
      <c r="D73">
        <f>AVERAGE(januar[[#This Row],[minimum]:[maximum]])</f>
        <v>-1.5</v>
      </c>
      <c r="E73">
        <v>1</v>
      </c>
      <c r="F73" s="3" t="str">
        <f t="shared" si="6"/>
        <v>jasno</v>
      </c>
      <c r="G73">
        <v>2.2299999999999991</v>
      </c>
      <c r="Z73" s="46">
        <v>44631</v>
      </c>
      <c r="AA73" s="51">
        <v>2.2299999999999991</v>
      </c>
      <c r="AB73" s="54" t="s">
        <v>10</v>
      </c>
      <c r="AC73" s="57">
        <v>-1.5</v>
      </c>
    </row>
    <row r="74" spans="1:29">
      <c r="A74" s="1">
        <v>44632</v>
      </c>
      <c r="B74">
        <v>-9</v>
      </c>
      <c r="C74">
        <v>6</v>
      </c>
      <c r="D74">
        <f>AVERAGE(januar[[#This Row],[minimum]:[maximum]])</f>
        <v>-1.5</v>
      </c>
      <c r="E74">
        <v>1</v>
      </c>
      <c r="F74" s="3" t="str">
        <f t="shared" si="6"/>
        <v>jasno</v>
      </c>
      <c r="G74">
        <v>2.739999999999998</v>
      </c>
      <c r="Z74" s="46">
        <v>44632</v>
      </c>
      <c r="AA74" s="51">
        <v>2.739999999999998</v>
      </c>
      <c r="AB74" s="54" t="s">
        <v>10</v>
      </c>
      <c r="AC74" s="57">
        <v>-1.5</v>
      </c>
    </row>
    <row r="75" spans="1:29">
      <c r="A75" s="1">
        <v>44633</v>
      </c>
      <c r="B75">
        <v>-8</v>
      </c>
      <c r="C75">
        <v>12</v>
      </c>
      <c r="D75">
        <f>AVERAGE(januar[[#This Row],[minimum]:[maximum]])</f>
        <v>2</v>
      </c>
      <c r="E75">
        <v>1</v>
      </c>
      <c r="F75" s="3" t="str">
        <f t="shared" si="6"/>
        <v>jasno</v>
      </c>
      <c r="G75">
        <v>3.0599999999999992</v>
      </c>
      <c r="Z75" s="46">
        <v>44633</v>
      </c>
      <c r="AA75" s="51">
        <v>3.0599999999999992</v>
      </c>
      <c r="AB75" s="54" t="s">
        <v>10</v>
      </c>
      <c r="AC75" s="57">
        <v>2</v>
      </c>
    </row>
    <row r="76" spans="1:29">
      <c r="A76" s="1">
        <v>44634</v>
      </c>
      <c r="B76">
        <v>-7</v>
      </c>
      <c r="C76">
        <v>13</v>
      </c>
      <c r="D76">
        <f>AVERAGE(januar[[#This Row],[minimum]:[maximum]])</f>
        <v>3</v>
      </c>
      <c r="E76">
        <v>1</v>
      </c>
      <c r="F76" s="3" t="str">
        <f t="shared" si="6"/>
        <v>jasno</v>
      </c>
      <c r="G76">
        <v>1.7700000000000007</v>
      </c>
      <c r="Z76" s="46">
        <v>44634</v>
      </c>
      <c r="AA76" s="51">
        <v>1.7700000000000007</v>
      </c>
      <c r="AB76" s="54" t="s">
        <v>10</v>
      </c>
      <c r="AC76" s="57">
        <v>3</v>
      </c>
    </row>
    <row r="77" spans="1:29">
      <c r="A77" s="1">
        <v>44635</v>
      </c>
      <c r="B77">
        <v>-5</v>
      </c>
      <c r="C77">
        <v>15</v>
      </c>
      <c r="D77">
        <f>AVERAGE(januar[[#This Row],[minimum]:[maximum]])</f>
        <v>5</v>
      </c>
      <c r="E77">
        <v>1</v>
      </c>
      <c r="F77" s="3" t="str">
        <f t="shared" si="6"/>
        <v>jasno</v>
      </c>
      <c r="G77">
        <v>2.0500000000000003</v>
      </c>
      <c r="Z77" s="46">
        <v>44635</v>
      </c>
      <c r="AA77" s="51">
        <v>2.0500000000000003</v>
      </c>
      <c r="AB77" s="54" t="s">
        <v>10</v>
      </c>
      <c r="AC77" s="57">
        <v>5</v>
      </c>
    </row>
    <row r="78" spans="1:29">
      <c r="A78" s="1">
        <v>44636</v>
      </c>
      <c r="B78">
        <v>-1</v>
      </c>
      <c r="C78">
        <v>9</v>
      </c>
      <c r="D78">
        <f>AVERAGE(januar[[#This Row],[minimum]:[maximum]])</f>
        <v>4</v>
      </c>
      <c r="E78">
        <v>4</v>
      </c>
      <c r="F78" s="3" t="str">
        <f t="shared" si="6"/>
        <v>prevažne zamračeno</v>
      </c>
      <c r="G78">
        <v>0.39000000000000018</v>
      </c>
      <c r="Z78" s="46">
        <v>44636</v>
      </c>
      <c r="AA78" s="51">
        <v>0.39000000000000018</v>
      </c>
      <c r="AB78" s="54" t="s">
        <v>13</v>
      </c>
      <c r="AC78" s="57">
        <v>4</v>
      </c>
    </row>
    <row r="79" spans="1:29">
      <c r="A79" s="1">
        <v>44637</v>
      </c>
      <c r="B79">
        <v>-3</v>
      </c>
      <c r="C79">
        <v>12</v>
      </c>
      <c r="D79">
        <f>AVERAGE(januar[[#This Row],[minimum]:[maximum]])</f>
        <v>4.5</v>
      </c>
      <c r="E79">
        <v>2</v>
      </c>
      <c r="F79" s="3" t="str">
        <f t="shared" si="6"/>
        <v>prevažne jasno</v>
      </c>
      <c r="G79">
        <v>2.3899999999999983</v>
      </c>
      <c r="Z79" s="46">
        <v>44637</v>
      </c>
      <c r="AA79" s="51">
        <v>2.3899999999999983</v>
      </c>
      <c r="AB79" s="54" t="s">
        <v>11</v>
      </c>
      <c r="AC79" s="57">
        <v>4.5</v>
      </c>
    </row>
    <row r="80" spans="1:29">
      <c r="A80" s="1">
        <v>44638</v>
      </c>
      <c r="B80">
        <v>-2</v>
      </c>
      <c r="C80">
        <v>12</v>
      </c>
      <c r="D80">
        <f>AVERAGE(januar[[#This Row],[minimum]:[maximum]])</f>
        <v>5</v>
      </c>
      <c r="E80">
        <v>2</v>
      </c>
      <c r="F80" s="3" t="str">
        <f t="shared" si="6"/>
        <v>prevažne jasno</v>
      </c>
      <c r="G80">
        <v>1.4600000000000002</v>
      </c>
      <c r="Z80" s="46">
        <v>44638</v>
      </c>
      <c r="AA80" s="51">
        <v>1.4600000000000002</v>
      </c>
      <c r="AB80" s="54" t="s">
        <v>11</v>
      </c>
      <c r="AC80" s="57">
        <v>5</v>
      </c>
    </row>
    <row r="81" spans="1:29">
      <c r="A81" s="1">
        <v>44639</v>
      </c>
      <c r="B81">
        <v>-5</v>
      </c>
      <c r="C81">
        <v>12</v>
      </c>
      <c r="D81">
        <f>AVERAGE(januar[[#This Row],[minimum]:[maximum]])</f>
        <v>3.5</v>
      </c>
      <c r="E81">
        <v>1</v>
      </c>
      <c r="F81" s="3" t="str">
        <f t="shared" si="6"/>
        <v>jasno</v>
      </c>
      <c r="G81">
        <v>2.7699999999999974</v>
      </c>
      <c r="Z81" s="46">
        <v>44639</v>
      </c>
      <c r="AA81" s="51">
        <v>2.7699999999999974</v>
      </c>
      <c r="AB81" s="54" t="s">
        <v>10</v>
      </c>
      <c r="AC81" s="57">
        <v>3.5</v>
      </c>
    </row>
    <row r="82" spans="1:29">
      <c r="A82" s="1">
        <v>44640</v>
      </c>
      <c r="B82">
        <v>-5</v>
      </c>
      <c r="C82">
        <v>10</v>
      </c>
      <c r="D82">
        <f>AVERAGE(januar[[#This Row],[minimum]:[maximum]])</f>
        <v>2.5</v>
      </c>
      <c r="E82">
        <v>1</v>
      </c>
      <c r="F82" s="3" t="str">
        <f t="shared" si="6"/>
        <v>jasno</v>
      </c>
      <c r="G82">
        <v>2.7499999999999987</v>
      </c>
      <c r="Z82" s="46">
        <v>44640</v>
      </c>
      <c r="AA82" s="51">
        <v>2.7499999999999987</v>
      </c>
      <c r="AB82" s="54" t="s">
        <v>10</v>
      </c>
      <c r="AC82" s="57">
        <v>2.5</v>
      </c>
    </row>
    <row r="83" spans="1:29">
      <c r="A83" s="1">
        <v>44641</v>
      </c>
      <c r="B83">
        <v>-5</v>
      </c>
      <c r="C83">
        <v>14</v>
      </c>
      <c r="D83">
        <f>AVERAGE(januar[[#This Row],[minimum]:[maximum]])</f>
        <v>4.5</v>
      </c>
      <c r="E83">
        <v>1</v>
      </c>
      <c r="F83" s="3" t="str">
        <f t="shared" si="6"/>
        <v>jasno</v>
      </c>
      <c r="G83">
        <v>2.7499999999999973</v>
      </c>
      <c r="Z83" s="46">
        <v>44641</v>
      </c>
      <c r="AA83" s="51">
        <v>2.7499999999999973</v>
      </c>
      <c r="AB83" s="54" t="s">
        <v>10</v>
      </c>
      <c r="AC83" s="57">
        <v>4.5</v>
      </c>
    </row>
    <row r="84" spans="1:29">
      <c r="A84" s="1">
        <v>44642</v>
      </c>
      <c r="B84">
        <v>-4</v>
      </c>
      <c r="C84">
        <v>19</v>
      </c>
      <c r="D84">
        <f>AVERAGE(januar[[#This Row],[minimum]:[maximum]])</f>
        <v>7.5</v>
      </c>
      <c r="E84">
        <v>1</v>
      </c>
      <c r="F84" s="3" t="str">
        <f t="shared" si="6"/>
        <v>jasno</v>
      </c>
      <c r="G84">
        <v>2.699999999999998</v>
      </c>
      <c r="Z84" s="46">
        <v>44642</v>
      </c>
      <c r="AA84" s="51">
        <v>2.699999999999998</v>
      </c>
      <c r="AB84" s="54" t="s">
        <v>10</v>
      </c>
      <c r="AC84" s="57">
        <v>7.5</v>
      </c>
    </row>
    <row r="85" spans="1:29">
      <c r="A85" s="1">
        <v>44643</v>
      </c>
      <c r="B85">
        <v>-1</v>
      </c>
      <c r="C85">
        <v>20</v>
      </c>
      <c r="D85">
        <f>AVERAGE(januar[[#This Row],[minimum]:[maximum]])</f>
        <v>9.5</v>
      </c>
      <c r="E85">
        <v>1</v>
      </c>
      <c r="F85" s="3" t="str">
        <f t="shared" si="6"/>
        <v>jasno</v>
      </c>
      <c r="G85">
        <v>2.4099999999999984</v>
      </c>
      <c r="Z85" s="46">
        <v>44643</v>
      </c>
      <c r="AA85" s="51">
        <v>2.4099999999999984</v>
      </c>
      <c r="AB85" s="54" t="s">
        <v>10</v>
      </c>
      <c r="AC85" s="57">
        <v>9.5</v>
      </c>
    </row>
    <row r="86" spans="1:29">
      <c r="A86" s="1">
        <v>44644</v>
      </c>
      <c r="B86">
        <v>-3</v>
      </c>
      <c r="C86">
        <v>17</v>
      </c>
      <c r="D86">
        <f>AVERAGE(januar[[#This Row],[minimum]:[maximum]])</f>
        <v>7</v>
      </c>
      <c r="E86">
        <v>1</v>
      </c>
      <c r="F86" s="3" t="str">
        <f t="shared" si="6"/>
        <v>jasno</v>
      </c>
      <c r="G86">
        <v>2.869999999999997</v>
      </c>
      <c r="J86" s="4"/>
      <c r="Z86" s="46">
        <v>44644</v>
      </c>
      <c r="AA86" s="51">
        <v>2.869999999999997</v>
      </c>
      <c r="AB86" s="54" t="s">
        <v>10</v>
      </c>
      <c r="AC86" s="57">
        <v>7</v>
      </c>
    </row>
    <row r="87" spans="1:29">
      <c r="A87" s="1">
        <v>44645</v>
      </c>
      <c r="B87">
        <v>-1</v>
      </c>
      <c r="C87">
        <v>17</v>
      </c>
      <c r="D87">
        <f>AVERAGE(januar[[#This Row],[minimum]:[maximum]])</f>
        <v>8</v>
      </c>
      <c r="E87">
        <v>2</v>
      </c>
      <c r="F87" s="3" t="str">
        <f t="shared" si="6"/>
        <v>prevažne jasno</v>
      </c>
      <c r="G87">
        <v>2.1399999999999988</v>
      </c>
      <c r="J87" s="4"/>
      <c r="Z87" s="46">
        <v>44645</v>
      </c>
      <c r="AA87" s="51">
        <v>2.1399999999999988</v>
      </c>
      <c r="AB87" s="54" t="s">
        <v>11</v>
      </c>
      <c r="AC87" s="57">
        <v>8</v>
      </c>
    </row>
    <row r="88" spans="1:29">
      <c r="A88" s="1">
        <v>44646</v>
      </c>
      <c r="B88">
        <v>-2</v>
      </c>
      <c r="C88">
        <v>17</v>
      </c>
      <c r="D88">
        <f>AVERAGE(januar[[#This Row],[minimum]:[maximum]])</f>
        <v>7.5</v>
      </c>
      <c r="E88">
        <v>2</v>
      </c>
      <c r="F88" s="3" t="str">
        <f t="shared" si="6"/>
        <v>prevažne jasno</v>
      </c>
      <c r="G88">
        <v>2.7399999999999975</v>
      </c>
      <c r="J88" s="4"/>
      <c r="Z88" s="46">
        <v>44646</v>
      </c>
      <c r="AA88" s="51">
        <v>2.7399999999999975</v>
      </c>
      <c r="AB88" s="54" t="s">
        <v>11</v>
      </c>
      <c r="AC88" s="57">
        <v>7.5</v>
      </c>
    </row>
    <row r="89" spans="1:29">
      <c r="A89" s="1">
        <v>44647</v>
      </c>
      <c r="B89">
        <v>0</v>
      </c>
      <c r="C89">
        <v>15</v>
      </c>
      <c r="D89">
        <f>AVERAGE(januar[[#This Row],[minimum]:[maximum]])</f>
        <v>7.5</v>
      </c>
      <c r="E89">
        <v>1</v>
      </c>
      <c r="F89" s="3" t="str">
        <f t="shared" si="6"/>
        <v>jasno</v>
      </c>
      <c r="G89">
        <v>2.9699999999999971</v>
      </c>
      <c r="J89" s="4"/>
      <c r="Z89" s="46">
        <v>44647</v>
      </c>
      <c r="AA89" s="51">
        <v>2.9699999999999971</v>
      </c>
      <c r="AB89" s="54" t="s">
        <v>10</v>
      </c>
      <c r="AC89" s="57">
        <v>7.5</v>
      </c>
    </row>
    <row r="90" spans="1:29">
      <c r="A90" s="1">
        <v>44648</v>
      </c>
      <c r="B90">
        <v>-2</v>
      </c>
      <c r="C90">
        <v>19</v>
      </c>
      <c r="D90">
        <f>AVERAGE(januar[[#This Row],[minimum]:[maximum]])</f>
        <v>8.5</v>
      </c>
      <c r="E90">
        <v>1</v>
      </c>
      <c r="F90" s="3" t="str">
        <f t="shared" si="6"/>
        <v>jasno</v>
      </c>
      <c r="G90">
        <v>2.3999999999999981</v>
      </c>
      <c r="J90" s="4"/>
      <c r="Z90" s="46">
        <v>44648</v>
      </c>
      <c r="AA90" s="51">
        <v>2.3999999999999981</v>
      </c>
      <c r="AB90" s="54" t="s">
        <v>10</v>
      </c>
      <c r="AC90" s="57">
        <v>8.5</v>
      </c>
    </row>
    <row r="91" spans="1:29">
      <c r="A91" s="1">
        <v>44649</v>
      </c>
      <c r="B91">
        <v>1</v>
      </c>
      <c r="C91">
        <v>17</v>
      </c>
      <c r="D91">
        <f>AVERAGE(januar[[#This Row],[minimum]:[maximum]])</f>
        <v>9</v>
      </c>
      <c r="E91">
        <v>3</v>
      </c>
      <c r="F91" s="3" t="str">
        <f t="shared" si="6"/>
        <v>čiastočne zamračeno</v>
      </c>
      <c r="G91">
        <v>1.1600000000000006</v>
      </c>
      <c r="Z91" s="46">
        <v>44649</v>
      </c>
      <c r="AA91" s="51">
        <v>1.1600000000000006</v>
      </c>
      <c r="AB91" s="54" t="s">
        <v>12</v>
      </c>
      <c r="AC91" s="57">
        <v>9</v>
      </c>
    </row>
    <row r="92" spans="1:29">
      <c r="A92" s="1">
        <v>44650</v>
      </c>
      <c r="B92">
        <v>5</v>
      </c>
      <c r="C92">
        <v>11</v>
      </c>
      <c r="D92">
        <f>AVERAGE(januar[[#This Row],[minimum]:[maximum]])</f>
        <v>8</v>
      </c>
      <c r="E92">
        <v>4</v>
      </c>
      <c r="F92" s="3" t="str">
        <f t="shared" si="6"/>
        <v>prevažne zamračeno</v>
      </c>
      <c r="G92">
        <v>0.8300000000000004</v>
      </c>
      <c r="Z92" s="46">
        <v>44650</v>
      </c>
      <c r="AA92" s="51">
        <v>0.8300000000000004</v>
      </c>
      <c r="AB92" s="54" t="s">
        <v>13</v>
      </c>
      <c r="AC92" s="57">
        <v>8</v>
      </c>
    </row>
    <row r="93" spans="1:29">
      <c r="A93" s="1">
        <v>44651</v>
      </c>
      <c r="B93">
        <v>3</v>
      </c>
      <c r="C93">
        <v>8</v>
      </c>
      <c r="D93">
        <f>AVERAGE(januar[[#This Row],[minimum]:[maximum]])</f>
        <v>5.5</v>
      </c>
      <c r="E93">
        <v>5</v>
      </c>
      <c r="F93" s="3" t="str">
        <f t="shared" si="6"/>
        <v>zamračeno</v>
      </c>
      <c r="G93">
        <v>0.41000000000000014</v>
      </c>
      <c r="Z93" s="47">
        <v>44651</v>
      </c>
      <c r="AA93" s="52">
        <v>0.41000000000000014</v>
      </c>
      <c r="AB93" s="55" t="s">
        <v>14</v>
      </c>
      <c r="AC93" s="58">
        <v>5.5</v>
      </c>
    </row>
    <row r="94" spans="1:29" hidden="1">
      <c r="A94" s="1" t="s">
        <v>0</v>
      </c>
      <c r="B94" t="s">
        <v>1</v>
      </c>
      <c r="C94" t="s">
        <v>2</v>
      </c>
      <c r="D94" t="e">
        <f>AVERAGE(januar[[#This Row],[minimum]:[maximum]])</f>
        <v>#DIV/0!</v>
      </c>
    </row>
    <row r="95" spans="1:29">
      <c r="A95" s="1">
        <v>44652</v>
      </c>
      <c r="B95">
        <v>1</v>
      </c>
      <c r="C95">
        <v>3</v>
      </c>
      <c r="D95">
        <f>AVERAGE(januar[[#This Row],[minimum]:[maximum]])</f>
        <v>2</v>
      </c>
      <c r="E95">
        <v>5</v>
      </c>
      <c r="F95" s="3" t="str">
        <f t="shared" ref="F95:F124" si="7">IF(E95="","",IF(E95=1,"jasno",IF(E95=2,"prevažne jasno",IF(E95=3,"čiastočne zamračeno",IF(E95=4,"prevažne zamračeno",IF(E95=5,"zamračeno",""))))))</f>
        <v>zamračeno</v>
      </c>
      <c r="G95">
        <v>0.44000000000000022</v>
      </c>
    </row>
    <row r="96" spans="1:29">
      <c r="A96" s="1">
        <v>44653</v>
      </c>
      <c r="B96">
        <v>0</v>
      </c>
      <c r="C96">
        <v>1</v>
      </c>
      <c r="D96">
        <f>AVERAGE(januar[[#This Row],[minimum]:[maximum]])</f>
        <v>0.5</v>
      </c>
      <c r="E96">
        <v>5</v>
      </c>
      <c r="F96" s="3" t="str">
        <f t="shared" si="7"/>
        <v>zamračeno</v>
      </c>
      <c r="G96">
        <v>0.32000000000000012</v>
      </c>
    </row>
    <row r="97" spans="1:7">
      <c r="A97" s="1">
        <v>44654</v>
      </c>
      <c r="B97">
        <v>-4</v>
      </c>
      <c r="C97">
        <v>2</v>
      </c>
      <c r="D97">
        <f>AVERAGE(januar[[#This Row],[minimum]:[maximum]])</f>
        <v>-1</v>
      </c>
      <c r="E97">
        <v>4</v>
      </c>
      <c r="F97" s="3" t="str">
        <f t="shared" si="7"/>
        <v>prevažne zamračeno</v>
      </c>
      <c r="G97">
        <v>1.0800000000000005</v>
      </c>
    </row>
    <row r="98" spans="1:7">
      <c r="A98" s="1">
        <v>44655</v>
      </c>
      <c r="B98">
        <v>-4</v>
      </c>
      <c r="C98">
        <v>7</v>
      </c>
      <c r="D98">
        <f>AVERAGE(januar[[#This Row],[minimum]:[maximum]])</f>
        <v>1.5</v>
      </c>
      <c r="E98">
        <v>3</v>
      </c>
      <c r="F98" s="3" t="str">
        <f t="shared" si="7"/>
        <v>čiastočne zamračeno</v>
      </c>
      <c r="G98">
        <v>1.9100000000000008</v>
      </c>
    </row>
    <row r="99" spans="1:7">
      <c r="A99" s="1">
        <v>44656</v>
      </c>
      <c r="B99">
        <v>2</v>
      </c>
      <c r="C99">
        <v>7</v>
      </c>
      <c r="D99">
        <f>AVERAGE(januar[[#This Row],[minimum]:[maximum]])</f>
        <v>4.5</v>
      </c>
      <c r="E99">
        <v>5</v>
      </c>
      <c r="F99" s="3" t="str">
        <f t="shared" si="7"/>
        <v>zamračeno</v>
      </c>
      <c r="G99">
        <v>0.19000000000000003</v>
      </c>
    </row>
    <row r="100" spans="1:7">
      <c r="A100" s="1">
        <v>44657</v>
      </c>
      <c r="B100">
        <v>3</v>
      </c>
      <c r="C100">
        <v>16</v>
      </c>
      <c r="D100">
        <f>AVERAGE(januar[[#This Row],[minimum]:[maximum]])</f>
        <v>9.5</v>
      </c>
      <c r="E100">
        <v>5</v>
      </c>
      <c r="F100" s="3" t="str">
        <f t="shared" si="7"/>
        <v>zamračeno</v>
      </c>
      <c r="G100">
        <v>0.66000000000000014</v>
      </c>
    </row>
    <row r="101" spans="1:7">
      <c r="A101" s="1">
        <v>44658</v>
      </c>
      <c r="B101">
        <v>2</v>
      </c>
      <c r="C101">
        <v>17</v>
      </c>
      <c r="D101">
        <f>AVERAGE(januar[[#This Row],[minimum]:[maximum]])</f>
        <v>9.5</v>
      </c>
      <c r="E101">
        <v>4</v>
      </c>
      <c r="F101" s="3" t="str">
        <f t="shared" si="7"/>
        <v>prevažne zamračeno</v>
      </c>
      <c r="G101">
        <v>1.0900000000000003</v>
      </c>
    </row>
    <row r="102" spans="1:7">
      <c r="A102" s="1">
        <v>44659</v>
      </c>
      <c r="B102">
        <v>4</v>
      </c>
      <c r="C102">
        <v>14</v>
      </c>
      <c r="D102">
        <f>AVERAGE(januar[[#This Row],[minimum]:[maximum]])</f>
        <v>9</v>
      </c>
      <c r="E102">
        <v>4</v>
      </c>
      <c r="F102" s="3" t="str">
        <f t="shared" si="7"/>
        <v>prevažne zamračeno</v>
      </c>
      <c r="G102">
        <v>0.88000000000000034</v>
      </c>
    </row>
    <row r="103" spans="1:7">
      <c r="A103" s="1">
        <v>44660</v>
      </c>
      <c r="B103">
        <v>0</v>
      </c>
      <c r="C103">
        <v>10</v>
      </c>
      <c r="D103">
        <f>AVERAGE(januar[[#This Row],[minimum]:[maximum]])</f>
        <v>5</v>
      </c>
      <c r="E103">
        <v>5</v>
      </c>
      <c r="F103" s="3" t="str">
        <f t="shared" si="7"/>
        <v>zamračeno</v>
      </c>
      <c r="G103">
        <v>0.49000000000000021</v>
      </c>
    </row>
    <row r="104" spans="1:7">
      <c r="A104" s="1">
        <v>44661</v>
      </c>
      <c r="B104">
        <v>-2</v>
      </c>
      <c r="C104">
        <v>7</v>
      </c>
      <c r="D104">
        <f>AVERAGE(januar[[#This Row],[minimum]:[maximum]])</f>
        <v>2.5</v>
      </c>
      <c r="E104">
        <v>3</v>
      </c>
      <c r="F104" s="3" t="str">
        <f t="shared" si="7"/>
        <v>čiastočne zamračeno</v>
      </c>
      <c r="G104">
        <v>1.3700000000000006</v>
      </c>
    </row>
    <row r="105" spans="1:7">
      <c r="A105" s="1">
        <v>44662</v>
      </c>
      <c r="B105">
        <v>-2</v>
      </c>
      <c r="C105">
        <v>10</v>
      </c>
      <c r="D105">
        <f>AVERAGE(januar[[#This Row],[minimum]:[maximum]])</f>
        <v>4</v>
      </c>
      <c r="E105">
        <v>4</v>
      </c>
      <c r="F105" s="3" t="str">
        <f t="shared" si="7"/>
        <v>prevažne zamračeno</v>
      </c>
      <c r="G105">
        <v>1.8600000000000008</v>
      </c>
    </row>
    <row r="106" spans="1:7">
      <c r="A106" s="1">
        <v>44663</v>
      </c>
      <c r="B106">
        <v>-3</v>
      </c>
      <c r="C106">
        <v>15</v>
      </c>
      <c r="D106">
        <f>AVERAGE(januar[[#This Row],[minimum]:[maximum]])</f>
        <v>6</v>
      </c>
      <c r="E106">
        <v>2</v>
      </c>
      <c r="F106" s="3" t="str">
        <f t="shared" si="7"/>
        <v>prevažne jasno</v>
      </c>
      <c r="G106">
        <v>1.9700000000000009</v>
      </c>
    </row>
    <row r="107" spans="1:7">
      <c r="A107" s="1">
        <v>44664</v>
      </c>
      <c r="B107">
        <v>-1</v>
      </c>
      <c r="C107">
        <v>19</v>
      </c>
      <c r="D107">
        <f>AVERAGE(januar[[#This Row],[minimum]:[maximum]])</f>
        <v>9</v>
      </c>
      <c r="E107">
        <v>1</v>
      </c>
      <c r="F107" s="3" t="str">
        <f t="shared" si="7"/>
        <v>jasno</v>
      </c>
      <c r="G107">
        <v>1.6000000000000008</v>
      </c>
    </row>
    <row r="108" spans="1:7">
      <c r="A108" s="1">
        <v>44665</v>
      </c>
      <c r="B108">
        <v>3</v>
      </c>
      <c r="C108">
        <v>21</v>
      </c>
      <c r="D108">
        <f>AVERAGE(januar[[#This Row],[minimum]:[maximum]])</f>
        <v>12</v>
      </c>
      <c r="E108">
        <v>1</v>
      </c>
      <c r="F108" s="3" t="str">
        <f t="shared" si="7"/>
        <v>jasno</v>
      </c>
      <c r="G108">
        <v>1.9200000000000008</v>
      </c>
    </row>
    <row r="109" spans="1:7">
      <c r="A109" s="1">
        <v>44666</v>
      </c>
      <c r="B109">
        <v>3</v>
      </c>
      <c r="C109">
        <v>15</v>
      </c>
      <c r="D109">
        <f>AVERAGE(januar[[#This Row],[minimum]:[maximum]])</f>
        <v>9</v>
      </c>
      <c r="E109">
        <v>4</v>
      </c>
      <c r="F109" s="3" t="str">
        <f t="shared" si="7"/>
        <v>prevažne zamračeno</v>
      </c>
      <c r="G109">
        <v>0.81000000000000039</v>
      </c>
    </row>
    <row r="110" spans="1:7">
      <c r="A110" s="1">
        <v>44667</v>
      </c>
      <c r="B110">
        <v>4</v>
      </c>
      <c r="C110">
        <v>8</v>
      </c>
      <c r="D110">
        <f>AVERAGE(januar[[#This Row],[minimum]:[maximum]])</f>
        <v>6</v>
      </c>
      <c r="E110">
        <v>4</v>
      </c>
      <c r="F110" s="3" t="str">
        <f t="shared" si="7"/>
        <v>prevažne zamračeno</v>
      </c>
      <c r="G110">
        <v>0.75000000000000022</v>
      </c>
    </row>
    <row r="111" spans="1:7">
      <c r="A111" s="1">
        <v>44668</v>
      </c>
      <c r="B111">
        <v>4</v>
      </c>
      <c r="C111">
        <v>9</v>
      </c>
      <c r="D111">
        <f>AVERAGE(januar[[#This Row],[minimum]:[maximum]])</f>
        <v>6.5</v>
      </c>
      <c r="E111">
        <v>2</v>
      </c>
      <c r="F111" s="3" t="str">
        <f t="shared" si="7"/>
        <v>prevažne jasno</v>
      </c>
      <c r="G111">
        <v>1.4600000000000006</v>
      </c>
    </row>
    <row r="112" spans="1:7">
      <c r="A112" s="1">
        <v>44669</v>
      </c>
      <c r="B112">
        <v>1</v>
      </c>
      <c r="C112">
        <v>9</v>
      </c>
      <c r="D112">
        <f>AVERAGE(januar[[#This Row],[minimum]:[maximum]])</f>
        <v>5</v>
      </c>
      <c r="E112">
        <v>3</v>
      </c>
      <c r="F112" s="3" t="str">
        <f t="shared" si="7"/>
        <v>čiastočne zamračeno</v>
      </c>
      <c r="G112">
        <v>1.3100000000000007</v>
      </c>
    </row>
    <row r="113" spans="1:36">
      <c r="A113" s="1">
        <v>44670</v>
      </c>
      <c r="B113">
        <v>-3</v>
      </c>
      <c r="C113">
        <v>10</v>
      </c>
      <c r="D113">
        <f>AVERAGE(januar[[#This Row],[minimum]:[maximum]])</f>
        <v>3.5</v>
      </c>
      <c r="E113">
        <v>2</v>
      </c>
      <c r="F113" s="3" t="str">
        <f t="shared" si="7"/>
        <v>prevažne jasno</v>
      </c>
      <c r="G113">
        <v>1.9400000000000008</v>
      </c>
    </row>
    <row r="114" spans="1:36">
      <c r="A114" s="1">
        <v>44671</v>
      </c>
      <c r="B114">
        <v>-4</v>
      </c>
      <c r="C114">
        <v>3</v>
      </c>
      <c r="D114">
        <f>AVERAGE(januar[[#This Row],[minimum]:[maximum]])</f>
        <v>-0.5</v>
      </c>
      <c r="E114">
        <v>3</v>
      </c>
      <c r="F114" s="3" t="str">
        <f t="shared" si="7"/>
        <v>čiastočne zamračeno</v>
      </c>
      <c r="G114">
        <v>1.5600000000000007</v>
      </c>
    </row>
    <row r="115" spans="1:36">
      <c r="A115" s="1">
        <v>44672</v>
      </c>
      <c r="B115">
        <v>-1</v>
      </c>
      <c r="C115">
        <v>6</v>
      </c>
      <c r="D115">
        <f>AVERAGE(januar[[#This Row],[minimum]:[maximum]])</f>
        <v>2.5</v>
      </c>
      <c r="E115">
        <v>2</v>
      </c>
      <c r="F115" s="3" t="str">
        <f t="shared" si="7"/>
        <v>prevažne jasno</v>
      </c>
      <c r="G115">
        <v>2.419999999999999</v>
      </c>
    </row>
    <row r="116" spans="1:36">
      <c r="A116" s="1">
        <v>44673</v>
      </c>
      <c r="B116">
        <v>1</v>
      </c>
      <c r="C116">
        <v>15</v>
      </c>
      <c r="D116">
        <f>AVERAGE(januar[[#This Row],[minimum]:[maximum]])</f>
        <v>8</v>
      </c>
      <c r="E116">
        <v>2</v>
      </c>
      <c r="F116" s="3" t="str">
        <f t="shared" si="7"/>
        <v>prevažne jasno</v>
      </c>
      <c r="G116">
        <v>1.5100000000000009</v>
      </c>
    </row>
    <row r="117" spans="1:36">
      <c r="A117" s="1">
        <v>44674</v>
      </c>
      <c r="B117">
        <v>7</v>
      </c>
      <c r="C117">
        <v>17</v>
      </c>
      <c r="D117">
        <f>AVERAGE(januar[[#This Row],[minimum]:[maximum]])</f>
        <v>12</v>
      </c>
      <c r="E117">
        <v>3</v>
      </c>
      <c r="F117" s="3" t="str">
        <f t="shared" si="7"/>
        <v>čiastočne zamračeno</v>
      </c>
      <c r="G117">
        <v>2.9299999999999988</v>
      </c>
    </row>
    <row r="118" spans="1:36">
      <c r="A118" s="1">
        <v>44675</v>
      </c>
      <c r="B118">
        <v>7</v>
      </c>
      <c r="C118">
        <v>18</v>
      </c>
      <c r="D118">
        <f>AVERAGE(januar[[#This Row],[minimum]:[maximum]])</f>
        <v>12.5</v>
      </c>
      <c r="E118">
        <v>4</v>
      </c>
      <c r="F118" s="3" t="str">
        <f t="shared" si="7"/>
        <v>prevažne zamračeno</v>
      </c>
      <c r="G118">
        <v>1.5100000000000005</v>
      </c>
    </row>
    <row r="119" spans="1:36">
      <c r="A119" s="1">
        <v>44676</v>
      </c>
      <c r="B119">
        <v>6</v>
      </c>
      <c r="C119">
        <v>13</v>
      </c>
      <c r="D119">
        <f>AVERAGE(januar[[#This Row],[minimum]:[maximum]])</f>
        <v>9.5</v>
      </c>
      <c r="E119">
        <v>5</v>
      </c>
      <c r="F119" s="3" t="str">
        <f t="shared" si="7"/>
        <v>zamračeno</v>
      </c>
      <c r="G119">
        <v>0.83000000000000018</v>
      </c>
    </row>
    <row r="120" spans="1:36">
      <c r="A120" s="1">
        <v>44677</v>
      </c>
      <c r="B120">
        <v>7</v>
      </c>
      <c r="C120">
        <v>15</v>
      </c>
      <c r="D120">
        <f>AVERAGE(januar[[#This Row],[minimum]:[maximum]])</f>
        <v>11</v>
      </c>
      <c r="E120">
        <v>3</v>
      </c>
      <c r="F120" s="3" t="str">
        <f t="shared" si="7"/>
        <v>čiastočne zamračeno</v>
      </c>
      <c r="G120">
        <v>1.9600000000000006</v>
      </c>
    </row>
    <row r="121" spans="1:36">
      <c r="A121" s="1">
        <v>44678</v>
      </c>
      <c r="B121">
        <v>7</v>
      </c>
      <c r="C121">
        <v>11</v>
      </c>
      <c r="D121">
        <f>AVERAGE(januar[[#This Row],[minimum]:[maximum]])</f>
        <v>9</v>
      </c>
      <c r="E121">
        <v>5</v>
      </c>
      <c r="F121" s="3" t="str">
        <f t="shared" si="7"/>
        <v>zamračeno</v>
      </c>
      <c r="G121">
        <v>0.72000000000000031</v>
      </c>
    </row>
    <row r="122" spans="1:36">
      <c r="A122" s="1">
        <v>44679</v>
      </c>
      <c r="B122">
        <v>2</v>
      </c>
      <c r="C122">
        <v>16</v>
      </c>
      <c r="D122">
        <f>AVERAGE(januar[[#This Row],[minimum]:[maximum]])</f>
        <v>9</v>
      </c>
      <c r="E122">
        <v>2</v>
      </c>
      <c r="F122" s="3" t="str">
        <f t="shared" si="7"/>
        <v>prevažne jasno</v>
      </c>
      <c r="G122">
        <v>2.4999999999999982</v>
      </c>
    </row>
    <row r="123" spans="1:36">
      <c r="A123" s="1">
        <v>44680</v>
      </c>
      <c r="B123">
        <v>2</v>
      </c>
      <c r="C123">
        <v>17</v>
      </c>
      <c r="D123">
        <f>AVERAGE(januar[[#This Row],[minimum]:[maximum]])</f>
        <v>9.5</v>
      </c>
      <c r="E123">
        <v>2</v>
      </c>
      <c r="F123" s="3" t="str">
        <f t="shared" si="7"/>
        <v>prevažne jasno</v>
      </c>
      <c r="G123">
        <v>3.139999999999997</v>
      </c>
    </row>
    <row r="124" spans="1:36">
      <c r="A124" s="1">
        <v>44681</v>
      </c>
      <c r="B124">
        <v>3</v>
      </c>
      <c r="C124">
        <v>19</v>
      </c>
      <c r="D124">
        <f>AVERAGE(januar[[#This Row],[minimum]:[maximum]])</f>
        <v>11</v>
      </c>
      <c r="E124">
        <v>2</v>
      </c>
      <c r="F124" s="3" t="str">
        <f t="shared" si="7"/>
        <v>prevažne jasno</v>
      </c>
      <c r="G124">
        <v>2.6299999999999977</v>
      </c>
      <c r="AI124" s="4" t="s">
        <v>49</v>
      </c>
    </row>
    <row r="125" spans="1:36" hidden="1">
      <c r="A125" s="1" t="s">
        <v>0</v>
      </c>
      <c r="B125" t="s">
        <v>1</v>
      </c>
      <c r="C125" t="s">
        <v>2</v>
      </c>
      <c r="D125" t="e">
        <f>AVERAGE(januar[[#This Row],[minimum]:[maximum]])</f>
        <v>#DIV/0!</v>
      </c>
      <c r="AG125" s="36" t="s">
        <v>46</v>
      </c>
      <c r="AH125" s="36" t="s">
        <v>47</v>
      </c>
      <c r="AI125" s="36" t="s">
        <v>5</v>
      </c>
      <c r="AJ125" s="36" t="s">
        <v>48</v>
      </c>
    </row>
    <row r="126" spans="1:36">
      <c r="A126" s="1">
        <v>44682</v>
      </c>
      <c r="B126">
        <v>6</v>
      </c>
      <c r="C126">
        <v>19</v>
      </c>
      <c r="D126">
        <f>AVERAGE(januar[[#This Row],[minimum]:[maximum]])</f>
        <v>12.5</v>
      </c>
      <c r="E126">
        <v>2</v>
      </c>
      <c r="F126" s="3" t="str">
        <f t="shared" ref="F126:F156" si="8">IF(E126="","",IF(E126=1,"jasno",IF(E126=2,"prevažne jasno",IF(E126=3,"čiastočne zamračeno",IF(E126=4,"prevažne zamračeno",IF(E126=5,"zamračeno",""))))))</f>
        <v>prevažne jasno</v>
      </c>
      <c r="G126">
        <v>1.9200000000000008</v>
      </c>
      <c r="AG126" s="79">
        <v>44743</v>
      </c>
      <c r="AH126" s="5">
        <v>2.2599999999999976</v>
      </c>
      <c r="AI126" s="5" t="s">
        <v>11</v>
      </c>
      <c r="AJ126" s="5">
        <v>24.5</v>
      </c>
    </row>
    <row r="127" spans="1:36">
      <c r="A127" s="1">
        <v>44683</v>
      </c>
      <c r="B127">
        <v>6</v>
      </c>
      <c r="C127">
        <v>20</v>
      </c>
      <c r="D127">
        <f>AVERAGE(januar[[#This Row],[minimum]:[maximum]])</f>
        <v>13</v>
      </c>
      <c r="E127">
        <v>3</v>
      </c>
      <c r="F127" s="3" t="str">
        <f t="shared" si="8"/>
        <v>čiastočne zamračeno</v>
      </c>
      <c r="G127">
        <v>2.2999999999999994</v>
      </c>
      <c r="AG127" s="79">
        <v>44744</v>
      </c>
      <c r="AH127" s="6">
        <v>0.73000000000000032</v>
      </c>
      <c r="AI127" s="6" t="s">
        <v>13</v>
      </c>
      <c r="AJ127" s="6">
        <v>16.5</v>
      </c>
    </row>
    <row r="128" spans="1:36">
      <c r="A128" s="1">
        <v>44684</v>
      </c>
      <c r="B128">
        <v>5</v>
      </c>
      <c r="C128">
        <v>20</v>
      </c>
      <c r="D128">
        <f>AVERAGE(januar[[#This Row],[minimum]:[maximum]])</f>
        <v>12.5</v>
      </c>
      <c r="E128">
        <v>4</v>
      </c>
      <c r="F128" s="3" t="str">
        <f t="shared" si="8"/>
        <v>prevažne zamračeno</v>
      </c>
      <c r="G128">
        <v>1.3600000000000005</v>
      </c>
      <c r="AG128" s="79">
        <v>44745</v>
      </c>
      <c r="AH128" s="6">
        <v>3.17</v>
      </c>
      <c r="AI128" s="6" t="s">
        <v>11</v>
      </c>
      <c r="AJ128" s="6">
        <v>20.5</v>
      </c>
    </row>
    <row r="129" spans="1:36">
      <c r="A129" s="1">
        <v>44685</v>
      </c>
      <c r="B129">
        <v>5</v>
      </c>
      <c r="C129">
        <v>19</v>
      </c>
      <c r="D129">
        <f>AVERAGE(januar[[#This Row],[minimum]:[maximum]])</f>
        <v>12</v>
      </c>
      <c r="E129">
        <v>3</v>
      </c>
      <c r="F129" s="3" t="str">
        <f t="shared" si="8"/>
        <v>čiastočne zamračeno</v>
      </c>
      <c r="G129">
        <v>1.6300000000000008</v>
      </c>
      <c r="AG129" s="79">
        <v>44746</v>
      </c>
      <c r="AH129" s="6">
        <v>2.109999999999999</v>
      </c>
      <c r="AI129" s="6" t="s">
        <v>11</v>
      </c>
      <c r="AJ129" s="6">
        <v>22.5</v>
      </c>
    </row>
    <row r="130" spans="1:36">
      <c r="A130" s="1">
        <v>44686</v>
      </c>
      <c r="B130">
        <v>9</v>
      </c>
      <c r="C130">
        <v>21</v>
      </c>
      <c r="D130">
        <f>AVERAGE(januar[[#This Row],[minimum]:[maximum]])</f>
        <v>15</v>
      </c>
      <c r="E130">
        <v>3</v>
      </c>
      <c r="F130" s="3" t="str">
        <f t="shared" si="8"/>
        <v>čiastočne zamračeno</v>
      </c>
      <c r="G130">
        <v>1.5000000000000004</v>
      </c>
      <c r="AG130" s="79">
        <v>44747</v>
      </c>
      <c r="AH130" s="6">
        <v>0.53</v>
      </c>
      <c r="AI130" s="6" t="s">
        <v>14</v>
      </c>
      <c r="AJ130" s="6">
        <v>18.5</v>
      </c>
    </row>
    <row r="131" spans="1:36">
      <c r="A131" s="1">
        <v>44687</v>
      </c>
      <c r="B131">
        <v>11</v>
      </c>
      <c r="C131">
        <v>17</v>
      </c>
      <c r="D131">
        <f>AVERAGE(januar[[#This Row],[minimum]:[maximum]])</f>
        <v>14</v>
      </c>
      <c r="E131">
        <v>4</v>
      </c>
      <c r="F131" s="3" t="str">
        <f t="shared" si="8"/>
        <v>prevažne zamračeno</v>
      </c>
      <c r="G131">
        <v>1.0400000000000005</v>
      </c>
      <c r="AG131" s="79">
        <v>44748</v>
      </c>
      <c r="AH131" s="6">
        <v>2.6100000000000012</v>
      </c>
      <c r="AI131" s="6" t="s">
        <v>11</v>
      </c>
      <c r="AJ131" s="6">
        <v>17.5</v>
      </c>
    </row>
    <row r="132" spans="1:36">
      <c r="A132" s="1">
        <v>44688</v>
      </c>
      <c r="B132">
        <v>10</v>
      </c>
      <c r="C132">
        <v>18</v>
      </c>
      <c r="D132">
        <f>AVERAGE(januar[[#This Row],[minimum]:[maximum]])</f>
        <v>14</v>
      </c>
      <c r="E132">
        <v>3</v>
      </c>
      <c r="F132" s="3" t="str">
        <f t="shared" si="8"/>
        <v>čiastočne zamračeno</v>
      </c>
      <c r="G132">
        <v>1.590000000000001</v>
      </c>
      <c r="AG132" s="79">
        <v>44749</v>
      </c>
      <c r="AH132" s="6">
        <v>1.4800000000000004</v>
      </c>
      <c r="AI132" s="6" t="s">
        <v>12</v>
      </c>
      <c r="AJ132" s="6">
        <v>15.5</v>
      </c>
    </row>
    <row r="133" spans="1:36">
      <c r="A133" s="1">
        <v>44689</v>
      </c>
      <c r="B133">
        <v>10</v>
      </c>
      <c r="C133">
        <v>20</v>
      </c>
      <c r="D133">
        <f>AVERAGE(januar[[#This Row],[minimum]:[maximum]])</f>
        <v>15</v>
      </c>
      <c r="E133">
        <v>2</v>
      </c>
      <c r="F133" s="3" t="str">
        <f t="shared" si="8"/>
        <v>prevažne jasno</v>
      </c>
      <c r="G133">
        <v>1.9600000000000009</v>
      </c>
      <c r="AG133" s="79">
        <v>44750</v>
      </c>
      <c r="AH133" s="6">
        <v>2.5700000000000012</v>
      </c>
      <c r="AI133" s="6" t="s">
        <v>11</v>
      </c>
      <c r="AJ133" s="6">
        <v>17.5</v>
      </c>
    </row>
    <row r="134" spans="1:36">
      <c r="A134" s="1">
        <v>44690</v>
      </c>
      <c r="B134">
        <v>7</v>
      </c>
      <c r="C134">
        <v>21</v>
      </c>
      <c r="D134">
        <f>AVERAGE(januar[[#This Row],[minimum]:[maximum]])</f>
        <v>14</v>
      </c>
      <c r="E134">
        <v>2</v>
      </c>
      <c r="F134" s="3" t="str">
        <f t="shared" si="8"/>
        <v>prevažne jasno</v>
      </c>
      <c r="G134">
        <v>2.359999999999999</v>
      </c>
      <c r="AG134" s="79">
        <v>44751</v>
      </c>
      <c r="AH134" s="6">
        <v>1.8800000000000008</v>
      </c>
      <c r="AI134" s="6" t="s">
        <v>11</v>
      </c>
      <c r="AJ134" s="6">
        <v>17.5</v>
      </c>
    </row>
    <row r="135" spans="1:36">
      <c r="A135" s="1">
        <v>44691</v>
      </c>
      <c r="B135">
        <v>5</v>
      </c>
      <c r="C135">
        <v>23</v>
      </c>
      <c r="D135">
        <f>AVERAGE(januar[[#This Row],[minimum]:[maximum]])</f>
        <v>14</v>
      </c>
      <c r="E135">
        <v>2</v>
      </c>
      <c r="F135" s="3" t="str">
        <f t="shared" si="8"/>
        <v>prevažne jasno</v>
      </c>
      <c r="G135">
        <v>2.0100000000000002</v>
      </c>
      <c r="AG135" s="79">
        <v>44752</v>
      </c>
      <c r="AH135" s="6">
        <v>1.7400000000000007</v>
      </c>
      <c r="AI135" s="6" t="s">
        <v>12</v>
      </c>
      <c r="AJ135" s="6">
        <v>14.5</v>
      </c>
    </row>
    <row r="136" spans="1:36">
      <c r="A136" s="1">
        <v>44692</v>
      </c>
      <c r="B136">
        <v>6</v>
      </c>
      <c r="C136">
        <v>25</v>
      </c>
      <c r="D136">
        <f>AVERAGE(januar[[#This Row],[minimum]:[maximum]])</f>
        <v>15.5</v>
      </c>
      <c r="E136">
        <v>2</v>
      </c>
      <c r="F136" s="3" t="str">
        <f t="shared" si="8"/>
        <v>prevažne jasno</v>
      </c>
      <c r="G136">
        <v>2.1599999999999993</v>
      </c>
      <c r="AG136" s="79">
        <v>44753</v>
      </c>
      <c r="AH136" s="6">
        <v>2.160000000000001</v>
      </c>
      <c r="AI136" s="6" t="s">
        <v>11</v>
      </c>
      <c r="AJ136" s="6">
        <v>14.5</v>
      </c>
    </row>
    <row r="137" spans="1:36">
      <c r="A137" s="1">
        <v>44693</v>
      </c>
      <c r="B137">
        <v>9</v>
      </c>
      <c r="C137">
        <v>27</v>
      </c>
      <c r="D137">
        <f>AVERAGE(januar[[#This Row],[minimum]:[maximum]])</f>
        <v>18</v>
      </c>
      <c r="E137">
        <v>2</v>
      </c>
      <c r="F137" s="3" t="str">
        <f t="shared" si="8"/>
        <v>prevažne jasno</v>
      </c>
      <c r="G137">
        <v>1.8500000000000008</v>
      </c>
      <c r="AG137" s="79">
        <v>44754</v>
      </c>
      <c r="AH137" s="6">
        <v>2.080000000000001</v>
      </c>
      <c r="AI137" s="6" t="s">
        <v>12</v>
      </c>
      <c r="AJ137" s="6">
        <v>16</v>
      </c>
    </row>
    <row r="138" spans="1:36">
      <c r="A138" s="1">
        <v>44694</v>
      </c>
      <c r="B138">
        <v>11</v>
      </c>
      <c r="C138">
        <v>22</v>
      </c>
      <c r="D138">
        <f>AVERAGE(januar[[#This Row],[minimum]:[maximum]])</f>
        <v>16.5</v>
      </c>
      <c r="E138">
        <v>3</v>
      </c>
      <c r="F138" s="3" t="str">
        <f t="shared" si="8"/>
        <v>čiastočne zamračeno</v>
      </c>
      <c r="G138">
        <v>1.820000000000001</v>
      </c>
      <c r="AG138" s="79">
        <v>44755</v>
      </c>
      <c r="AH138" s="6">
        <v>1.5100000000000007</v>
      </c>
      <c r="AI138" s="6" t="s">
        <v>11</v>
      </c>
      <c r="AJ138" s="6">
        <v>18</v>
      </c>
    </row>
    <row r="139" spans="1:36">
      <c r="A139" s="1">
        <v>44695</v>
      </c>
      <c r="B139">
        <v>8</v>
      </c>
      <c r="C139">
        <v>21</v>
      </c>
      <c r="D139">
        <f>AVERAGE(januar[[#This Row],[minimum]:[maximum]])</f>
        <v>14.5</v>
      </c>
      <c r="E139">
        <v>3</v>
      </c>
      <c r="F139" s="3" t="str">
        <f t="shared" si="8"/>
        <v>čiastočne zamračeno</v>
      </c>
      <c r="G139">
        <v>1.8100000000000007</v>
      </c>
      <c r="AG139" s="79">
        <v>44756</v>
      </c>
      <c r="AH139" s="6">
        <v>1.6700000000000004</v>
      </c>
      <c r="AI139" s="6" t="s">
        <v>10</v>
      </c>
      <c r="AJ139" s="6">
        <v>23</v>
      </c>
    </row>
    <row r="140" spans="1:36">
      <c r="A140" s="1">
        <v>44696</v>
      </c>
      <c r="B140">
        <v>6</v>
      </c>
      <c r="C140">
        <v>22</v>
      </c>
      <c r="D140">
        <f>AVERAGE(januar[[#This Row],[minimum]:[maximum]])</f>
        <v>14</v>
      </c>
      <c r="E140">
        <v>2</v>
      </c>
      <c r="F140" s="3" t="str">
        <f t="shared" si="8"/>
        <v>prevažne jasno</v>
      </c>
      <c r="G140">
        <v>1.7400000000000007</v>
      </c>
      <c r="AG140" s="79">
        <v>44757</v>
      </c>
      <c r="AH140" s="6">
        <v>1.5300000000000007</v>
      </c>
      <c r="AI140" s="6" t="s">
        <v>11</v>
      </c>
      <c r="AJ140" s="6">
        <v>17</v>
      </c>
    </row>
    <row r="141" spans="1:36">
      <c r="A141" s="1">
        <v>44697</v>
      </c>
      <c r="B141">
        <v>7</v>
      </c>
      <c r="C141">
        <v>25</v>
      </c>
      <c r="D141">
        <f>AVERAGE(januar[[#This Row],[minimum]:[maximum]])</f>
        <v>16</v>
      </c>
      <c r="E141">
        <v>2</v>
      </c>
      <c r="F141" s="3" t="str">
        <f t="shared" si="8"/>
        <v>prevažne jasno</v>
      </c>
      <c r="G141">
        <v>2.4599999999999969</v>
      </c>
      <c r="AG141" s="79">
        <v>44758</v>
      </c>
      <c r="AH141" s="6">
        <v>2.7500000000000009</v>
      </c>
      <c r="AI141" s="6" t="s">
        <v>11</v>
      </c>
      <c r="AJ141" s="6">
        <v>16</v>
      </c>
    </row>
    <row r="142" spans="1:36">
      <c r="A142" s="1">
        <v>44698</v>
      </c>
      <c r="B142">
        <v>8</v>
      </c>
      <c r="C142">
        <v>17</v>
      </c>
      <c r="D142">
        <f>AVERAGE(januar[[#This Row],[minimum]:[maximum]])</f>
        <v>12.5</v>
      </c>
      <c r="E142">
        <v>4</v>
      </c>
      <c r="F142" s="3" t="str">
        <f t="shared" si="8"/>
        <v>prevažne zamračeno</v>
      </c>
      <c r="G142">
        <v>0.8400000000000003</v>
      </c>
      <c r="AG142" s="79">
        <v>44759</v>
      </c>
      <c r="AH142" s="6">
        <v>3.3400000000000016</v>
      </c>
      <c r="AI142" s="6" t="s">
        <v>10</v>
      </c>
      <c r="AJ142" s="6">
        <v>15</v>
      </c>
    </row>
    <row r="143" spans="1:36">
      <c r="A143" s="1">
        <v>44699</v>
      </c>
      <c r="B143">
        <v>5</v>
      </c>
      <c r="C143">
        <v>20</v>
      </c>
      <c r="D143">
        <f>AVERAGE(januar[[#This Row],[minimum]:[maximum]])</f>
        <v>12.5</v>
      </c>
      <c r="E143">
        <v>1</v>
      </c>
      <c r="F143" s="3" t="str">
        <f t="shared" si="8"/>
        <v>jasno</v>
      </c>
      <c r="G143">
        <v>2.5299999999999967</v>
      </c>
      <c r="AG143" s="79">
        <v>44760</v>
      </c>
      <c r="AH143" s="6">
        <v>2.4800000000000004</v>
      </c>
      <c r="AI143" s="6" t="s">
        <v>10</v>
      </c>
      <c r="AJ143" s="6">
        <v>17.5</v>
      </c>
    </row>
    <row r="144" spans="1:36">
      <c r="A144" s="1">
        <v>44700</v>
      </c>
      <c r="B144">
        <v>3</v>
      </c>
      <c r="C144">
        <v>23</v>
      </c>
      <c r="D144">
        <f>AVERAGE(januar[[#This Row],[minimum]:[maximum]])</f>
        <v>13</v>
      </c>
      <c r="E144">
        <v>1</v>
      </c>
      <c r="F144" s="3" t="str">
        <f t="shared" si="8"/>
        <v>jasno</v>
      </c>
      <c r="G144">
        <v>1.7600000000000005</v>
      </c>
      <c r="AG144" s="79">
        <v>44761</v>
      </c>
      <c r="AH144" s="6">
        <v>2.5300000000000011</v>
      </c>
      <c r="AI144" s="6" t="s">
        <v>10</v>
      </c>
      <c r="AJ144" s="6">
        <v>21.5</v>
      </c>
    </row>
    <row r="145" spans="1:36">
      <c r="A145" s="1">
        <v>44701</v>
      </c>
      <c r="B145">
        <v>6</v>
      </c>
      <c r="C145">
        <v>26</v>
      </c>
      <c r="D145">
        <f>AVERAGE(januar[[#This Row],[minimum]:[maximum]])</f>
        <v>16</v>
      </c>
      <c r="E145">
        <v>2</v>
      </c>
      <c r="F145" s="3" t="str">
        <f t="shared" si="8"/>
        <v>prevažne jasno</v>
      </c>
      <c r="G145">
        <v>1.9700000000000006</v>
      </c>
      <c r="AG145" s="79">
        <v>44762</v>
      </c>
      <c r="AH145" s="6">
        <v>2.5000000000000009</v>
      </c>
      <c r="AI145" s="6" t="s">
        <v>10</v>
      </c>
      <c r="AJ145" s="6">
        <v>23</v>
      </c>
    </row>
    <row r="146" spans="1:36">
      <c r="A146" s="1">
        <v>44702</v>
      </c>
      <c r="B146">
        <v>9</v>
      </c>
      <c r="C146">
        <v>22</v>
      </c>
      <c r="D146">
        <f>AVERAGE(januar[[#This Row],[minimum]:[maximum]])</f>
        <v>15.5</v>
      </c>
      <c r="E146">
        <v>2</v>
      </c>
      <c r="F146" s="3" t="str">
        <f t="shared" si="8"/>
        <v>prevažne jasno</v>
      </c>
      <c r="G146">
        <v>2.199999999999998</v>
      </c>
      <c r="AG146" s="79">
        <v>44763</v>
      </c>
      <c r="AH146" s="6">
        <v>2.8600000000000012</v>
      </c>
      <c r="AI146" s="6" t="s">
        <v>10</v>
      </c>
      <c r="AJ146" s="6">
        <v>25</v>
      </c>
    </row>
    <row r="147" spans="1:36">
      <c r="A147" s="1">
        <v>44703</v>
      </c>
      <c r="B147">
        <v>7</v>
      </c>
      <c r="C147">
        <v>19</v>
      </c>
      <c r="D147">
        <f>AVERAGE(januar[[#This Row],[minimum]:[maximum]])</f>
        <v>13</v>
      </c>
      <c r="E147">
        <v>3</v>
      </c>
      <c r="F147" s="3" t="str">
        <f t="shared" si="8"/>
        <v>čiastočne zamračeno</v>
      </c>
      <c r="G147">
        <v>1.6300000000000006</v>
      </c>
      <c r="AG147" s="79">
        <v>44764</v>
      </c>
      <c r="AH147" s="6">
        <v>1.8300000000000007</v>
      </c>
      <c r="AI147" s="6" t="s">
        <v>10</v>
      </c>
      <c r="AJ147" s="6">
        <v>25</v>
      </c>
    </row>
    <row r="148" spans="1:36">
      <c r="A148" s="1">
        <v>44704</v>
      </c>
      <c r="B148">
        <v>5</v>
      </c>
      <c r="C148">
        <v>21</v>
      </c>
      <c r="D148">
        <f>AVERAGE(januar[[#This Row],[minimum]:[maximum]])</f>
        <v>13</v>
      </c>
      <c r="E148">
        <v>2</v>
      </c>
      <c r="F148" s="3" t="str">
        <f t="shared" si="8"/>
        <v>prevažne jasno</v>
      </c>
      <c r="G148">
        <v>2.0399999999999996</v>
      </c>
      <c r="AG148" s="79">
        <v>44765</v>
      </c>
      <c r="AH148" s="6">
        <v>1.7300000000000004</v>
      </c>
      <c r="AI148" s="6" t="s">
        <v>10</v>
      </c>
      <c r="AJ148" s="6">
        <v>25.5</v>
      </c>
    </row>
    <row r="149" spans="1:36">
      <c r="A149" s="1">
        <v>44705</v>
      </c>
      <c r="B149">
        <v>10</v>
      </c>
      <c r="C149">
        <v>20</v>
      </c>
      <c r="D149">
        <f>AVERAGE(januar[[#This Row],[minimum]:[maximum]])</f>
        <v>15</v>
      </c>
      <c r="E149">
        <v>4</v>
      </c>
      <c r="F149" s="3" t="str">
        <f t="shared" si="8"/>
        <v>prevažne zamračeno</v>
      </c>
      <c r="G149">
        <v>1.4500000000000004</v>
      </c>
      <c r="AG149" s="79">
        <v>44766</v>
      </c>
      <c r="AH149" s="6">
        <v>2.6400000000000015</v>
      </c>
      <c r="AI149" s="6" t="s">
        <v>11</v>
      </c>
      <c r="AJ149" s="6">
        <v>21</v>
      </c>
    </row>
    <row r="150" spans="1:36">
      <c r="A150" s="1">
        <v>44706</v>
      </c>
      <c r="B150">
        <v>10</v>
      </c>
      <c r="C150">
        <v>18</v>
      </c>
      <c r="D150">
        <f>AVERAGE(januar[[#This Row],[minimum]:[maximum]])</f>
        <v>14</v>
      </c>
      <c r="E150">
        <v>5</v>
      </c>
      <c r="F150" s="3" t="str">
        <f t="shared" si="8"/>
        <v>zamračeno</v>
      </c>
      <c r="G150">
        <v>0.59000000000000019</v>
      </c>
      <c r="AG150" s="79">
        <v>44767</v>
      </c>
      <c r="AH150" s="6">
        <v>2.7000000000000006</v>
      </c>
      <c r="AI150" s="6" t="s">
        <v>10</v>
      </c>
      <c r="AJ150" s="6">
        <v>22</v>
      </c>
    </row>
    <row r="151" spans="1:36">
      <c r="A151" s="1">
        <v>44707</v>
      </c>
      <c r="B151">
        <v>9</v>
      </c>
      <c r="C151">
        <v>21</v>
      </c>
      <c r="D151">
        <f>AVERAGE(januar[[#This Row],[minimum]:[maximum]])</f>
        <v>15</v>
      </c>
      <c r="E151">
        <v>3</v>
      </c>
      <c r="F151" s="3" t="str">
        <f t="shared" si="8"/>
        <v>čiastočne zamračeno</v>
      </c>
      <c r="G151">
        <v>2.3999999999999972</v>
      </c>
      <c r="AG151" s="79">
        <v>44768</v>
      </c>
      <c r="AH151" s="6">
        <v>0.80000000000000027</v>
      </c>
      <c r="AI151" s="6" t="s">
        <v>13</v>
      </c>
      <c r="AJ151" s="6">
        <v>18.5</v>
      </c>
    </row>
    <row r="152" spans="1:36">
      <c r="A152" s="1">
        <v>44708</v>
      </c>
      <c r="B152">
        <v>7</v>
      </c>
      <c r="C152">
        <v>22</v>
      </c>
      <c r="D152">
        <f>AVERAGE(januar[[#This Row],[minimum]:[maximum]])</f>
        <v>14.5</v>
      </c>
      <c r="E152">
        <v>3</v>
      </c>
      <c r="F152" s="3" t="str">
        <f t="shared" si="8"/>
        <v>čiastočne zamračeno</v>
      </c>
      <c r="G152">
        <v>2.1099999999999994</v>
      </c>
      <c r="AG152" s="79">
        <v>44769</v>
      </c>
      <c r="AH152" s="6">
        <v>2.410000000000001</v>
      </c>
      <c r="AI152" s="6" t="s">
        <v>11</v>
      </c>
      <c r="AJ152" s="6">
        <v>20.5</v>
      </c>
    </row>
    <row r="153" spans="1:36">
      <c r="A153" s="1">
        <v>44709</v>
      </c>
      <c r="B153">
        <v>5</v>
      </c>
      <c r="C153">
        <v>17</v>
      </c>
      <c r="D153">
        <f>AVERAGE(januar[[#This Row],[minimum]:[maximum]])</f>
        <v>11</v>
      </c>
      <c r="E153">
        <v>2</v>
      </c>
      <c r="F153" s="3" t="str">
        <f t="shared" si="8"/>
        <v>prevažne jasno</v>
      </c>
      <c r="G153">
        <v>2.1699999999999986</v>
      </c>
      <c r="AG153" s="79">
        <v>44770</v>
      </c>
      <c r="AH153" s="6">
        <v>1.6600000000000006</v>
      </c>
      <c r="AI153" s="6" t="s">
        <v>11</v>
      </c>
      <c r="AJ153" s="6">
        <v>21</v>
      </c>
    </row>
    <row r="154" spans="1:36">
      <c r="A154" s="1">
        <v>44710</v>
      </c>
      <c r="B154">
        <v>2</v>
      </c>
      <c r="C154">
        <v>18</v>
      </c>
      <c r="D154">
        <f>AVERAGE(januar[[#This Row],[minimum]:[maximum]])</f>
        <v>10</v>
      </c>
      <c r="E154">
        <v>2</v>
      </c>
      <c r="F154" s="3" t="str">
        <f t="shared" si="8"/>
        <v>prevažne jasno</v>
      </c>
      <c r="G154">
        <v>2.08</v>
      </c>
      <c r="AG154" s="79">
        <v>44771</v>
      </c>
      <c r="AH154" s="6">
        <v>1.6000000000000005</v>
      </c>
      <c r="AI154" s="6" t="s">
        <v>12</v>
      </c>
      <c r="AJ154" s="6">
        <v>22</v>
      </c>
    </row>
    <row r="155" spans="1:36">
      <c r="A155" s="1">
        <v>44711</v>
      </c>
      <c r="B155">
        <v>8</v>
      </c>
      <c r="C155">
        <v>19</v>
      </c>
      <c r="D155">
        <f>AVERAGE(januar[[#This Row],[minimum]:[maximum]])</f>
        <v>13.5</v>
      </c>
      <c r="E155">
        <v>2</v>
      </c>
      <c r="F155" s="3" t="str">
        <f t="shared" si="8"/>
        <v>prevažne jasno</v>
      </c>
      <c r="G155">
        <v>2.1999999999999984</v>
      </c>
      <c r="AG155" s="79">
        <v>44772</v>
      </c>
      <c r="AH155" s="6">
        <v>0.50000000000000022</v>
      </c>
      <c r="AI155" s="6" t="s">
        <v>14</v>
      </c>
      <c r="AJ155" s="6">
        <v>18</v>
      </c>
    </row>
    <row r="156" spans="1:36">
      <c r="A156" s="1">
        <v>44712</v>
      </c>
      <c r="B156">
        <v>5</v>
      </c>
      <c r="C156">
        <v>23</v>
      </c>
      <c r="D156">
        <f>AVERAGE(januar[[#This Row],[minimum]:[maximum]])</f>
        <v>14</v>
      </c>
      <c r="E156">
        <v>2</v>
      </c>
      <c r="F156" s="3" t="str">
        <f t="shared" si="8"/>
        <v>prevažne jasno</v>
      </c>
      <c r="G156">
        <v>1.7300000000000006</v>
      </c>
      <c r="AG156" s="80">
        <v>44773</v>
      </c>
      <c r="AH156" s="7">
        <v>0.31000000000000005</v>
      </c>
      <c r="AI156" s="7" t="s">
        <v>14</v>
      </c>
      <c r="AJ156" s="7">
        <v>15</v>
      </c>
    </row>
    <row r="157" spans="1:36" hidden="1">
      <c r="A157" s="1" t="s">
        <v>0</v>
      </c>
      <c r="B157" t="s">
        <v>1</v>
      </c>
      <c r="C157" t="s">
        <v>2</v>
      </c>
      <c r="D157" t="e">
        <f>AVERAGE(januar[[#This Row],[minimum]:[maximum]])</f>
        <v>#DIV/0!</v>
      </c>
    </row>
    <row r="158" spans="1:36">
      <c r="A158" s="1">
        <v>44713</v>
      </c>
      <c r="B158">
        <v>11</v>
      </c>
      <c r="C158">
        <v>23</v>
      </c>
      <c r="D158">
        <f>AVERAGE(januar[[#This Row],[minimum]:[maximum]])</f>
        <v>17</v>
      </c>
      <c r="E158">
        <v>3</v>
      </c>
      <c r="F158" s="3" t="str">
        <f t="shared" ref="F158:F189" si="9">IF(E158="","",IF(E158=1,"jasno",IF(E158=2,"prevažne jasno",IF(E158=3,"čiastočne zamračeno",IF(E158=4,"prevažne zamračeno",IF(E158=5,"zamračeno",""))))))</f>
        <v>čiastočne zamračeno</v>
      </c>
      <c r="G158">
        <v>2.0799999999999987</v>
      </c>
      <c r="AH158">
        <f>SUM(AH126:AH156)</f>
        <v>60.670000000000023</v>
      </c>
    </row>
    <row r="159" spans="1:36">
      <c r="A159" s="1">
        <v>44714</v>
      </c>
      <c r="B159">
        <v>9</v>
      </c>
      <c r="C159">
        <v>23</v>
      </c>
      <c r="D159">
        <f>AVERAGE(januar[[#This Row],[minimum]:[maximum]])</f>
        <v>16</v>
      </c>
      <c r="E159">
        <v>2</v>
      </c>
      <c r="F159" s="3" t="str">
        <f t="shared" si="9"/>
        <v>prevažne jasno</v>
      </c>
      <c r="G159">
        <v>2.1299999999999986</v>
      </c>
    </row>
    <row r="160" spans="1:36">
      <c r="A160" s="1">
        <v>44715</v>
      </c>
      <c r="B160">
        <v>7</v>
      </c>
      <c r="C160">
        <v>27</v>
      </c>
      <c r="D160">
        <f>AVERAGE(januar[[#This Row],[minimum]:[maximum]])</f>
        <v>17</v>
      </c>
      <c r="E160">
        <v>1</v>
      </c>
      <c r="F160" s="3" t="str">
        <f t="shared" si="9"/>
        <v>jasno</v>
      </c>
      <c r="G160">
        <v>2.4599999999999969</v>
      </c>
    </row>
    <row r="161" spans="1:7">
      <c r="A161" s="1">
        <v>44716</v>
      </c>
      <c r="B161">
        <v>14</v>
      </c>
      <c r="C161">
        <v>25</v>
      </c>
      <c r="D161">
        <f>AVERAGE(januar[[#This Row],[minimum]:[maximum]])</f>
        <v>19.5</v>
      </c>
      <c r="E161">
        <v>2</v>
      </c>
      <c r="F161" s="3" t="str">
        <f t="shared" si="9"/>
        <v>prevažne jasno</v>
      </c>
      <c r="G161">
        <v>2.02</v>
      </c>
    </row>
    <row r="162" spans="1:7">
      <c r="A162" s="1">
        <v>44717</v>
      </c>
      <c r="B162">
        <v>14</v>
      </c>
      <c r="C162">
        <v>27</v>
      </c>
      <c r="D162">
        <f>AVERAGE(januar[[#This Row],[minimum]:[maximum]])</f>
        <v>20.5</v>
      </c>
      <c r="E162">
        <v>2</v>
      </c>
      <c r="F162" s="3" t="str">
        <f t="shared" si="9"/>
        <v>prevažne jasno</v>
      </c>
      <c r="G162">
        <v>2.3899999999999975</v>
      </c>
    </row>
    <row r="163" spans="1:7">
      <c r="A163" s="1">
        <v>44718</v>
      </c>
      <c r="B163">
        <v>14</v>
      </c>
      <c r="C163">
        <v>24</v>
      </c>
      <c r="D163">
        <f>AVERAGE(januar[[#This Row],[minimum]:[maximum]])</f>
        <v>19</v>
      </c>
      <c r="E163">
        <v>2</v>
      </c>
      <c r="F163" s="3" t="str">
        <f t="shared" si="9"/>
        <v>prevažne jasno</v>
      </c>
      <c r="G163">
        <v>2.109999999999999</v>
      </c>
    </row>
    <row r="164" spans="1:7">
      <c r="A164" s="1">
        <v>44719</v>
      </c>
      <c r="B164">
        <v>12</v>
      </c>
      <c r="C164">
        <v>27</v>
      </c>
      <c r="D164">
        <f>AVERAGE(januar[[#This Row],[minimum]:[maximum]])</f>
        <v>19.5</v>
      </c>
      <c r="E164">
        <v>2</v>
      </c>
      <c r="F164" s="3" t="str">
        <f t="shared" si="9"/>
        <v>prevažne jasno</v>
      </c>
      <c r="G164">
        <v>2.149999999999999</v>
      </c>
    </row>
    <row r="165" spans="1:7">
      <c r="A165" s="1">
        <v>44720</v>
      </c>
      <c r="B165">
        <v>15</v>
      </c>
      <c r="C165">
        <v>22</v>
      </c>
      <c r="D165">
        <f>AVERAGE(januar[[#This Row],[minimum]:[maximum]])</f>
        <v>18.5</v>
      </c>
      <c r="E165">
        <v>4</v>
      </c>
      <c r="F165" s="3" t="str">
        <f t="shared" si="9"/>
        <v>prevažne zamračeno</v>
      </c>
      <c r="G165">
        <v>1.1200000000000006</v>
      </c>
    </row>
    <row r="166" spans="1:7">
      <c r="A166" s="1">
        <v>44721</v>
      </c>
      <c r="B166">
        <v>13</v>
      </c>
      <c r="C166">
        <v>23</v>
      </c>
      <c r="D166">
        <f>AVERAGE(januar[[#This Row],[minimum]:[maximum]])</f>
        <v>18</v>
      </c>
      <c r="E166">
        <v>3</v>
      </c>
      <c r="F166" s="3" t="str">
        <f t="shared" si="9"/>
        <v>čiastočne zamračeno</v>
      </c>
      <c r="G166">
        <v>2.0299999999999998</v>
      </c>
    </row>
    <row r="167" spans="1:7">
      <c r="A167" s="1">
        <v>44722</v>
      </c>
      <c r="B167">
        <v>14</v>
      </c>
      <c r="C167">
        <v>20</v>
      </c>
      <c r="D167">
        <f>AVERAGE(januar[[#This Row],[minimum]:[maximum]])</f>
        <v>17</v>
      </c>
      <c r="E167">
        <v>4</v>
      </c>
      <c r="F167" s="3" t="str">
        <f t="shared" si="9"/>
        <v>prevažne zamračeno</v>
      </c>
      <c r="G167">
        <v>1.3600000000000003</v>
      </c>
    </row>
    <row r="168" spans="1:7">
      <c r="A168" s="1">
        <v>44723</v>
      </c>
      <c r="B168">
        <v>12</v>
      </c>
      <c r="C168">
        <v>23</v>
      </c>
      <c r="D168">
        <f>AVERAGE(januar[[#This Row],[minimum]:[maximum]])</f>
        <v>17.5</v>
      </c>
      <c r="E168">
        <v>1</v>
      </c>
      <c r="F168" s="3" t="str">
        <f t="shared" si="9"/>
        <v>jasno</v>
      </c>
      <c r="G168">
        <v>2.6899999999999959</v>
      </c>
    </row>
    <row r="169" spans="1:7">
      <c r="A169" s="1">
        <v>44724</v>
      </c>
      <c r="B169">
        <v>10</v>
      </c>
      <c r="C169">
        <v>26</v>
      </c>
      <c r="D169">
        <f>AVERAGE(januar[[#This Row],[minimum]:[maximum]])</f>
        <v>18</v>
      </c>
      <c r="E169">
        <v>1</v>
      </c>
      <c r="F169" s="3" t="str">
        <f t="shared" si="9"/>
        <v>jasno</v>
      </c>
      <c r="G169">
        <v>2.659999999999997</v>
      </c>
    </row>
    <row r="170" spans="1:7">
      <c r="A170" s="1">
        <v>44725</v>
      </c>
      <c r="B170">
        <v>11</v>
      </c>
      <c r="C170">
        <v>23</v>
      </c>
      <c r="D170">
        <f>AVERAGE(januar[[#This Row],[minimum]:[maximum]])</f>
        <v>17</v>
      </c>
      <c r="E170">
        <v>2</v>
      </c>
      <c r="F170" s="3" t="str">
        <f t="shared" si="9"/>
        <v>prevažne jasno</v>
      </c>
      <c r="G170">
        <v>2.2299999999999973</v>
      </c>
    </row>
    <row r="171" spans="1:7">
      <c r="A171" s="1">
        <v>44726</v>
      </c>
      <c r="B171">
        <v>10</v>
      </c>
      <c r="C171">
        <v>20</v>
      </c>
      <c r="D171">
        <f>AVERAGE(januar[[#This Row],[minimum]:[maximum]])</f>
        <v>15</v>
      </c>
      <c r="E171">
        <v>3</v>
      </c>
      <c r="F171" s="3" t="str">
        <f t="shared" si="9"/>
        <v>čiastočne zamračeno</v>
      </c>
      <c r="G171">
        <v>2.3399999999999985</v>
      </c>
    </row>
    <row r="172" spans="1:7">
      <c r="A172" s="1">
        <v>44727</v>
      </c>
      <c r="B172">
        <v>8</v>
      </c>
      <c r="C172">
        <v>24</v>
      </c>
      <c r="D172">
        <f>AVERAGE(januar[[#This Row],[minimum]:[maximum]])</f>
        <v>16</v>
      </c>
      <c r="E172">
        <v>2</v>
      </c>
      <c r="F172" s="3" t="str">
        <f t="shared" si="9"/>
        <v>prevažne jasno</v>
      </c>
      <c r="G172">
        <v>1.8900000000000006</v>
      </c>
    </row>
    <row r="173" spans="1:7">
      <c r="A173" s="1">
        <v>44728</v>
      </c>
      <c r="B173">
        <v>9</v>
      </c>
      <c r="C173">
        <v>26</v>
      </c>
      <c r="D173">
        <f>AVERAGE(januar[[#This Row],[minimum]:[maximum]])</f>
        <v>17.5</v>
      </c>
      <c r="E173">
        <v>2</v>
      </c>
      <c r="F173" s="3" t="str">
        <f t="shared" si="9"/>
        <v>prevažne jasno</v>
      </c>
      <c r="G173">
        <v>2.0100000000000002</v>
      </c>
    </row>
    <row r="174" spans="1:7">
      <c r="A174" s="1">
        <v>44729</v>
      </c>
      <c r="B174">
        <v>11</v>
      </c>
      <c r="C174">
        <v>22</v>
      </c>
      <c r="D174">
        <f>AVERAGE(januar[[#This Row],[minimum]:[maximum]])</f>
        <v>16.5</v>
      </c>
      <c r="E174">
        <v>3</v>
      </c>
      <c r="F174" s="3" t="str">
        <f t="shared" si="9"/>
        <v>čiastočne zamračeno</v>
      </c>
      <c r="G174">
        <v>1.8500000000000008</v>
      </c>
    </row>
    <row r="175" spans="1:7">
      <c r="A175" s="1">
        <v>44730</v>
      </c>
      <c r="B175">
        <v>10</v>
      </c>
      <c r="C175">
        <v>26</v>
      </c>
      <c r="D175">
        <f>AVERAGE(januar[[#This Row],[minimum]:[maximum]])</f>
        <v>18</v>
      </c>
      <c r="E175">
        <v>2</v>
      </c>
      <c r="F175" s="3" t="str">
        <f t="shared" si="9"/>
        <v>prevažne jasno</v>
      </c>
      <c r="G175">
        <v>2.0599999999999992</v>
      </c>
    </row>
    <row r="176" spans="1:7">
      <c r="A176" s="1">
        <v>44731</v>
      </c>
      <c r="B176">
        <v>12</v>
      </c>
      <c r="C176">
        <v>29</v>
      </c>
      <c r="D176">
        <f>AVERAGE(januar[[#This Row],[minimum]:[maximum]])</f>
        <v>20.5</v>
      </c>
      <c r="E176">
        <v>1</v>
      </c>
      <c r="F176" s="3" t="str">
        <f t="shared" si="9"/>
        <v>jasno</v>
      </c>
      <c r="G176">
        <v>2.6499999999999972</v>
      </c>
    </row>
    <row r="177" spans="1:7">
      <c r="A177" s="1">
        <v>44732</v>
      </c>
      <c r="B177">
        <v>13</v>
      </c>
      <c r="C177">
        <v>30</v>
      </c>
      <c r="D177">
        <f>AVERAGE(januar[[#This Row],[minimum]:[maximum]])</f>
        <v>21.5</v>
      </c>
      <c r="E177">
        <v>1</v>
      </c>
      <c r="F177" s="3" t="str">
        <f t="shared" si="9"/>
        <v>jasno</v>
      </c>
      <c r="G177">
        <v>1.5500000000000005</v>
      </c>
    </row>
    <row r="178" spans="1:7">
      <c r="A178" s="1">
        <v>44733</v>
      </c>
      <c r="B178">
        <v>10</v>
      </c>
      <c r="C178">
        <v>20</v>
      </c>
      <c r="D178">
        <f>AVERAGE(januar[[#This Row],[minimum]:[maximum]])</f>
        <v>15</v>
      </c>
      <c r="E178">
        <v>2</v>
      </c>
      <c r="F178" s="3" t="str">
        <f t="shared" si="9"/>
        <v>prevažne jasno</v>
      </c>
      <c r="G178">
        <v>1.4900000000000004</v>
      </c>
    </row>
    <row r="179" spans="1:7">
      <c r="A179" s="1">
        <v>44734</v>
      </c>
      <c r="B179">
        <v>8</v>
      </c>
      <c r="C179">
        <v>25</v>
      </c>
      <c r="D179">
        <f>AVERAGE(januar[[#This Row],[minimum]:[maximum]])</f>
        <v>16.5</v>
      </c>
      <c r="E179">
        <v>2</v>
      </c>
      <c r="F179" s="3" t="str">
        <f t="shared" si="9"/>
        <v>prevažne jasno</v>
      </c>
      <c r="G179">
        <v>1.4400000000000004</v>
      </c>
    </row>
    <row r="180" spans="1:7">
      <c r="A180" s="1">
        <v>44735</v>
      </c>
      <c r="B180">
        <v>11</v>
      </c>
      <c r="C180">
        <v>26</v>
      </c>
      <c r="D180">
        <f>AVERAGE(januar[[#This Row],[minimum]:[maximum]])</f>
        <v>18.5</v>
      </c>
      <c r="E180">
        <v>2</v>
      </c>
      <c r="F180" s="3" t="str">
        <f t="shared" si="9"/>
        <v>prevažne jasno</v>
      </c>
      <c r="G180">
        <v>1.4600000000000004</v>
      </c>
    </row>
    <row r="181" spans="1:7">
      <c r="A181" s="1">
        <v>44736</v>
      </c>
      <c r="B181">
        <v>11</v>
      </c>
      <c r="C181">
        <v>28</v>
      </c>
      <c r="D181">
        <f>AVERAGE(januar[[#This Row],[minimum]:[maximum]])</f>
        <v>19.5</v>
      </c>
      <c r="E181">
        <v>1</v>
      </c>
      <c r="F181" s="3" t="str">
        <f t="shared" si="9"/>
        <v>jasno</v>
      </c>
      <c r="G181">
        <v>2.4599999999999969</v>
      </c>
    </row>
    <row r="182" spans="1:7">
      <c r="A182" s="1">
        <v>44737</v>
      </c>
      <c r="B182">
        <v>15</v>
      </c>
      <c r="C182">
        <v>28</v>
      </c>
      <c r="D182">
        <f>AVERAGE(januar[[#This Row],[minimum]:[maximum]])</f>
        <v>21.5</v>
      </c>
      <c r="E182">
        <v>2</v>
      </c>
      <c r="F182" s="3" t="str">
        <f t="shared" si="9"/>
        <v>prevažne jasno</v>
      </c>
      <c r="G182">
        <v>1.9400000000000008</v>
      </c>
    </row>
    <row r="183" spans="1:7">
      <c r="A183" s="1">
        <v>44738</v>
      </c>
      <c r="B183">
        <v>15</v>
      </c>
      <c r="C183">
        <v>31</v>
      </c>
      <c r="D183">
        <f>AVERAGE(januar[[#This Row],[minimum]:[maximum]])</f>
        <v>23</v>
      </c>
      <c r="E183">
        <v>2</v>
      </c>
      <c r="F183" s="3" t="str">
        <f t="shared" si="9"/>
        <v>prevažne jasno</v>
      </c>
      <c r="G183">
        <v>2.5199999999999978</v>
      </c>
    </row>
    <row r="184" spans="1:7">
      <c r="A184" s="1">
        <v>44739</v>
      </c>
      <c r="B184">
        <v>17</v>
      </c>
      <c r="C184">
        <v>32</v>
      </c>
      <c r="D184">
        <f>AVERAGE(januar[[#This Row],[minimum]:[maximum]])</f>
        <v>24.5</v>
      </c>
      <c r="E184">
        <v>1</v>
      </c>
      <c r="F184" s="3" t="str">
        <f t="shared" si="9"/>
        <v>jasno</v>
      </c>
      <c r="G184">
        <v>2.8399999999999972</v>
      </c>
    </row>
    <row r="185" spans="1:7">
      <c r="A185" s="1">
        <v>44740</v>
      </c>
      <c r="B185">
        <v>16</v>
      </c>
      <c r="C185">
        <v>27</v>
      </c>
      <c r="D185">
        <f>AVERAGE(januar[[#This Row],[minimum]:[maximum]])</f>
        <v>21.5</v>
      </c>
      <c r="E185">
        <v>3</v>
      </c>
      <c r="F185" s="3" t="str">
        <f t="shared" si="9"/>
        <v>čiastočne zamračeno</v>
      </c>
      <c r="G185">
        <v>2.04</v>
      </c>
    </row>
    <row r="186" spans="1:7">
      <c r="A186" s="1">
        <v>44741</v>
      </c>
      <c r="B186">
        <v>17</v>
      </c>
      <c r="C186">
        <v>33</v>
      </c>
      <c r="D186">
        <f>AVERAGE(januar[[#This Row],[minimum]:[maximum]])</f>
        <v>25</v>
      </c>
      <c r="E186">
        <v>2</v>
      </c>
      <c r="F186" s="3" t="str">
        <f t="shared" si="9"/>
        <v>prevažne jasno</v>
      </c>
      <c r="G186">
        <v>2.2299999999999986</v>
      </c>
    </row>
    <row r="187" spans="1:7">
      <c r="A187" s="1">
        <v>44742</v>
      </c>
      <c r="B187">
        <v>17</v>
      </c>
      <c r="C187">
        <v>35</v>
      </c>
      <c r="D187">
        <f>AVERAGE(januar[[#This Row],[minimum]:[maximum]])</f>
        <v>26</v>
      </c>
      <c r="E187">
        <v>2</v>
      </c>
      <c r="F187" s="3" t="str">
        <f t="shared" si="9"/>
        <v>prevažne jasno</v>
      </c>
      <c r="G187">
        <v>2.5399999999999991</v>
      </c>
    </row>
    <row r="188" spans="1:7" hidden="1">
      <c r="A188" s="1" t="s">
        <v>0</v>
      </c>
      <c r="B188" t="s">
        <v>1</v>
      </c>
      <c r="C188" t="s">
        <v>2</v>
      </c>
      <c r="D188" t="e">
        <f>AVERAGE(januar[[#This Row],[minimum]:[maximum]])</f>
        <v>#DIV/0!</v>
      </c>
    </row>
    <row r="189" spans="1:7">
      <c r="A189" s="1">
        <v>44743</v>
      </c>
      <c r="B189">
        <v>17</v>
      </c>
      <c r="C189">
        <v>32</v>
      </c>
      <c r="D189">
        <f>AVERAGE(januar[[#This Row],[minimum]:[maximum]])</f>
        <v>24.5</v>
      </c>
      <c r="E189">
        <v>2</v>
      </c>
      <c r="F189" s="3" t="str">
        <f t="shared" si="9"/>
        <v>prevažne jasno</v>
      </c>
      <c r="G189">
        <v>2.2599999999999976</v>
      </c>
    </row>
    <row r="190" spans="1:7">
      <c r="A190" s="1">
        <v>44744</v>
      </c>
      <c r="B190">
        <v>13</v>
      </c>
      <c r="C190">
        <v>20</v>
      </c>
      <c r="D190">
        <f>AVERAGE(januar[[#This Row],[minimum]:[maximum]])</f>
        <v>16.5</v>
      </c>
      <c r="E190">
        <v>4</v>
      </c>
      <c r="F190" s="3" t="str">
        <f t="shared" ref="F190:F219" si="10">IF(E190="","",IF(E190=1,"jasno",IF(E190=2,"prevažne jasno",IF(E190=3,"čiastočne zamračeno",IF(E190=4,"prevažne zamračeno",IF(E190=5,"zamračeno",""))))))</f>
        <v>prevažne zamračeno</v>
      </c>
      <c r="G190">
        <v>0.73000000000000032</v>
      </c>
    </row>
    <row r="191" spans="1:7">
      <c r="A191" s="1">
        <v>44745</v>
      </c>
      <c r="B191">
        <v>12</v>
      </c>
      <c r="C191">
        <v>29</v>
      </c>
      <c r="D191">
        <f>AVERAGE(januar[[#This Row],[minimum]:[maximum]])</f>
        <v>20.5</v>
      </c>
      <c r="E191">
        <v>2</v>
      </c>
      <c r="F191" s="3" t="str">
        <f t="shared" si="10"/>
        <v>prevažne jasno</v>
      </c>
      <c r="G191">
        <v>3.1699999999999968</v>
      </c>
    </row>
    <row r="192" spans="1:7">
      <c r="A192" s="1">
        <v>44746</v>
      </c>
      <c r="B192">
        <v>14</v>
      </c>
      <c r="C192">
        <v>31</v>
      </c>
      <c r="D192">
        <f>AVERAGE(januar[[#This Row],[minimum]:[maximum]])</f>
        <v>22.5</v>
      </c>
      <c r="E192">
        <v>2</v>
      </c>
      <c r="F192" s="3" t="str">
        <f t="shared" si="10"/>
        <v>prevažne jasno</v>
      </c>
      <c r="G192">
        <v>2.109999999999999</v>
      </c>
    </row>
    <row r="193" spans="1:7">
      <c r="A193" s="1">
        <v>44747</v>
      </c>
      <c r="B193">
        <v>17</v>
      </c>
      <c r="C193">
        <v>20</v>
      </c>
      <c r="D193">
        <f>AVERAGE(januar[[#This Row],[minimum]:[maximum]])</f>
        <v>18.5</v>
      </c>
      <c r="E193">
        <v>5</v>
      </c>
      <c r="F193" s="3" t="str">
        <f t="shared" si="10"/>
        <v>zamračeno</v>
      </c>
      <c r="G193">
        <v>0.53</v>
      </c>
    </row>
    <row r="194" spans="1:7">
      <c r="A194" s="1">
        <v>44748</v>
      </c>
      <c r="B194">
        <v>12</v>
      </c>
      <c r="C194">
        <v>23</v>
      </c>
      <c r="D194">
        <f>AVERAGE(januar[[#This Row],[minimum]:[maximum]])</f>
        <v>17.5</v>
      </c>
      <c r="E194">
        <v>2</v>
      </c>
      <c r="F194" s="3" t="str">
        <f t="shared" si="10"/>
        <v>prevažne jasno</v>
      </c>
      <c r="G194">
        <v>2.6100000000000012</v>
      </c>
    </row>
    <row r="195" spans="1:7">
      <c r="A195" s="1">
        <v>44749</v>
      </c>
      <c r="B195">
        <v>10</v>
      </c>
      <c r="C195">
        <v>21</v>
      </c>
      <c r="D195">
        <f>AVERAGE(januar[[#This Row],[minimum]:[maximum]])</f>
        <v>15.5</v>
      </c>
      <c r="E195">
        <v>3</v>
      </c>
      <c r="F195" s="3" t="str">
        <f t="shared" si="10"/>
        <v>čiastočne zamračeno</v>
      </c>
      <c r="G195">
        <v>1.4800000000000004</v>
      </c>
    </row>
    <row r="196" spans="1:7">
      <c r="A196" s="1">
        <v>44750</v>
      </c>
      <c r="B196">
        <v>13</v>
      </c>
      <c r="C196">
        <v>22</v>
      </c>
      <c r="D196">
        <f>AVERAGE(januar[[#This Row],[minimum]:[maximum]])</f>
        <v>17.5</v>
      </c>
      <c r="E196">
        <v>2</v>
      </c>
      <c r="F196" s="3" t="str">
        <f t="shared" si="10"/>
        <v>prevažne jasno</v>
      </c>
      <c r="G196">
        <v>2.5700000000000012</v>
      </c>
    </row>
    <row r="197" spans="1:7">
      <c r="A197" s="1">
        <v>44751</v>
      </c>
      <c r="B197">
        <v>13</v>
      </c>
      <c r="C197">
        <v>22</v>
      </c>
      <c r="D197">
        <f>AVERAGE(januar[[#This Row],[minimum]:[maximum]])</f>
        <v>17.5</v>
      </c>
      <c r="E197">
        <v>2</v>
      </c>
      <c r="F197" s="3" t="str">
        <f t="shared" si="10"/>
        <v>prevažne jasno</v>
      </c>
      <c r="G197">
        <v>1.8800000000000008</v>
      </c>
    </row>
    <row r="198" spans="1:7">
      <c r="A198" s="1">
        <v>44752</v>
      </c>
      <c r="B198">
        <v>11</v>
      </c>
      <c r="C198">
        <v>18</v>
      </c>
      <c r="D198">
        <f>AVERAGE(januar[[#This Row],[minimum]:[maximum]])</f>
        <v>14.5</v>
      </c>
      <c r="E198">
        <v>3</v>
      </c>
      <c r="F198" s="3" t="str">
        <f t="shared" si="10"/>
        <v>čiastočne zamračeno</v>
      </c>
      <c r="G198">
        <v>1.7400000000000007</v>
      </c>
    </row>
    <row r="199" spans="1:7">
      <c r="A199" s="1">
        <v>44753</v>
      </c>
      <c r="B199">
        <v>10</v>
      </c>
      <c r="C199">
        <v>19</v>
      </c>
      <c r="D199">
        <f>AVERAGE(januar[[#This Row],[minimum]:[maximum]])</f>
        <v>14.5</v>
      </c>
      <c r="E199">
        <v>2</v>
      </c>
      <c r="F199" s="3" t="str">
        <f t="shared" si="10"/>
        <v>prevažne jasno</v>
      </c>
      <c r="G199">
        <v>2.160000000000001</v>
      </c>
    </row>
    <row r="200" spans="1:7">
      <c r="A200" s="1">
        <v>44754</v>
      </c>
      <c r="B200">
        <v>9</v>
      </c>
      <c r="C200">
        <v>23</v>
      </c>
      <c r="D200">
        <f>AVERAGE(januar[[#This Row],[minimum]:[maximum]])</f>
        <v>16</v>
      </c>
      <c r="E200">
        <v>3</v>
      </c>
      <c r="F200" s="3" t="str">
        <f t="shared" si="10"/>
        <v>čiastočne zamračeno</v>
      </c>
      <c r="G200">
        <v>2.080000000000001</v>
      </c>
    </row>
    <row r="201" spans="1:7">
      <c r="A201" s="1">
        <v>44755</v>
      </c>
      <c r="B201">
        <v>9</v>
      </c>
      <c r="C201">
        <v>27</v>
      </c>
      <c r="D201">
        <f>AVERAGE(januar[[#This Row],[minimum]:[maximum]])</f>
        <v>18</v>
      </c>
      <c r="E201">
        <v>2</v>
      </c>
      <c r="F201" s="3" t="str">
        <f t="shared" si="10"/>
        <v>prevažne jasno</v>
      </c>
      <c r="G201">
        <v>1.5100000000000007</v>
      </c>
    </row>
    <row r="202" spans="1:7">
      <c r="A202" s="1">
        <v>44756</v>
      </c>
      <c r="B202">
        <v>16</v>
      </c>
      <c r="C202">
        <v>30</v>
      </c>
      <c r="D202">
        <f>AVERAGE(januar[[#This Row],[minimum]:[maximum]])</f>
        <v>23</v>
      </c>
      <c r="E202">
        <v>1</v>
      </c>
      <c r="F202" s="3" t="str">
        <f t="shared" si="10"/>
        <v>jasno</v>
      </c>
      <c r="G202">
        <v>1.6700000000000004</v>
      </c>
    </row>
    <row r="203" spans="1:7">
      <c r="A203" s="1">
        <v>44757</v>
      </c>
      <c r="B203">
        <v>11</v>
      </c>
      <c r="C203">
        <v>23</v>
      </c>
      <c r="D203">
        <f>AVERAGE(januar[[#This Row],[minimum]:[maximum]])</f>
        <v>17</v>
      </c>
      <c r="E203">
        <v>2</v>
      </c>
      <c r="F203" s="3" t="str">
        <f t="shared" si="10"/>
        <v>prevažne jasno</v>
      </c>
      <c r="G203">
        <v>1.5300000000000007</v>
      </c>
    </row>
    <row r="204" spans="1:7">
      <c r="A204" s="1">
        <v>44758</v>
      </c>
      <c r="B204">
        <v>9</v>
      </c>
      <c r="C204">
        <v>23</v>
      </c>
      <c r="D204">
        <f>AVERAGE(januar[[#This Row],[minimum]:[maximum]])</f>
        <v>16</v>
      </c>
      <c r="E204">
        <v>2</v>
      </c>
      <c r="F204" s="3" t="str">
        <f t="shared" si="10"/>
        <v>prevažne jasno</v>
      </c>
      <c r="G204">
        <v>2.7500000000000009</v>
      </c>
    </row>
    <row r="205" spans="1:7">
      <c r="A205" s="1">
        <v>44759</v>
      </c>
      <c r="B205">
        <v>8</v>
      </c>
      <c r="C205">
        <v>22</v>
      </c>
      <c r="D205">
        <f>AVERAGE(januar[[#This Row],[minimum]:[maximum]])</f>
        <v>15</v>
      </c>
      <c r="E205">
        <v>1</v>
      </c>
      <c r="F205" s="3" t="str">
        <f t="shared" si="10"/>
        <v>jasno</v>
      </c>
      <c r="G205">
        <v>3.3400000000000016</v>
      </c>
    </row>
    <row r="206" spans="1:7">
      <c r="A206" s="1">
        <v>44760</v>
      </c>
      <c r="B206">
        <v>8</v>
      </c>
      <c r="C206">
        <v>27</v>
      </c>
      <c r="D206">
        <f>AVERAGE(januar[[#This Row],[minimum]:[maximum]])</f>
        <v>17.5</v>
      </c>
      <c r="E206">
        <v>1</v>
      </c>
      <c r="F206" s="3" t="str">
        <f t="shared" si="10"/>
        <v>jasno</v>
      </c>
      <c r="G206">
        <v>2.4800000000000004</v>
      </c>
    </row>
    <row r="207" spans="1:7">
      <c r="A207" s="1">
        <v>44761</v>
      </c>
      <c r="B207">
        <v>12</v>
      </c>
      <c r="C207">
        <v>31</v>
      </c>
      <c r="D207">
        <f>AVERAGE(januar[[#This Row],[minimum]:[maximum]])</f>
        <v>21.5</v>
      </c>
      <c r="E207">
        <v>1</v>
      </c>
      <c r="F207" s="3" t="str">
        <f t="shared" si="10"/>
        <v>jasno</v>
      </c>
      <c r="G207">
        <v>2.5300000000000011</v>
      </c>
    </row>
    <row r="208" spans="1:7">
      <c r="A208" s="1">
        <v>44762</v>
      </c>
      <c r="B208">
        <v>13</v>
      </c>
      <c r="C208">
        <v>33</v>
      </c>
      <c r="D208">
        <f>AVERAGE(januar[[#This Row],[minimum]:[maximum]])</f>
        <v>23</v>
      </c>
      <c r="E208">
        <v>1</v>
      </c>
      <c r="F208" s="3" t="str">
        <f t="shared" si="10"/>
        <v>jasno</v>
      </c>
      <c r="G208">
        <v>2.5000000000000009</v>
      </c>
    </row>
    <row r="209" spans="1:7">
      <c r="A209" s="1">
        <v>44763</v>
      </c>
      <c r="B209">
        <v>15</v>
      </c>
      <c r="C209">
        <v>35</v>
      </c>
      <c r="D209">
        <f>AVERAGE(januar[[#This Row],[minimum]:[maximum]])</f>
        <v>25</v>
      </c>
      <c r="E209">
        <v>1</v>
      </c>
      <c r="F209" s="3" t="str">
        <f t="shared" si="10"/>
        <v>jasno</v>
      </c>
      <c r="G209">
        <v>2.8600000000000012</v>
      </c>
    </row>
    <row r="210" spans="1:7">
      <c r="A210" s="1">
        <v>44764</v>
      </c>
      <c r="B210">
        <v>16</v>
      </c>
      <c r="C210">
        <v>34</v>
      </c>
      <c r="D210">
        <f>AVERAGE(januar[[#This Row],[minimum]:[maximum]])</f>
        <v>25</v>
      </c>
      <c r="E210">
        <v>1</v>
      </c>
      <c r="F210" s="3" t="str">
        <f t="shared" si="10"/>
        <v>jasno</v>
      </c>
      <c r="G210">
        <v>1.8300000000000007</v>
      </c>
    </row>
    <row r="211" spans="1:7">
      <c r="A211" s="1">
        <v>44765</v>
      </c>
      <c r="B211">
        <v>17</v>
      </c>
      <c r="C211">
        <v>34</v>
      </c>
      <c r="D211">
        <f>AVERAGE(januar[[#This Row],[minimum]:[maximum]])</f>
        <v>25.5</v>
      </c>
      <c r="E211">
        <v>1</v>
      </c>
      <c r="F211" s="3" t="str">
        <f t="shared" si="10"/>
        <v>jasno</v>
      </c>
      <c r="G211">
        <v>1.7300000000000004</v>
      </c>
    </row>
    <row r="212" spans="1:7">
      <c r="A212" s="1">
        <v>44766</v>
      </c>
      <c r="B212">
        <v>14</v>
      </c>
      <c r="C212">
        <v>28</v>
      </c>
      <c r="D212">
        <f>AVERAGE(januar[[#This Row],[minimum]:[maximum]])</f>
        <v>21</v>
      </c>
      <c r="E212">
        <v>2</v>
      </c>
      <c r="F212" s="3" t="str">
        <f t="shared" si="10"/>
        <v>prevažne jasno</v>
      </c>
      <c r="G212">
        <v>2.6400000000000015</v>
      </c>
    </row>
    <row r="213" spans="1:7">
      <c r="A213" s="1">
        <v>44767</v>
      </c>
      <c r="B213">
        <v>12</v>
      </c>
      <c r="C213">
        <v>32</v>
      </c>
      <c r="D213">
        <f>AVERAGE(januar[[#This Row],[minimum]:[maximum]])</f>
        <v>22</v>
      </c>
      <c r="E213">
        <v>1</v>
      </c>
      <c r="F213" s="3" t="str">
        <f t="shared" si="10"/>
        <v>jasno</v>
      </c>
      <c r="G213">
        <v>2.7000000000000006</v>
      </c>
    </row>
    <row r="214" spans="1:7">
      <c r="A214" s="1">
        <v>44768</v>
      </c>
      <c r="B214">
        <v>13</v>
      </c>
      <c r="C214">
        <v>24</v>
      </c>
      <c r="D214">
        <f>AVERAGE(januar[[#This Row],[minimum]:[maximum]])</f>
        <v>18.5</v>
      </c>
      <c r="E214">
        <v>4</v>
      </c>
      <c r="F214" s="3" t="str">
        <f t="shared" si="10"/>
        <v>prevažne zamračeno</v>
      </c>
      <c r="G214">
        <v>0.80000000000000027</v>
      </c>
    </row>
    <row r="215" spans="1:7">
      <c r="A215" s="1">
        <v>44769</v>
      </c>
      <c r="B215">
        <v>14</v>
      </c>
      <c r="C215">
        <v>27</v>
      </c>
      <c r="D215">
        <f>AVERAGE(januar[[#This Row],[minimum]:[maximum]])</f>
        <v>20.5</v>
      </c>
      <c r="E215">
        <v>2</v>
      </c>
      <c r="F215" s="3" t="str">
        <f t="shared" si="10"/>
        <v>prevažne jasno</v>
      </c>
      <c r="G215">
        <v>2.410000000000001</v>
      </c>
    </row>
    <row r="216" spans="1:7">
      <c r="A216" s="1">
        <v>44770</v>
      </c>
      <c r="B216">
        <v>15</v>
      </c>
      <c r="C216">
        <v>27</v>
      </c>
      <c r="D216">
        <f>AVERAGE(januar[[#This Row],[minimum]:[maximum]])</f>
        <v>21</v>
      </c>
      <c r="E216">
        <v>2</v>
      </c>
      <c r="F216" s="3" t="str">
        <f t="shared" si="10"/>
        <v>prevažne jasno</v>
      </c>
      <c r="G216">
        <v>1.6600000000000006</v>
      </c>
    </row>
    <row r="217" spans="1:7">
      <c r="A217" s="1">
        <v>44771</v>
      </c>
      <c r="B217">
        <v>14</v>
      </c>
      <c r="C217">
        <v>30</v>
      </c>
      <c r="D217">
        <f>AVERAGE(januar[[#This Row],[minimum]:[maximum]])</f>
        <v>22</v>
      </c>
      <c r="E217">
        <v>3</v>
      </c>
      <c r="F217" s="3" t="str">
        <f t="shared" si="10"/>
        <v>čiastočne zamračeno</v>
      </c>
      <c r="G217">
        <v>1.6000000000000005</v>
      </c>
    </row>
    <row r="218" spans="1:7">
      <c r="A218" s="1">
        <v>44772</v>
      </c>
      <c r="B218">
        <v>16</v>
      </c>
      <c r="C218">
        <v>20</v>
      </c>
      <c r="D218">
        <f>AVERAGE(januar[[#This Row],[minimum]:[maximum]])</f>
        <v>18</v>
      </c>
      <c r="E218">
        <v>5</v>
      </c>
      <c r="F218" s="3" t="str">
        <f t="shared" si="10"/>
        <v>zamračeno</v>
      </c>
      <c r="G218">
        <v>0.50000000000000022</v>
      </c>
    </row>
    <row r="219" spans="1:7">
      <c r="A219" s="1">
        <v>44773</v>
      </c>
      <c r="B219">
        <v>14</v>
      </c>
      <c r="C219">
        <v>16</v>
      </c>
      <c r="D219">
        <f>AVERAGE(januar[[#This Row],[minimum]:[maximum]])</f>
        <v>15</v>
      </c>
      <c r="E219">
        <v>5</v>
      </c>
      <c r="F219" s="3" t="str">
        <f t="shared" si="10"/>
        <v>zamračeno</v>
      </c>
      <c r="G219">
        <v>0.31000000000000005</v>
      </c>
    </row>
    <row r="220" spans="1:7" hidden="1">
      <c r="A220" s="1" t="s">
        <v>0</v>
      </c>
      <c r="B220" t="s">
        <v>1</v>
      </c>
      <c r="C220" t="s">
        <v>2</v>
      </c>
      <c r="D220" t="e">
        <f>AVERAGE(januar[[#This Row],[minimum]:[maximum]])</f>
        <v>#DIV/0!</v>
      </c>
    </row>
    <row r="221" spans="1:7">
      <c r="A221" s="1">
        <v>44774</v>
      </c>
      <c r="B221">
        <v>13</v>
      </c>
      <c r="C221">
        <v>25</v>
      </c>
      <c r="D221">
        <f>AVERAGE(januar[[#This Row],[minimum]:[maximum]])</f>
        <v>19</v>
      </c>
      <c r="E221">
        <v>3</v>
      </c>
      <c r="F221" s="3" t="str">
        <f t="shared" ref="F221:F251" si="11">IF(E221="","",IF(E221=1,"jasno",IF(E221=2,"prevažne jasno",IF(E221=3,"čiastočne zamračeno",IF(E221=4,"prevažne zamračeno",IF(E221=5,"zamračeno",""))))))</f>
        <v>čiastočne zamračeno</v>
      </c>
      <c r="G221">
        <v>1.7300000000000006</v>
      </c>
    </row>
    <row r="222" spans="1:7">
      <c r="A222" s="1">
        <v>44775</v>
      </c>
      <c r="B222">
        <v>14</v>
      </c>
      <c r="C222">
        <v>26</v>
      </c>
      <c r="D222">
        <f>AVERAGE(januar[[#This Row],[minimum]:[maximum]])</f>
        <v>20</v>
      </c>
      <c r="E222">
        <v>2</v>
      </c>
      <c r="F222" s="3" t="str">
        <f t="shared" si="11"/>
        <v>prevažne jasno</v>
      </c>
      <c r="G222">
        <v>1.4700000000000004</v>
      </c>
    </row>
    <row r="223" spans="1:7">
      <c r="A223" s="1">
        <v>44776</v>
      </c>
      <c r="B223">
        <v>13</v>
      </c>
      <c r="C223">
        <v>28</v>
      </c>
      <c r="D223">
        <f>AVERAGE(januar[[#This Row],[minimum]:[maximum]])</f>
        <v>20.5</v>
      </c>
      <c r="E223">
        <v>2</v>
      </c>
      <c r="F223" s="3" t="str">
        <f t="shared" si="11"/>
        <v>prevažne jasno</v>
      </c>
      <c r="G223">
        <v>1.2700000000000002</v>
      </c>
    </row>
    <row r="224" spans="1:7">
      <c r="A224" s="1">
        <v>44777</v>
      </c>
      <c r="B224">
        <v>13</v>
      </c>
      <c r="C224">
        <v>30</v>
      </c>
      <c r="D224">
        <f>AVERAGE(januar[[#This Row],[minimum]:[maximum]])</f>
        <v>21.5</v>
      </c>
      <c r="E224">
        <v>1</v>
      </c>
      <c r="F224" s="3" t="str">
        <f t="shared" si="11"/>
        <v>jasno</v>
      </c>
      <c r="G224">
        <v>1.6600000000000006</v>
      </c>
    </row>
    <row r="225" spans="1:7">
      <c r="A225" s="1">
        <v>44778</v>
      </c>
      <c r="B225">
        <v>14</v>
      </c>
      <c r="C225">
        <v>32</v>
      </c>
      <c r="D225">
        <f>AVERAGE(januar[[#This Row],[minimum]:[maximum]])</f>
        <v>23</v>
      </c>
      <c r="E225">
        <v>1</v>
      </c>
      <c r="F225" s="3" t="str">
        <f t="shared" si="11"/>
        <v>jasno</v>
      </c>
      <c r="G225">
        <v>1.6400000000000003</v>
      </c>
    </row>
    <row r="226" spans="1:7">
      <c r="A226" s="1">
        <v>44779</v>
      </c>
      <c r="B226">
        <v>17</v>
      </c>
      <c r="C226">
        <v>22</v>
      </c>
      <c r="D226">
        <f>AVERAGE(januar[[#This Row],[minimum]:[maximum]])</f>
        <v>19.5</v>
      </c>
      <c r="E226">
        <v>5</v>
      </c>
      <c r="F226" s="3" t="str">
        <f t="shared" si="11"/>
        <v>zamračeno</v>
      </c>
      <c r="G226">
        <v>0.33000000000000007</v>
      </c>
    </row>
    <row r="227" spans="1:7">
      <c r="A227" s="1">
        <v>44780</v>
      </c>
      <c r="B227">
        <v>14</v>
      </c>
      <c r="C227">
        <v>23</v>
      </c>
      <c r="D227">
        <f>AVERAGE(januar[[#This Row],[minimum]:[maximum]])</f>
        <v>18.5</v>
      </c>
      <c r="E227">
        <v>2</v>
      </c>
      <c r="F227" s="3" t="str">
        <f t="shared" si="11"/>
        <v>prevažne jasno</v>
      </c>
      <c r="G227">
        <v>1.920000000000001</v>
      </c>
    </row>
    <row r="228" spans="1:7">
      <c r="A228" s="1">
        <v>44781</v>
      </c>
      <c r="B228">
        <v>14</v>
      </c>
      <c r="C228">
        <v>25</v>
      </c>
      <c r="D228">
        <f>AVERAGE(januar[[#This Row],[minimum]:[maximum]])</f>
        <v>19.5</v>
      </c>
      <c r="E228">
        <v>2</v>
      </c>
      <c r="F228" s="3" t="str">
        <f t="shared" si="11"/>
        <v>prevažne jasno</v>
      </c>
      <c r="G228">
        <v>1.0500000000000003</v>
      </c>
    </row>
    <row r="229" spans="1:7">
      <c r="A229" s="1">
        <v>44782</v>
      </c>
      <c r="B229">
        <v>13</v>
      </c>
      <c r="C229">
        <v>25</v>
      </c>
      <c r="D229">
        <f>AVERAGE(januar[[#This Row],[minimum]:[maximum]])</f>
        <v>19</v>
      </c>
      <c r="E229">
        <v>1</v>
      </c>
      <c r="F229" s="3" t="str">
        <f t="shared" si="11"/>
        <v>jasno</v>
      </c>
      <c r="G229">
        <v>1.3700000000000006</v>
      </c>
    </row>
    <row r="230" spans="1:7">
      <c r="A230" s="1">
        <v>44783</v>
      </c>
      <c r="B230">
        <v>12</v>
      </c>
      <c r="C230">
        <v>25</v>
      </c>
      <c r="D230">
        <f>AVERAGE(januar[[#This Row],[minimum]:[maximum]])</f>
        <v>18.5</v>
      </c>
      <c r="E230">
        <v>2</v>
      </c>
      <c r="F230" s="3" t="str">
        <f t="shared" si="11"/>
        <v>prevažne jasno</v>
      </c>
      <c r="G230">
        <v>1.2900000000000005</v>
      </c>
    </row>
    <row r="231" spans="1:7">
      <c r="A231" s="1">
        <v>44784</v>
      </c>
      <c r="B231">
        <v>11</v>
      </c>
      <c r="C231">
        <v>25</v>
      </c>
      <c r="D231">
        <f>AVERAGE(januar[[#This Row],[minimum]:[maximum]])</f>
        <v>18</v>
      </c>
      <c r="E231">
        <v>2</v>
      </c>
      <c r="F231" s="3" t="str">
        <f t="shared" si="11"/>
        <v>prevažne jasno</v>
      </c>
      <c r="G231">
        <v>1.4300000000000002</v>
      </c>
    </row>
    <row r="232" spans="1:7">
      <c r="A232" s="1">
        <v>44785</v>
      </c>
      <c r="B232">
        <v>11</v>
      </c>
      <c r="C232">
        <v>26</v>
      </c>
      <c r="D232">
        <f>AVERAGE(januar[[#This Row],[minimum]:[maximum]])</f>
        <v>18.5</v>
      </c>
      <c r="E232">
        <v>2</v>
      </c>
      <c r="F232" s="3" t="str">
        <f t="shared" si="11"/>
        <v>prevažne jasno</v>
      </c>
      <c r="G232">
        <v>1.1500000000000004</v>
      </c>
    </row>
    <row r="233" spans="1:7">
      <c r="A233" s="1">
        <v>44786</v>
      </c>
      <c r="B233">
        <v>13</v>
      </c>
      <c r="C233">
        <v>25</v>
      </c>
      <c r="D233">
        <f>AVERAGE(januar[[#This Row],[minimum]:[maximum]])</f>
        <v>19</v>
      </c>
      <c r="E233">
        <v>3</v>
      </c>
      <c r="F233" s="3" t="str">
        <f t="shared" si="11"/>
        <v>čiastočne zamračeno</v>
      </c>
      <c r="G233">
        <v>0.9500000000000004</v>
      </c>
    </row>
    <row r="234" spans="1:7">
      <c r="A234" s="1">
        <v>44787</v>
      </c>
      <c r="B234">
        <v>16</v>
      </c>
      <c r="C234">
        <v>28</v>
      </c>
      <c r="D234">
        <f>AVERAGE(januar[[#This Row],[minimum]:[maximum]])</f>
        <v>22</v>
      </c>
      <c r="E234">
        <v>2</v>
      </c>
      <c r="F234" s="3" t="str">
        <f t="shared" si="11"/>
        <v>prevažne jasno</v>
      </c>
      <c r="G234">
        <v>1.19</v>
      </c>
    </row>
    <row r="235" spans="1:7">
      <c r="A235" s="1">
        <v>44788</v>
      </c>
      <c r="B235">
        <v>14</v>
      </c>
      <c r="C235">
        <v>30</v>
      </c>
      <c r="D235">
        <f>AVERAGE(januar[[#This Row],[minimum]:[maximum]])</f>
        <v>22</v>
      </c>
      <c r="E235">
        <v>2</v>
      </c>
      <c r="F235" s="3" t="str">
        <f t="shared" si="11"/>
        <v>prevažne jasno</v>
      </c>
      <c r="G235">
        <v>1.2600000000000002</v>
      </c>
    </row>
    <row r="236" spans="1:7">
      <c r="A236" s="1">
        <v>44789</v>
      </c>
      <c r="B236">
        <v>15</v>
      </c>
      <c r="C236">
        <v>29</v>
      </c>
      <c r="D236">
        <f>AVERAGE(januar[[#This Row],[minimum]:[maximum]])</f>
        <v>22</v>
      </c>
      <c r="E236">
        <v>3</v>
      </c>
      <c r="F236" s="3" t="str">
        <f t="shared" si="11"/>
        <v>čiastočne zamračeno</v>
      </c>
      <c r="G236">
        <v>1.03</v>
      </c>
    </row>
    <row r="237" spans="1:7">
      <c r="A237" s="1">
        <v>44790</v>
      </c>
      <c r="B237">
        <v>15</v>
      </c>
      <c r="C237">
        <v>31</v>
      </c>
      <c r="D237">
        <f>AVERAGE(januar[[#This Row],[minimum]:[maximum]])</f>
        <v>23</v>
      </c>
      <c r="E237">
        <v>2</v>
      </c>
      <c r="F237" s="3" t="str">
        <f t="shared" si="11"/>
        <v>prevažne jasno</v>
      </c>
      <c r="G237">
        <v>1.2500000000000002</v>
      </c>
    </row>
    <row r="238" spans="1:7">
      <c r="A238" s="1">
        <v>44791</v>
      </c>
      <c r="B238">
        <v>16</v>
      </c>
      <c r="C238">
        <v>33</v>
      </c>
      <c r="D238">
        <f>AVERAGE(januar[[#This Row],[minimum]:[maximum]])</f>
        <v>24.5</v>
      </c>
      <c r="E238">
        <v>2</v>
      </c>
      <c r="F238" s="3" t="str">
        <f t="shared" si="11"/>
        <v>prevažne jasno</v>
      </c>
      <c r="G238">
        <v>1.4600000000000004</v>
      </c>
    </row>
    <row r="239" spans="1:7">
      <c r="A239" s="1">
        <v>44792</v>
      </c>
      <c r="B239">
        <v>17</v>
      </c>
      <c r="C239">
        <v>33</v>
      </c>
      <c r="D239">
        <f>AVERAGE(januar[[#This Row],[minimum]:[maximum]])</f>
        <v>25</v>
      </c>
      <c r="E239">
        <v>1</v>
      </c>
      <c r="F239" s="3" t="str">
        <f t="shared" si="11"/>
        <v>jasno</v>
      </c>
      <c r="G239">
        <v>1.1000000000000001</v>
      </c>
    </row>
    <row r="240" spans="1:7">
      <c r="A240" s="1">
        <v>44793</v>
      </c>
      <c r="B240">
        <v>18</v>
      </c>
      <c r="C240">
        <v>22</v>
      </c>
      <c r="D240">
        <f>AVERAGE(januar[[#This Row],[minimum]:[maximum]])</f>
        <v>20</v>
      </c>
      <c r="E240">
        <v>5</v>
      </c>
      <c r="F240" s="3" t="str">
        <f t="shared" si="11"/>
        <v>zamračeno</v>
      </c>
      <c r="G240">
        <v>0.31000000000000011</v>
      </c>
    </row>
    <row r="241" spans="1:21">
      <c r="A241" s="1">
        <v>44794</v>
      </c>
      <c r="B241">
        <v>16</v>
      </c>
      <c r="C241">
        <v>21</v>
      </c>
      <c r="D241">
        <f>AVERAGE(januar[[#This Row],[minimum]:[maximum]])</f>
        <v>18.5</v>
      </c>
      <c r="E241">
        <v>5</v>
      </c>
      <c r="F241" s="3" t="str">
        <f t="shared" si="11"/>
        <v>zamračeno</v>
      </c>
      <c r="G241">
        <v>0.17</v>
      </c>
    </row>
    <row r="242" spans="1:21">
      <c r="A242" s="1">
        <v>44795</v>
      </c>
      <c r="B242">
        <v>16</v>
      </c>
      <c r="C242">
        <v>21</v>
      </c>
      <c r="D242">
        <f>AVERAGE(januar[[#This Row],[minimum]:[maximum]])</f>
        <v>18.5</v>
      </c>
      <c r="E242">
        <v>4</v>
      </c>
      <c r="F242" s="3" t="str">
        <f t="shared" si="11"/>
        <v>prevažne zamračeno</v>
      </c>
      <c r="G242">
        <v>0.8400000000000003</v>
      </c>
    </row>
    <row r="243" spans="1:21">
      <c r="A243" s="1">
        <v>44796</v>
      </c>
      <c r="B243">
        <v>16</v>
      </c>
      <c r="C243">
        <v>25</v>
      </c>
      <c r="D243">
        <f>AVERAGE(januar[[#This Row],[minimum]:[maximum]])</f>
        <v>20.5</v>
      </c>
      <c r="E243">
        <v>3</v>
      </c>
      <c r="F243" s="3" t="str">
        <f t="shared" si="11"/>
        <v>čiastočne zamračeno</v>
      </c>
      <c r="G243">
        <v>1.7300000000000004</v>
      </c>
    </row>
    <row r="244" spans="1:21">
      <c r="A244" s="1">
        <v>44797</v>
      </c>
      <c r="B244">
        <v>15</v>
      </c>
      <c r="C244">
        <v>26</v>
      </c>
      <c r="D244">
        <f>AVERAGE(januar[[#This Row],[minimum]:[maximum]])</f>
        <v>20.5</v>
      </c>
      <c r="E244">
        <v>2</v>
      </c>
      <c r="F244" s="3" t="str">
        <f t="shared" si="11"/>
        <v>prevažne jasno</v>
      </c>
      <c r="G244">
        <v>0.8400000000000003</v>
      </c>
    </row>
    <row r="245" spans="1:21">
      <c r="A245" s="1">
        <v>44798</v>
      </c>
      <c r="B245">
        <v>17</v>
      </c>
      <c r="C245">
        <v>30</v>
      </c>
      <c r="D245">
        <f>AVERAGE(januar[[#This Row],[minimum]:[maximum]])</f>
        <v>23.5</v>
      </c>
      <c r="E245">
        <v>2</v>
      </c>
      <c r="F245" s="3" t="str">
        <f t="shared" si="11"/>
        <v>prevažne jasno</v>
      </c>
      <c r="G245">
        <v>1.2900000000000003</v>
      </c>
    </row>
    <row r="246" spans="1:21">
      <c r="A246" s="1">
        <v>44799</v>
      </c>
      <c r="B246">
        <v>18</v>
      </c>
      <c r="C246">
        <v>30</v>
      </c>
      <c r="D246">
        <f>AVERAGE(januar[[#This Row],[minimum]:[maximum]])</f>
        <v>24</v>
      </c>
      <c r="E246">
        <v>2</v>
      </c>
      <c r="F246" s="3" t="str">
        <f t="shared" si="11"/>
        <v>prevažne jasno</v>
      </c>
      <c r="G246">
        <v>1.4000000000000004</v>
      </c>
    </row>
    <row r="247" spans="1:21">
      <c r="A247" s="1">
        <v>44800</v>
      </c>
      <c r="B247">
        <v>15</v>
      </c>
      <c r="C247">
        <v>28</v>
      </c>
      <c r="D247">
        <f>AVERAGE(januar[[#This Row],[minimum]:[maximum]])</f>
        <v>21.5</v>
      </c>
      <c r="E247">
        <v>2</v>
      </c>
      <c r="F247" s="3" t="str">
        <f t="shared" si="11"/>
        <v>prevažne jasno</v>
      </c>
      <c r="G247">
        <v>0.77000000000000024</v>
      </c>
    </row>
    <row r="248" spans="1:21">
      <c r="A248" s="1">
        <v>44801</v>
      </c>
      <c r="B248">
        <v>15</v>
      </c>
      <c r="C248">
        <v>25</v>
      </c>
      <c r="D248">
        <f>AVERAGE(januar[[#This Row],[minimum]:[maximum]])</f>
        <v>20</v>
      </c>
      <c r="E248">
        <v>1</v>
      </c>
      <c r="F248" s="3" t="str">
        <f t="shared" si="11"/>
        <v>jasno</v>
      </c>
      <c r="G248">
        <v>0.31000000000000005</v>
      </c>
      <c r="U248" s="1"/>
    </row>
    <row r="249" spans="1:21">
      <c r="A249" s="1">
        <v>44802</v>
      </c>
      <c r="B249">
        <v>14</v>
      </c>
      <c r="C249">
        <v>24</v>
      </c>
      <c r="D249">
        <f>AVERAGE(januar[[#This Row],[minimum]:[maximum]])</f>
        <v>19</v>
      </c>
      <c r="E249">
        <v>3</v>
      </c>
      <c r="F249" s="3" t="str">
        <f t="shared" si="11"/>
        <v>čiastočne zamračeno</v>
      </c>
      <c r="G249">
        <v>1.5500000000000007</v>
      </c>
      <c r="U249" s="1"/>
    </row>
    <row r="250" spans="1:21">
      <c r="A250" s="1">
        <v>44803</v>
      </c>
      <c r="B250">
        <v>12</v>
      </c>
      <c r="C250">
        <v>25</v>
      </c>
      <c r="D250">
        <f>AVERAGE(januar[[#This Row],[minimum]:[maximum]])</f>
        <v>18.5</v>
      </c>
      <c r="E250">
        <v>2</v>
      </c>
      <c r="F250" s="3" t="str">
        <f t="shared" si="11"/>
        <v>prevažne jasno</v>
      </c>
      <c r="G250">
        <v>1.2300000000000006</v>
      </c>
      <c r="U250" s="1"/>
    </row>
    <row r="251" spans="1:21">
      <c r="A251" s="1">
        <v>44804</v>
      </c>
      <c r="B251">
        <v>11</v>
      </c>
      <c r="C251">
        <v>22</v>
      </c>
      <c r="D251">
        <f>AVERAGE(januar[[#This Row],[minimum]:[maximum]])</f>
        <v>16.5</v>
      </c>
      <c r="E251">
        <v>1</v>
      </c>
      <c r="F251" s="3" t="str">
        <f t="shared" si="11"/>
        <v>jasno</v>
      </c>
      <c r="G251">
        <v>1.1500000000000001</v>
      </c>
      <c r="U251" s="1"/>
    </row>
    <row r="252" spans="1:21" hidden="1">
      <c r="A252" s="1" t="s">
        <v>0</v>
      </c>
      <c r="B252" t="s">
        <v>1</v>
      </c>
      <c r="C252" t="s">
        <v>2</v>
      </c>
      <c r="D252" t="e">
        <f>AVERAGE(januar[[#This Row],[minimum]:[maximum]])</f>
        <v>#DIV/0!</v>
      </c>
      <c r="U252" s="1"/>
    </row>
    <row r="253" spans="1:21">
      <c r="A253" s="1">
        <v>44805</v>
      </c>
      <c r="B253">
        <v>9</v>
      </c>
      <c r="C253">
        <v>21</v>
      </c>
      <c r="D253">
        <f>AVERAGE(januar[[#This Row],[minimum]:[maximum]])</f>
        <v>15</v>
      </c>
      <c r="E253">
        <v>2</v>
      </c>
      <c r="F253" s="3" t="str">
        <f t="shared" ref="F253:F282" si="12">IF(E253="","",IF(E253=1,"jasno",IF(E253=2,"prevažne jasno",IF(E253=3,"čiastočne zamračeno",IF(E253=4,"prevažne zamračeno",IF(E253=5,"zamračeno",""))))))</f>
        <v>prevažne jasno</v>
      </c>
      <c r="G253">
        <v>1.4900000000000004</v>
      </c>
      <c r="U253" s="1"/>
    </row>
    <row r="254" spans="1:21">
      <c r="A254" s="1">
        <v>44806</v>
      </c>
      <c r="B254">
        <v>8</v>
      </c>
      <c r="C254">
        <v>21</v>
      </c>
      <c r="D254">
        <f>AVERAGE(januar[[#This Row],[minimum]:[maximum]])</f>
        <v>14.5</v>
      </c>
      <c r="E254">
        <v>2</v>
      </c>
      <c r="F254" s="3" t="str">
        <f t="shared" si="12"/>
        <v>prevažne jasno</v>
      </c>
      <c r="G254">
        <v>1.23</v>
      </c>
      <c r="U254" s="1"/>
    </row>
    <row r="255" spans="1:21">
      <c r="A255" s="1">
        <v>44807</v>
      </c>
      <c r="B255">
        <v>7</v>
      </c>
      <c r="C255">
        <v>24</v>
      </c>
      <c r="D255">
        <f>AVERAGE(januar[[#This Row],[minimum]:[maximum]])</f>
        <v>15.5</v>
      </c>
      <c r="E255">
        <v>2</v>
      </c>
      <c r="F255" s="3" t="str">
        <f t="shared" si="12"/>
        <v>prevažne jasno</v>
      </c>
      <c r="G255">
        <v>1.31</v>
      </c>
      <c r="U255" s="1"/>
    </row>
    <row r="256" spans="1:21">
      <c r="A256" s="1">
        <v>44808</v>
      </c>
      <c r="B256">
        <v>11</v>
      </c>
      <c r="C256">
        <v>19</v>
      </c>
      <c r="D256">
        <f>AVERAGE(januar[[#This Row],[minimum]:[maximum]])</f>
        <v>15</v>
      </c>
      <c r="E256">
        <v>4</v>
      </c>
      <c r="F256" s="3" t="str">
        <f t="shared" si="12"/>
        <v>prevažne zamračeno</v>
      </c>
      <c r="G256">
        <v>0.36</v>
      </c>
      <c r="U256" s="1"/>
    </row>
    <row r="257" spans="1:21">
      <c r="A257" s="1">
        <v>44809</v>
      </c>
      <c r="B257">
        <v>11</v>
      </c>
      <c r="C257">
        <v>24</v>
      </c>
      <c r="D257">
        <f>AVERAGE(januar[[#This Row],[minimum]:[maximum]])</f>
        <v>17.5</v>
      </c>
      <c r="E257">
        <v>2</v>
      </c>
      <c r="F257" s="3" t="str">
        <f t="shared" si="12"/>
        <v>prevažne jasno</v>
      </c>
      <c r="G257">
        <v>1.4000000000000004</v>
      </c>
      <c r="U257" s="1"/>
    </row>
    <row r="258" spans="1:21">
      <c r="A258" s="1">
        <v>44810</v>
      </c>
      <c r="B258">
        <v>10</v>
      </c>
      <c r="C258">
        <v>25</v>
      </c>
      <c r="D258">
        <f>AVERAGE(januar[[#This Row],[minimum]:[maximum]])</f>
        <v>17.5</v>
      </c>
      <c r="E258">
        <v>2</v>
      </c>
      <c r="F258" s="3" t="str">
        <f t="shared" si="12"/>
        <v>prevažne jasno</v>
      </c>
      <c r="G258">
        <v>1.1000000000000001</v>
      </c>
      <c r="U258" s="1"/>
    </row>
    <row r="259" spans="1:21">
      <c r="A259" s="1">
        <v>44811</v>
      </c>
      <c r="B259">
        <v>12</v>
      </c>
      <c r="C259">
        <v>26</v>
      </c>
      <c r="D259">
        <f>AVERAGE(januar[[#This Row],[minimum]:[maximum]])</f>
        <v>19</v>
      </c>
      <c r="E259">
        <v>2</v>
      </c>
      <c r="F259" s="3" t="str">
        <f t="shared" si="12"/>
        <v>prevažne jasno</v>
      </c>
      <c r="G259">
        <v>1.4100000000000004</v>
      </c>
      <c r="U259" s="1"/>
    </row>
    <row r="260" spans="1:21">
      <c r="A260" s="1">
        <v>44812</v>
      </c>
      <c r="B260">
        <v>13</v>
      </c>
      <c r="C260">
        <v>28</v>
      </c>
      <c r="D260">
        <f>AVERAGE(januar[[#This Row],[minimum]:[maximum]])</f>
        <v>20.5</v>
      </c>
      <c r="E260">
        <v>2</v>
      </c>
      <c r="F260" s="3" t="str">
        <f t="shared" si="12"/>
        <v>prevažne jasno</v>
      </c>
      <c r="G260">
        <v>1.0700000000000003</v>
      </c>
      <c r="U260" s="1"/>
    </row>
    <row r="261" spans="1:21">
      <c r="A261" s="1">
        <v>44813</v>
      </c>
      <c r="B261">
        <v>14</v>
      </c>
      <c r="C261">
        <v>24</v>
      </c>
      <c r="D261">
        <f>AVERAGE(januar[[#This Row],[minimum]:[maximum]])</f>
        <v>19</v>
      </c>
      <c r="E261">
        <v>2</v>
      </c>
      <c r="F261" s="3" t="str">
        <f t="shared" si="12"/>
        <v>prevažne jasno</v>
      </c>
      <c r="G261">
        <v>1.5000000000000004</v>
      </c>
      <c r="U261" s="1"/>
    </row>
    <row r="262" spans="1:21">
      <c r="A262" s="1">
        <v>44814</v>
      </c>
      <c r="B262">
        <v>11</v>
      </c>
      <c r="C262">
        <v>21</v>
      </c>
      <c r="D262">
        <f>AVERAGE(januar[[#This Row],[minimum]:[maximum]])</f>
        <v>16</v>
      </c>
      <c r="E262">
        <v>4</v>
      </c>
      <c r="F262" s="3" t="str">
        <f t="shared" si="12"/>
        <v>prevažne zamračeno</v>
      </c>
      <c r="G262">
        <v>0.62000000000000011</v>
      </c>
      <c r="U262" s="1"/>
    </row>
    <row r="263" spans="1:21">
      <c r="A263" s="1">
        <v>44815</v>
      </c>
      <c r="B263">
        <v>12</v>
      </c>
      <c r="C263">
        <v>19</v>
      </c>
      <c r="D263">
        <f>AVERAGE(januar[[#This Row],[minimum]:[maximum]])</f>
        <v>15.5</v>
      </c>
      <c r="E263">
        <v>4</v>
      </c>
      <c r="F263" s="3" t="str">
        <f t="shared" si="12"/>
        <v>prevažne zamračeno</v>
      </c>
      <c r="G263">
        <v>0.76000000000000023</v>
      </c>
      <c r="U263" s="1"/>
    </row>
    <row r="264" spans="1:21">
      <c r="A264" s="1">
        <v>44816</v>
      </c>
      <c r="B264">
        <v>8</v>
      </c>
      <c r="C264">
        <v>18</v>
      </c>
      <c r="D264">
        <f>AVERAGE(januar[[#This Row],[minimum]:[maximum]])</f>
        <v>13</v>
      </c>
      <c r="E264">
        <v>3</v>
      </c>
      <c r="F264" s="3" t="str">
        <f t="shared" si="12"/>
        <v>čiastočne zamračeno</v>
      </c>
      <c r="G264">
        <v>0.92000000000000015</v>
      </c>
      <c r="U264" s="1"/>
    </row>
    <row r="265" spans="1:21">
      <c r="A265" s="1">
        <v>44817</v>
      </c>
      <c r="B265">
        <v>8</v>
      </c>
      <c r="C265">
        <v>20</v>
      </c>
      <c r="D265">
        <f>AVERAGE(januar[[#This Row],[minimum]:[maximum]])</f>
        <v>14</v>
      </c>
      <c r="E265">
        <v>3</v>
      </c>
      <c r="F265" s="3" t="str">
        <f t="shared" si="12"/>
        <v>čiastočne zamračeno</v>
      </c>
      <c r="G265">
        <v>1.5200000000000002</v>
      </c>
      <c r="U265" s="1"/>
    </row>
    <row r="266" spans="1:21">
      <c r="A266" s="1">
        <v>44818</v>
      </c>
      <c r="B266">
        <v>11</v>
      </c>
      <c r="C266">
        <v>15</v>
      </c>
      <c r="D266">
        <f>AVERAGE(januar[[#This Row],[minimum]:[maximum]])</f>
        <v>13</v>
      </c>
      <c r="E266">
        <v>5</v>
      </c>
      <c r="F266" s="3" t="str">
        <f t="shared" si="12"/>
        <v>zamračeno</v>
      </c>
      <c r="G266">
        <v>0.19000000000000003</v>
      </c>
      <c r="U266" s="1"/>
    </row>
    <row r="267" spans="1:21">
      <c r="A267" s="1">
        <v>44819</v>
      </c>
      <c r="B267">
        <v>13</v>
      </c>
      <c r="C267">
        <v>20</v>
      </c>
      <c r="D267">
        <f>AVERAGE(januar[[#This Row],[minimum]:[maximum]])</f>
        <v>16.5</v>
      </c>
      <c r="E267">
        <v>5</v>
      </c>
      <c r="F267" s="3" t="str">
        <f t="shared" si="12"/>
        <v>zamračeno</v>
      </c>
      <c r="G267">
        <v>0.28000000000000008</v>
      </c>
      <c r="U267" s="1"/>
    </row>
    <row r="268" spans="1:21">
      <c r="A268" s="1">
        <v>44820</v>
      </c>
      <c r="B268">
        <v>11</v>
      </c>
      <c r="C268">
        <v>17</v>
      </c>
      <c r="D268">
        <f>AVERAGE(januar[[#This Row],[minimum]:[maximum]])</f>
        <v>14</v>
      </c>
      <c r="E268">
        <v>3</v>
      </c>
      <c r="F268" s="3" t="str">
        <f t="shared" si="12"/>
        <v>čiastočne zamračeno</v>
      </c>
      <c r="G268">
        <v>1.3200000000000005</v>
      </c>
      <c r="U268" s="1"/>
    </row>
    <row r="269" spans="1:21">
      <c r="A269" s="1">
        <v>44821</v>
      </c>
      <c r="B269">
        <v>8</v>
      </c>
      <c r="C269">
        <v>13</v>
      </c>
      <c r="D269">
        <f>AVERAGE(januar[[#This Row],[minimum]:[maximum]])</f>
        <v>10.5</v>
      </c>
      <c r="E269">
        <v>4</v>
      </c>
      <c r="F269" s="3" t="str">
        <f t="shared" si="12"/>
        <v>prevažne zamračeno</v>
      </c>
      <c r="G269">
        <v>0.55000000000000016</v>
      </c>
      <c r="U269" s="1"/>
    </row>
    <row r="270" spans="1:21">
      <c r="A270" s="1">
        <v>44822</v>
      </c>
      <c r="B270">
        <v>7</v>
      </c>
      <c r="C270">
        <v>11</v>
      </c>
      <c r="D270">
        <f>AVERAGE(januar[[#This Row],[minimum]:[maximum]])</f>
        <v>9</v>
      </c>
      <c r="E270">
        <v>5</v>
      </c>
      <c r="F270" s="3" t="str">
        <f t="shared" si="12"/>
        <v>zamračeno</v>
      </c>
      <c r="G270">
        <v>0.51000000000000023</v>
      </c>
      <c r="U270" s="1"/>
    </row>
    <row r="271" spans="1:21">
      <c r="A271" s="1">
        <v>44823</v>
      </c>
      <c r="B271">
        <v>7</v>
      </c>
      <c r="C271">
        <v>12</v>
      </c>
      <c r="D271">
        <f>AVERAGE(januar[[#This Row],[minimum]:[maximum]])</f>
        <v>9.5</v>
      </c>
      <c r="E271">
        <v>5</v>
      </c>
      <c r="F271" s="3" t="str">
        <f t="shared" si="12"/>
        <v>zamračeno</v>
      </c>
      <c r="G271">
        <v>0.68000000000000016</v>
      </c>
      <c r="U271" s="1"/>
    </row>
    <row r="272" spans="1:21">
      <c r="A272" s="1">
        <v>44824</v>
      </c>
      <c r="B272">
        <v>7</v>
      </c>
      <c r="C272">
        <v>12</v>
      </c>
      <c r="D272">
        <f>AVERAGE(januar[[#This Row],[minimum]:[maximum]])</f>
        <v>9.5</v>
      </c>
      <c r="E272">
        <v>4</v>
      </c>
      <c r="F272" s="3" t="str">
        <f t="shared" si="12"/>
        <v>prevažne zamračeno</v>
      </c>
      <c r="G272">
        <v>0.6000000000000002</v>
      </c>
      <c r="U272" s="1"/>
    </row>
    <row r="273" spans="1:21">
      <c r="A273" s="1">
        <v>44825</v>
      </c>
      <c r="B273">
        <v>7</v>
      </c>
      <c r="C273">
        <v>13</v>
      </c>
      <c r="D273">
        <f>AVERAGE(januar[[#This Row],[minimum]:[maximum]])</f>
        <v>10</v>
      </c>
      <c r="E273">
        <v>4</v>
      </c>
      <c r="F273" s="3" t="str">
        <f t="shared" si="12"/>
        <v>prevažne zamračeno</v>
      </c>
      <c r="G273">
        <v>0.8400000000000003</v>
      </c>
      <c r="U273" s="1"/>
    </row>
    <row r="274" spans="1:21">
      <c r="A274" s="1">
        <v>44826</v>
      </c>
      <c r="B274">
        <v>5</v>
      </c>
      <c r="C274">
        <v>14</v>
      </c>
      <c r="D274">
        <f>AVERAGE(januar[[#This Row],[minimum]:[maximum]])</f>
        <v>9.5</v>
      </c>
      <c r="E274">
        <v>3</v>
      </c>
      <c r="F274" s="3" t="str">
        <f t="shared" si="12"/>
        <v>čiastočne zamračeno</v>
      </c>
      <c r="G274">
        <v>1.4600000000000004</v>
      </c>
      <c r="U274" s="1"/>
    </row>
    <row r="275" spans="1:21">
      <c r="A275" s="1">
        <v>44827</v>
      </c>
      <c r="B275">
        <v>4</v>
      </c>
      <c r="C275">
        <v>14</v>
      </c>
      <c r="D275">
        <f>AVERAGE(januar[[#This Row],[minimum]:[maximum]])</f>
        <v>9</v>
      </c>
      <c r="E275">
        <v>3</v>
      </c>
      <c r="F275" s="3" t="str">
        <f t="shared" si="12"/>
        <v>čiastočne zamračeno</v>
      </c>
      <c r="G275">
        <v>1.2000000000000002</v>
      </c>
      <c r="U275" s="1"/>
    </row>
    <row r="276" spans="1:21">
      <c r="A276" s="1">
        <v>44828</v>
      </c>
      <c r="B276">
        <v>3</v>
      </c>
      <c r="C276">
        <v>16</v>
      </c>
      <c r="D276">
        <f>AVERAGE(januar[[#This Row],[minimum]:[maximum]])</f>
        <v>9.5</v>
      </c>
      <c r="E276">
        <v>3</v>
      </c>
      <c r="F276" s="3" t="str">
        <f t="shared" si="12"/>
        <v>čiastočne zamračeno</v>
      </c>
      <c r="G276">
        <v>1.4100000000000004</v>
      </c>
      <c r="U276" s="1"/>
    </row>
    <row r="277" spans="1:21">
      <c r="A277" s="1">
        <v>44829</v>
      </c>
      <c r="B277">
        <v>8</v>
      </c>
      <c r="C277">
        <v>16</v>
      </c>
      <c r="D277">
        <f>AVERAGE(januar[[#This Row],[minimum]:[maximum]])</f>
        <v>12</v>
      </c>
      <c r="E277">
        <v>5</v>
      </c>
      <c r="F277" s="3" t="str">
        <f t="shared" si="12"/>
        <v>zamračeno</v>
      </c>
      <c r="G277">
        <v>0.62000000000000011</v>
      </c>
      <c r="U277" s="1"/>
    </row>
    <row r="278" spans="1:21">
      <c r="A278" s="1">
        <v>44830</v>
      </c>
      <c r="B278">
        <v>9</v>
      </c>
      <c r="C278">
        <v>17</v>
      </c>
      <c r="D278">
        <f>AVERAGE(januar[[#This Row],[minimum]:[maximum]])</f>
        <v>13</v>
      </c>
      <c r="E278">
        <v>5</v>
      </c>
      <c r="F278" s="3" t="str">
        <f t="shared" si="12"/>
        <v>zamračeno</v>
      </c>
      <c r="G278">
        <v>0.56000000000000016</v>
      </c>
      <c r="U278" s="1"/>
    </row>
    <row r="279" spans="1:21">
      <c r="A279" s="1">
        <v>44831</v>
      </c>
      <c r="B279">
        <v>9</v>
      </c>
      <c r="C279">
        <v>13</v>
      </c>
      <c r="D279">
        <f>AVERAGE(januar[[#This Row],[minimum]:[maximum]])</f>
        <v>11</v>
      </c>
      <c r="E279">
        <v>5</v>
      </c>
      <c r="F279" s="3" t="str">
        <f t="shared" si="12"/>
        <v>zamračeno</v>
      </c>
      <c r="G279">
        <v>0.48000000000000015</v>
      </c>
      <c r="U279" s="1"/>
    </row>
    <row r="280" spans="1:21">
      <c r="A280" s="1">
        <v>44832</v>
      </c>
      <c r="B280">
        <v>6</v>
      </c>
      <c r="C280">
        <v>15</v>
      </c>
      <c r="D280">
        <f>AVERAGE(januar[[#This Row],[minimum]:[maximum]])</f>
        <v>10.5</v>
      </c>
      <c r="E280">
        <v>3</v>
      </c>
      <c r="F280" s="3" t="str">
        <f t="shared" si="12"/>
        <v>čiastočne zamračeno</v>
      </c>
      <c r="G280">
        <v>1.880000000000001</v>
      </c>
      <c r="U280" s="1"/>
    </row>
    <row r="281" spans="1:21">
      <c r="A281" s="1">
        <v>44833</v>
      </c>
      <c r="B281">
        <v>7</v>
      </c>
      <c r="C281">
        <v>15</v>
      </c>
      <c r="D281">
        <f>AVERAGE(januar[[#This Row],[minimum]:[maximum]])</f>
        <v>11</v>
      </c>
      <c r="E281">
        <v>4</v>
      </c>
      <c r="F281" s="3" t="str">
        <f t="shared" si="12"/>
        <v>prevažne zamračeno</v>
      </c>
      <c r="G281">
        <v>0.79000000000000015</v>
      </c>
      <c r="U281" s="1"/>
    </row>
    <row r="282" spans="1:21">
      <c r="A282" s="1">
        <v>44834</v>
      </c>
      <c r="B282">
        <v>9</v>
      </c>
      <c r="C282">
        <v>15</v>
      </c>
      <c r="D282">
        <f>AVERAGE(januar[[#This Row],[minimum]:[maximum]])</f>
        <v>12</v>
      </c>
      <c r="E282">
        <v>5</v>
      </c>
      <c r="F282" s="3" t="str">
        <f t="shared" si="12"/>
        <v>zamračeno</v>
      </c>
      <c r="G282">
        <v>0.43000000000000016</v>
      </c>
      <c r="U282" s="1"/>
    </row>
    <row r="283" spans="1:21" hidden="1">
      <c r="A283" s="1" t="s">
        <v>0</v>
      </c>
      <c r="B283" t="s">
        <v>1</v>
      </c>
      <c r="C283" t="s">
        <v>2</v>
      </c>
      <c r="D283" t="e">
        <f>AVERAGE(januar[[#This Row],[minimum]:[maximum]])</f>
        <v>#DIV/0!</v>
      </c>
      <c r="U283" s="1"/>
    </row>
    <row r="284" spans="1:21">
      <c r="A284" s="1">
        <v>44835</v>
      </c>
      <c r="B284">
        <v>10</v>
      </c>
      <c r="C284">
        <v>14</v>
      </c>
      <c r="D284">
        <f>AVERAGE(januar[[#This Row],[minimum]:[maximum]])</f>
        <v>12</v>
      </c>
      <c r="E284">
        <v>5</v>
      </c>
      <c r="F284" s="3" t="str">
        <f t="shared" ref="F284:F314" si="13">IF(E284="","",IF(E284=1,"jasno",IF(E284=2,"prevažne jasno",IF(E284=3,"čiastočne zamračeno",IF(E284=4,"prevažne zamračeno",IF(E284=5,"zamračeno",""))))))</f>
        <v>zamračeno</v>
      </c>
      <c r="G284">
        <v>0.22000000000000006</v>
      </c>
      <c r="U284" s="1"/>
    </row>
    <row r="285" spans="1:21">
      <c r="A285" s="1">
        <v>44836</v>
      </c>
      <c r="B285">
        <v>10</v>
      </c>
      <c r="C285">
        <v>16</v>
      </c>
      <c r="D285">
        <f>AVERAGE(januar[[#This Row],[minimum]:[maximum]])</f>
        <v>13</v>
      </c>
      <c r="E285">
        <v>3</v>
      </c>
      <c r="F285" s="3" t="str">
        <f t="shared" si="13"/>
        <v>čiastočne zamračeno</v>
      </c>
      <c r="G285">
        <v>1.2800000000000005</v>
      </c>
      <c r="U285" s="1"/>
    </row>
    <row r="286" spans="1:21">
      <c r="A286" s="1">
        <v>44837</v>
      </c>
      <c r="B286">
        <v>8</v>
      </c>
      <c r="C286">
        <v>13</v>
      </c>
      <c r="D286">
        <f>AVERAGE(januar[[#This Row],[minimum]:[maximum]])</f>
        <v>10.5</v>
      </c>
      <c r="E286">
        <v>4</v>
      </c>
      <c r="F286" s="3" t="str">
        <f t="shared" si="13"/>
        <v>prevažne zamračeno</v>
      </c>
      <c r="G286">
        <v>0.99000000000000021</v>
      </c>
      <c r="U286" s="1"/>
    </row>
    <row r="287" spans="1:21">
      <c r="A287" s="1">
        <v>44838</v>
      </c>
      <c r="B287">
        <v>5</v>
      </c>
      <c r="C287">
        <v>15</v>
      </c>
      <c r="D287">
        <f>AVERAGE(januar[[#This Row],[minimum]:[maximum]])</f>
        <v>10</v>
      </c>
      <c r="E287">
        <v>4</v>
      </c>
      <c r="F287" s="3" t="str">
        <f t="shared" si="13"/>
        <v>prevažne zamračeno</v>
      </c>
      <c r="G287">
        <v>1.0600000000000003</v>
      </c>
      <c r="U287" s="1"/>
    </row>
    <row r="288" spans="1:21">
      <c r="A288" s="1">
        <v>44839</v>
      </c>
      <c r="B288">
        <v>5</v>
      </c>
      <c r="C288">
        <v>16</v>
      </c>
      <c r="D288">
        <f>AVERAGE(januar[[#This Row],[minimum]:[maximum]])</f>
        <v>10.5</v>
      </c>
      <c r="E288">
        <v>3</v>
      </c>
      <c r="F288" s="3" t="str">
        <f t="shared" si="13"/>
        <v>čiastočne zamračeno</v>
      </c>
      <c r="G288">
        <v>1.1700000000000006</v>
      </c>
      <c r="U288" s="1"/>
    </row>
    <row r="289" spans="1:21">
      <c r="A289" s="1">
        <v>44840</v>
      </c>
      <c r="B289">
        <v>6</v>
      </c>
      <c r="C289">
        <v>20</v>
      </c>
      <c r="D289">
        <f>AVERAGE(januar[[#This Row],[minimum]:[maximum]])</f>
        <v>13</v>
      </c>
      <c r="E289">
        <v>2</v>
      </c>
      <c r="F289" s="3" t="str">
        <f t="shared" si="13"/>
        <v>prevažne jasno</v>
      </c>
      <c r="G289">
        <v>1.8000000000000005</v>
      </c>
      <c r="U289" s="1"/>
    </row>
    <row r="290" spans="1:21">
      <c r="A290" s="1">
        <v>44841</v>
      </c>
      <c r="B290">
        <v>8</v>
      </c>
      <c r="C290">
        <v>22</v>
      </c>
      <c r="D290">
        <f>AVERAGE(januar[[#This Row],[minimum]:[maximum]])</f>
        <v>15</v>
      </c>
      <c r="E290">
        <v>3</v>
      </c>
      <c r="F290" s="3" t="str">
        <f t="shared" si="13"/>
        <v>čiastočne zamračeno</v>
      </c>
      <c r="G290">
        <v>1.4300000000000002</v>
      </c>
      <c r="U290" s="1"/>
    </row>
    <row r="291" spans="1:21">
      <c r="A291" s="1">
        <v>44842</v>
      </c>
      <c r="B291">
        <v>7</v>
      </c>
      <c r="C291">
        <v>18</v>
      </c>
      <c r="D291">
        <f>AVERAGE(januar[[#This Row],[minimum]:[maximum]])</f>
        <v>12.5</v>
      </c>
      <c r="E291">
        <v>3</v>
      </c>
      <c r="F291" s="3" t="str">
        <f t="shared" si="13"/>
        <v>čiastočne zamračeno</v>
      </c>
      <c r="G291">
        <v>1.9300000000000008</v>
      </c>
      <c r="U291" s="1"/>
    </row>
    <row r="292" spans="1:21">
      <c r="A292" s="1">
        <v>44843</v>
      </c>
      <c r="B292">
        <v>4</v>
      </c>
      <c r="C292">
        <v>15</v>
      </c>
      <c r="D292">
        <f>AVERAGE(januar[[#This Row],[minimum]:[maximum]])</f>
        <v>9.5</v>
      </c>
      <c r="E292">
        <v>2</v>
      </c>
      <c r="F292" s="3" t="str">
        <f t="shared" si="13"/>
        <v>prevažne jasno</v>
      </c>
      <c r="G292">
        <v>2.19</v>
      </c>
      <c r="U292" s="1"/>
    </row>
    <row r="293" spans="1:21">
      <c r="A293" s="1">
        <v>44844</v>
      </c>
      <c r="B293">
        <v>3</v>
      </c>
      <c r="C293">
        <v>18</v>
      </c>
      <c r="D293">
        <f>AVERAGE(januar[[#This Row],[minimum]:[maximum]])</f>
        <v>10.5</v>
      </c>
      <c r="E293">
        <v>2</v>
      </c>
      <c r="F293" s="3" t="str">
        <f t="shared" si="13"/>
        <v>prevažne jasno</v>
      </c>
      <c r="G293">
        <v>2.11</v>
      </c>
      <c r="U293" s="1"/>
    </row>
    <row r="294" spans="1:21">
      <c r="A294" s="1">
        <v>44845</v>
      </c>
      <c r="B294">
        <v>5</v>
      </c>
      <c r="C294">
        <v>16</v>
      </c>
      <c r="D294">
        <f>AVERAGE(januar[[#This Row],[minimum]:[maximum]])</f>
        <v>10.5</v>
      </c>
      <c r="E294">
        <v>4</v>
      </c>
      <c r="F294" s="3" t="str">
        <f t="shared" si="13"/>
        <v>prevažne zamračeno</v>
      </c>
      <c r="G294">
        <v>0.54</v>
      </c>
      <c r="U294" s="1"/>
    </row>
    <row r="295" spans="1:21">
      <c r="A295" s="1">
        <v>44846</v>
      </c>
      <c r="B295">
        <v>4</v>
      </c>
      <c r="C295">
        <v>17</v>
      </c>
      <c r="D295">
        <f>AVERAGE(januar[[#This Row],[minimum]:[maximum]])</f>
        <v>10.5</v>
      </c>
      <c r="E295">
        <v>3</v>
      </c>
      <c r="F295" s="3" t="str">
        <f t="shared" si="13"/>
        <v>čiastočne zamračeno</v>
      </c>
      <c r="G295">
        <v>1.3300000000000003</v>
      </c>
      <c r="U295" s="1"/>
    </row>
    <row r="296" spans="1:21">
      <c r="A296" s="1">
        <v>44847</v>
      </c>
      <c r="B296">
        <v>5</v>
      </c>
      <c r="C296">
        <v>16</v>
      </c>
      <c r="D296">
        <f>AVERAGE(januar[[#This Row],[minimum]:[maximum]])</f>
        <v>10.5</v>
      </c>
      <c r="E296">
        <v>4</v>
      </c>
      <c r="F296" s="3" t="str">
        <f t="shared" si="13"/>
        <v>prevažne zamračeno</v>
      </c>
      <c r="G296">
        <v>0.92000000000000037</v>
      </c>
      <c r="U296" s="1"/>
    </row>
    <row r="297" spans="1:21">
      <c r="A297" s="1">
        <v>44848</v>
      </c>
      <c r="B297">
        <v>7</v>
      </c>
      <c r="C297">
        <v>12</v>
      </c>
      <c r="D297">
        <f>AVERAGE(januar[[#This Row],[minimum]:[maximum]])</f>
        <v>9.5</v>
      </c>
      <c r="E297">
        <v>5</v>
      </c>
      <c r="F297" s="3" t="str">
        <f t="shared" si="13"/>
        <v>zamračeno</v>
      </c>
      <c r="G297">
        <v>0.20000000000000004</v>
      </c>
      <c r="U297" s="1"/>
    </row>
    <row r="298" spans="1:21">
      <c r="A298" s="1">
        <v>44849</v>
      </c>
      <c r="B298">
        <v>8</v>
      </c>
      <c r="C298">
        <v>17</v>
      </c>
      <c r="D298">
        <f>AVERAGE(januar[[#This Row],[minimum]:[maximum]])</f>
        <v>12.5</v>
      </c>
      <c r="E298">
        <v>4</v>
      </c>
      <c r="F298" s="3" t="str">
        <f t="shared" si="13"/>
        <v>prevažne zamračeno</v>
      </c>
      <c r="G298">
        <v>0.51</v>
      </c>
      <c r="U298" s="1"/>
    </row>
    <row r="299" spans="1:21">
      <c r="A299" s="1">
        <v>44850</v>
      </c>
      <c r="B299">
        <v>9</v>
      </c>
      <c r="C299">
        <v>18</v>
      </c>
      <c r="D299">
        <f>AVERAGE(januar[[#This Row],[minimum]:[maximum]])</f>
        <v>13.5</v>
      </c>
      <c r="E299">
        <v>4</v>
      </c>
      <c r="F299" s="3" t="str">
        <f t="shared" si="13"/>
        <v>prevažne zamračeno</v>
      </c>
      <c r="G299">
        <v>0.97000000000000042</v>
      </c>
      <c r="U299" s="1"/>
    </row>
    <row r="300" spans="1:21">
      <c r="A300" s="1">
        <v>44851</v>
      </c>
      <c r="B300">
        <v>5</v>
      </c>
      <c r="C300">
        <v>20</v>
      </c>
      <c r="D300">
        <f>AVERAGE(januar[[#This Row],[minimum]:[maximum]])</f>
        <v>12.5</v>
      </c>
      <c r="E300">
        <v>2</v>
      </c>
      <c r="F300" s="3" t="str">
        <f t="shared" si="13"/>
        <v>prevažne jasno</v>
      </c>
      <c r="G300">
        <v>1.7700000000000007</v>
      </c>
      <c r="U300" s="1"/>
    </row>
    <row r="301" spans="1:21">
      <c r="A301" s="1">
        <v>44852</v>
      </c>
      <c r="B301">
        <v>5</v>
      </c>
      <c r="C301">
        <v>20</v>
      </c>
      <c r="D301">
        <f>AVERAGE(januar[[#This Row],[minimum]:[maximum]])</f>
        <v>12.5</v>
      </c>
      <c r="E301">
        <v>2</v>
      </c>
      <c r="F301" s="3" t="str">
        <f t="shared" si="13"/>
        <v>prevažne jasno</v>
      </c>
      <c r="G301">
        <v>2.06</v>
      </c>
      <c r="U301" s="1"/>
    </row>
    <row r="302" spans="1:21">
      <c r="A302" s="1">
        <v>44853</v>
      </c>
      <c r="B302">
        <v>4</v>
      </c>
      <c r="C302">
        <v>14</v>
      </c>
      <c r="D302">
        <f>AVERAGE(januar[[#This Row],[minimum]:[maximum]])</f>
        <v>9</v>
      </c>
      <c r="E302">
        <v>3</v>
      </c>
      <c r="F302" s="3" t="str">
        <f t="shared" si="13"/>
        <v>čiastočne zamračeno</v>
      </c>
      <c r="G302">
        <v>1.0600000000000003</v>
      </c>
      <c r="U302" s="1"/>
    </row>
    <row r="303" spans="1:21">
      <c r="A303" s="1">
        <v>44854</v>
      </c>
      <c r="B303">
        <v>0</v>
      </c>
      <c r="C303">
        <v>14</v>
      </c>
      <c r="D303">
        <f>AVERAGE(januar[[#This Row],[minimum]:[maximum]])</f>
        <v>7</v>
      </c>
      <c r="E303">
        <v>2</v>
      </c>
      <c r="F303" s="3" t="str">
        <f t="shared" si="13"/>
        <v>prevažne jasno</v>
      </c>
      <c r="G303">
        <v>2.1800000000000002</v>
      </c>
      <c r="U303" s="1"/>
    </row>
    <row r="304" spans="1:21">
      <c r="A304" s="1">
        <v>44855</v>
      </c>
      <c r="B304">
        <v>0</v>
      </c>
      <c r="C304">
        <v>13</v>
      </c>
      <c r="D304">
        <f>AVERAGE(januar[[#This Row],[minimum]:[maximum]])</f>
        <v>6.5</v>
      </c>
      <c r="E304">
        <v>3</v>
      </c>
      <c r="F304" s="3" t="str">
        <f t="shared" si="13"/>
        <v>čiastočne zamračeno</v>
      </c>
      <c r="G304">
        <v>0.89000000000000035</v>
      </c>
      <c r="U304" s="1"/>
    </row>
    <row r="305" spans="1:21">
      <c r="A305" s="1">
        <v>44856</v>
      </c>
      <c r="B305">
        <v>4</v>
      </c>
      <c r="C305">
        <v>10</v>
      </c>
      <c r="D305">
        <f>AVERAGE(januar[[#This Row],[minimum]:[maximum]])</f>
        <v>7</v>
      </c>
      <c r="E305">
        <v>5</v>
      </c>
      <c r="F305" s="3" t="str">
        <f t="shared" si="13"/>
        <v>zamračeno</v>
      </c>
      <c r="G305">
        <v>0.30000000000000004</v>
      </c>
      <c r="U305" s="1"/>
    </row>
    <row r="306" spans="1:21">
      <c r="A306" s="1">
        <v>44857</v>
      </c>
      <c r="B306">
        <v>8</v>
      </c>
      <c r="C306">
        <v>15</v>
      </c>
      <c r="D306">
        <f>AVERAGE(januar[[#This Row],[minimum]:[maximum]])</f>
        <v>11.5</v>
      </c>
      <c r="E306">
        <v>4</v>
      </c>
      <c r="F306" s="3" t="str">
        <f t="shared" si="13"/>
        <v>prevažne zamračeno</v>
      </c>
      <c r="G306">
        <v>0.7300000000000002</v>
      </c>
      <c r="U306" s="1"/>
    </row>
    <row r="307" spans="1:21">
      <c r="A307" s="1">
        <v>44858</v>
      </c>
      <c r="B307">
        <v>8</v>
      </c>
      <c r="C307">
        <v>16</v>
      </c>
      <c r="D307">
        <f>AVERAGE(januar[[#This Row],[minimum]:[maximum]])</f>
        <v>12</v>
      </c>
      <c r="E307">
        <v>4</v>
      </c>
      <c r="F307" s="3" t="str">
        <f t="shared" si="13"/>
        <v>prevažne zamračeno</v>
      </c>
      <c r="G307">
        <v>0.64000000000000012</v>
      </c>
      <c r="U307" s="1"/>
    </row>
    <row r="308" spans="1:21">
      <c r="A308" s="1">
        <v>44859</v>
      </c>
      <c r="B308">
        <v>7</v>
      </c>
      <c r="C308">
        <v>17</v>
      </c>
      <c r="D308">
        <f>AVERAGE(januar[[#This Row],[minimum]:[maximum]])</f>
        <v>12</v>
      </c>
      <c r="E308">
        <v>4</v>
      </c>
      <c r="F308" s="3" t="str">
        <f t="shared" si="13"/>
        <v>prevažne zamračeno</v>
      </c>
      <c r="G308">
        <v>0.58000000000000018</v>
      </c>
      <c r="U308" s="1"/>
    </row>
    <row r="309" spans="1:21">
      <c r="A309" s="1">
        <v>44860</v>
      </c>
      <c r="B309">
        <v>7</v>
      </c>
      <c r="C309">
        <v>17</v>
      </c>
      <c r="D309">
        <f>AVERAGE(januar[[#This Row],[minimum]:[maximum]])</f>
        <v>12</v>
      </c>
      <c r="E309">
        <v>4</v>
      </c>
      <c r="F309" s="3" t="str">
        <f t="shared" si="13"/>
        <v>prevažne zamračeno</v>
      </c>
      <c r="G309">
        <v>1.0300000000000002</v>
      </c>
      <c r="U309" s="1"/>
    </row>
    <row r="310" spans="1:21">
      <c r="A310" s="1">
        <v>44861</v>
      </c>
      <c r="B310">
        <v>8</v>
      </c>
      <c r="C310">
        <v>17</v>
      </c>
      <c r="D310">
        <f>AVERAGE(januar[[#This Row],[minimum]:[maximum]])</f>
        <v>12.5</v>
      </c>
      <c r="E310">
        <v>4</v>
      </c>
      <c r="F310" s="3" t="str">
        <f t="shared" si="13"/>
        <v>prevažne zamračeno</v>
      </c>
      <c r="G310">
        <v>1.2900000000000003</v>
      </c>
      <c r="U310" s="1"/>
    </row>
    <row r="311" spans="1:21">
      <c r="A311" s="1">
        <v>44862</v>
      </c>
      <c r="B311">
        <v>9</v>
      </c>
      <c r="C311">
        <v>13</v>
      </c>
      <c r="D311">
        <f>AVERAGE(januar[[#This Row],[minimum]:[maximum]])</f>
        <v>11</v>
      </c>
      <c r="E311">
        <v>5</v>
      </c>
      <c r="F311" s="3" t="str">
        <f t="shared" si="13"/>
        <v>zamračeno</v>
      </c>
      <c r="G311">
        <v>0.34</v>
      </c>
      <c r="U311" s="1"/>
    </row>
    <row r="312" spans="1:21">
      <c r="A312" s="1">
        <v>44863</v>
      </c>
      <c r="B312">
        <v>11</v>
      </c>
      <c r="C312">
        <v>13</v>
      </c>
      <c r="D312">
        <f>AVERAGE(januar[[#This Row],[minimum]:[maximum]])</f>
        <v>12</v>
      </c>
      <c r="E312">
        <v>5</v>
      </c>
      <c r="F312" s="3" t="str">
        <f t="shared" si="13"/>
        <v>zamračeno</v>
      </c>
      <c r="G312">
        <v>0.51000000000000012</v>
      </c>
      <c r="U312" s="1"/>
    </row>
    <row r="313" spans="1:21">
      <c r="A313" s="1">
        <v>44864</v>
      </c>
      <c r="B313">
        <v>9</v>
      </c>
      <c r="C313">
        <v>17</v>
      </c>
      <c r="D313">
        <f>AVERAGE(januar[[#This Row],[minimum]:[maximum]])</f>
        <v>13</v>
      </c>
      <c r="E313">
        <v>4</v>
      </c>
      <c r="F313" s="3" t="str">
        <f t="shared" si="13"/>
        <v>prevažne zamračeno</v>
      </c>
      <c r="G313">
        <v>0.8400000000000003</v>
      </c>
      <c r="U313" s="1"/>
    </row>
    <row r="314" spans="1:21">
      <c r="A314" s="1">
        <v>44865</v>
      </c>
      <c r="B314">
        <v>8</v>
      </c>
      <c r="C314">
        <v>16</v>
      </c>
      <c r="D314">
        <f>AVERAGE(januar[[#This Row],[minimum]:[maximum]])</f>
        <v>12</v>
      </c>
      <c r="E314">
        <v>3</v>
      </c>
      <c r="F314" s="3" t="str">
        <f t="shared" si="13"/>
        <v>čiastočne zamračeno</v>
      </c>
      <c r="G314">
        <v>1.0400000000000005</v>
      </c>
      <c r="U314" s="1"/>
    </row>
    <row r="315" spans="1:21" hidden="1">
      <c r="A315" s="1" t="s">
        <v>0</v>
      </c>
      <c r="B315" t="s">
        <v>1</v>
      </c>
      <c r="C315" t="s">
        <v>2</v>
      </c>
      <c r="D315" t="e">
        <f>AVERAGE(januar[[#This Row],[minimum]:[maximum]])</f>
        <v>#DIV/0!</v>
      </c>
      <c r="U315" s="1"/>
    </row>
    <row r="316" spans="1:21">
      <c r="A316" s="1">
        <v>44866</v>
      </c>
      <c r="B316">
        <v>9</v>
      </c>
      <c r="C316">
        <v>12</v>
      </c>
      <c r="D316">
        <f>AVERAGE(januar[[#This Row],[minimum]:[maximum]])</f>
        <v>10.5</v>
      </c>
      <c r="E316">
        <v>3</v>
      </c>
      <c r="F316" s="3" t="str">
        <f t="shared" ref="F316:F345" si="14">IF(E316="","",IF(E316=1,"jasno",IF(E316=2,"prevažne jasno",IF(E316=3,"čiastočne zamračeno",IF(E316=4,"prevažne zamračeno",IF(E316=5,"zamračeno",""))))))</f>
        <v>čiastočne zamračeno</v>
      </c>
      <c r="G316">
        <v>0.24000000000000005</v>
      </c>
      <c r="U316" s="1"/>
    </row>
    <row r="317" spans="1:21">
      <c r="A317" s="1">
        <v>44867</v>
      </c>
      <c r="B317">
        <v>3</v>
      </c>
      <c r="C317">
        <v>15</v>
      </c>
      <c r="D317">
        <f>AVERAGE(januar[[#This Row],[minimum]:[maximum]])</f>
        <v>9</v>
      </c>
      <c r="E317">
        <v>3</v>
      </c>
      <c r="F317" s="3" t="str">
        <f t="shared" si="14"/>
        <v>čiastočne zamračeno</v>
      </c>
      <c r="G317">
        <v>0.75000000000000022</v>
      </c>
      <c r="U317" s="1"/>
    </row>
    <row r="318" spans="1:21">
      <c r="A318" s="1">
        <v>44868</v>
      </c>
      <c r="B318">
        <v>3</v>
      </c>
      <c r="C318">
        <v>15</v>
      </c>
      <c r="D318">
        <f>AVERAGE(januar[[#This Row],[minimum]:[maximum]])</f>
        <v>9</v>
      </c>
      <c r="E318">
        <v>3</v>
      </c>
      <c r="F318" s="3" t="str">
        <f t="shared" si="14"/>
        <v>čiastočne zamračeno</v>
      </c>
      <c r="G318">
        <v>0.65000000000000013</v>
      </c>
      <c r="U318" s="1"/>
    </row>
    <row r="319" spans="1:21">
      <c r="A319" s="1">
        <v>44869</v>
      </c>
      <c r="B319">
        <v>5</v>
      </c>
      <c r="C319">
        <v>13</v>
      </c>
      <c r="D319">
        <f>AVERAGE(januar[[#This Row],[minimum]:[maximum]])</f>
        <v>9</v>
      </c>
      <c r="E319">
        <v>4</v>
      </c>
      <c r="F319" s="3" t="str">
        <f t="shared" si="14"/>
        <v>prevažne zamračeno</v>
      </c>
      <c r="G319">
        <v>0.23000000000000007</v>
      </c>
      <c r="U319" s="1"/>
    </row>
    <row r="320" spans="1:21">
      <c r="A320" s="1">
        <v>44870</v>
      </c>
      <c r="B320">
        <v>8</v>
      </c>
      <c r="C320">
        <v>9</v>
      </c>
      <c r="D320">
        <f>AVERAGE(januar[[#This Row],[minimum]:[maximum]])</f>
        <v>8.5</v>
      </c>
      <c r="E320">
        <v>5</v>
      </c>
      <c r="F320" s="3" t="str">
        <f t="shared" si="14"/>
        <v>zamračeno</v>
      </c>
      <c r="G320">
        <v>6.0000000000000005E-2</v>
      </c>
      <c r="U320" s="1"/>
    </row>
    <row r="321" spans="1:21">
      <c r="A321" s="1">
        <v>44871</v>
      </c>
      <c r="B321">
        <v>8</v>
      </c>
      <c r="C321">
        <v>11</v>
      </c>
      <c r="D321">
        <f>AVERAGE(januar[[#This Row],[minimum]:[maximum]])</f>
        <v>9.5</v>
      </c>
      <c r="E321">
        <v>3</v>
      </c>
      <c r="F321" s="3" t="str">
        <f t="shared" si="14"/>
        <v>čiastočne zamračeno</v>
      </c>
      <c r="G321">
        <v>0.46</v>
      </c>
      <c r="U321" s="1"/>
    </row>
    <row r="322" spans="1:21">
      <c r="A322" s="1">
        <v>44872</v>
      </c>
      <c r="B322">
        <v>4</v>
      </c>
      <c r="C322">
        <v>11</v>
      </c>
      <c r="D322">
        <f>AVERAGE(januar[[#This Row],[minimum]:[maximum]])</f>
        <v>7.5</v>
      </c>
      <c r="E322">
        <v>4</v>
      </c>
      <c r="F322" s="3" t="str">
        <f t="shared" si="14"/>
        <v>prevažne zamračeno</v>
      </c>
      <c r="G322">
        <v>0.3000000000000001</v>
      </c>
      <c r="U322" s="1"/>
    </row>
    <row r="323" spans="1:21">
      <c r="A323" s="1">
        <v>44873</v>
      </c>
      <c r="B323">
        <v>3</v>
      </c>
      <c r="C323">
        <v>13</v>
      </c>
      <c r="D323">
        <f>AVERAGE(januar[[#This Row],[minimum]:[maximum]])</f>
        <v>8</v>
      </c>
      <c r="E323">
        <v>3</v>
      </c>
      <c r="F323" s="3" t="str">
        <f t="shared" si="14"/>
        <v>čiastočne zamračeno</v>
      </c>
      <c r="G323">
        <v>1.0800000000000005</v>
      </c>
      <c r="U323" s="1"/>
    </row>
    <row r="324" spans="1:21">
      <c r="A324" s="1">
        <v>44874</v>
      </c>
      <c r="B324">
        <v>2</v>
      </c>
      <c r="C324">
        <v>13</v>
      </c>
      <c r="D324">
        <f>AVERAGE(januar[[#This Row],[minimum]:[maximum]])</f>
        <v>7.5</v>
      </c>
      <c r="E324">
        <v>4</v>
      </c>
      <c r="F324" s="3" t="str">
        <f t="shared" si="14"/>
        <v>prevažne zamračeno</v>
      </c>
      <c r="G324">
        <v>0.83000000000000029</v>
      </c>
      <c r="U324" s="1"/>
    </row>
    <row r="325" spans="1:21">
      <c r="A325" s="1">
        <v>44875</v>
      </c>
      <c r="B325">
        <v>1</v>
      </c>
      <c r="C325">
        <v>11</v>
      </c>
      <c r="D325">
        <f>AVERAGE(januar[[#This Row],[minimum]:[maximum]])</f>
        <v>6</v>
      </c>
      <c r="E325">
        <v>5</v>
      </c>
      <c r="F325" s="3" t="str">
        <f t="shared" si="14"/>
        <v>zamračeno</v>
      </c>
      <c r="G325">
        <v>0.2</v>
      </c>
      <c r="U325" s="1"/>
    </row>
    <row r="326" spans="1:21">
      <c r="A326" s="1">
        <v>44876</v>
      </c>
      <c r="B326">
        <v>2</v>
      </c>
      <c r="C326">
        <v>9</v>
      </c>
      <c r="D326">
        <f>AVERAGE(januar[[#This Row],[minimum]:[maximum]])</f>
        <v>5.5</v>
      </c>
      <c r="E326">
        <v>4</v>
      </c>
      <c r="F326" s="3" t="str">
        <f t="shared" si="14"/>
        <v>prevažne zamračeno</v>
      </c>
      <c r="G326">
        <v>0.51</v>
      </c>
      <c r="U326" s="1"/>
    </row>
    <row r="327" spans="1:21">
      <c r="A327" s="1">
        <v>44877</v>
      </c>
      <c r="B327">
        <v>0</v>
      </c>
      <c r="C327">
        <v>14</v>
      </c>
      <c r="D327">
        <f>AVERAGE(januar[[#This Row],[minimum]:[maximum]])</f>
        <v>7</v>
      </c>
      <c r="E327">
        <v>2</v>
      </c>
      <c r="F327" s="3" t="str">
        <f t="shared" si="14"/>
        <v>prevažne jasno</v>
      </c>
      <c r="G327">
        <v>0.89000000000000035</v>
      </c>
      <c r="U327" s="1"/>
    </row>
    <row r="328" spans="1:21">
      <c r="A328" s="1">
        <v>44878</v>
      </c>
      <c r="B328">
        <v>-1</v>
      </c>
      <c r="C328">
        <v>12</v>
      </c>
      <c r="D328">
        <f>AVERAGE(januar[[#This Row],[minimum]:[maximum]])</f>
        <v>5.5</v>
      </c>
      <c r="E328">
        <v>3</v>
      </c>
      <c r="F328" s="3" t="str">
        <f t="shared" si="14"/>
        <v>čiastočne zamračeno</v>
      </c>
      <c r="G328">
        <v>0.87000000000000033</v>
      </c>
      <c r="U328" s="1"/>
    </row>
    <row r="329" spans="1:21">
      <c r="A329" s="1">
        <v>44879</v>
      </c>
      <c r="B329">
        <v>0</v>
      </c>
      <c r="C329">
        <v>11</v>
      </c>
      <c r="D329">
        <f>AVERAGE(januar[[#This Row],[minimum]:[maximum]])</f>
        <v>5.5</v>
      </c>
      <c r="E329">
        <v>3</v>
      </c>
      <c r="F329" s="3" t="str">
        <f t="shared" si="14"/>
        <v>čiastočne zamračeno</v>
      </c>
      <c r="G329">
        <v>0.94000000000000039</v>
      </c>
      <c r="U329" s="1"/>
    </row>
    <row r="330" spans="1:21">
      <c r="A330" s="1">
        <v>44880</v>
      </c>
      <c r="B330">
        <v>1</v>
      </c>
      <c r="C330">
        <v>9</v>
      </c>
      <c r="D330">
        <f>AVERAGE(januar[[#This Row],[minimum]:[maximum]])</f>
        <v>5</v>
      </c>
      <c r="E330">
        <v>4</v>
      </c>
      <c r="F330" s="3" t="str">
        <f t="shared" si="14"/>
        <v>prevažne zamračeno</v>
      </c>
      <c r="G330">
        <v>0.4200000000000001</v>
      </c>
      <c r="U330" s="1"/>
    </row>
    <row r="331" spans="1:21">
      <c r="A331" s="1">
        <v>44881</v>
      </c>
      <c r="B331">
        <v>4</v>
      </c>
      <c r="C331">
        <v>10</v>
      </c>
      <c r="D331">
        <f>AVERAGE(januar[[#This Row],[minimum]:[maximum]])</f>
        <v>7</v>
      </c>
      <c r="E331">
        <v>5</v>
      </c>
      <c r="F331" s="3" t="str">
        <f t="shared" si="14"/>
        <v>zamračeno</v>
      </c>
      <c r="G331">
        <v>0.18000000000000005</v>
      </c>
      <c r="U331" s="1"/>
    </row>
    <row r="332" spans="1:21">
      <c r="A332" s="1">
        <v>44882</v>
      </c>
      <c r="B332">
        <v>3</v>
      </c>
      <c r="C332">
        <v>6</v>
      </c>
      <c r="D332">
        <f>AVERAGE(januar[[#This Row],[minimum]:[maximum]])</f>
        <v>4.5</v>
      </c>
      <c r="E332">
        <v>5</v>
      </c>
      <c r="F332" s="3" t="str">
        <f t="shared" si="14"/>
        <v>zamračeno</v>
      </c>
      <c r="G332">
        <v>0.10999999999999999</v>
      </c>
      <c r="U332" s="1"/>
    </row>
    <row r="333" spans="1:21">
      <c r="A333" s="1">
        <v>44883</v>
      </c>
      <c r="B333">
        <v>-1</v>
      </c>
      <c r="C333">
        <v>5</v>
      </c>
      <c r="D333">
        <f>AVERAGE(januar[[#This Row],[minimum]:[maximum]])</f>
        <v>2</v>
      </c>
      <c r="E333">
        <v>5</v>
      </c>
      <c r="F333" s="3" t="str">
        <f t="shared" si="14"/>
        <v>zamračeno</v>
      </c>
      <c r="G333">
        <v>0.03</v>
      </c>
      <c r="U333" s="1"/>
    </row>
    <row r="334" spans="1:21">
      <c r="A334" s="1">
        <v>44884</v>
      </c>
      <c r="B334">
        <v>-3</v>
      </c>
      <c r="C334">
        <v>0</v>
      </c>
      <c r="D334">
        <f>AVERAGE(januar[[#This Row],[minimum]:[maximum]])</f>
        <v>-1.5</v>
      </c>
      <c r="E334">
        <v>4</v>
      </c>
      <c r="F334" s="3" t="str">
        <f t="shared" si="14"/>
        <v>prevažne zamračeno</v>
      </c>
      <c r="G334">
        <v>0.34000000000000008</v>
      </c>
      <c r="U334" s="1"/>
    </row>
    <row r="335" spans="1:21">
      <c r="A335" s="1">
        <v>44885</v>
      </c>
      <c r="B335">
        <v>-1</v>
      </c>
      <c r="C335">
        <v>2</v>
      </c>
      <c r="D335">
        <f>AVERAGE(januar[[#This Row],[minimum]:[maximum]])</f>
        <v>0.5</v>
      </c>
      <c r="E335">
        <v>5</v>
      </c>
      <c r="F335" s="3" t="str">
        <f t="shared" si="14"/>
        <v>zamračeno</v>
      </c>
      <c r="G335">
        <v>0.17</v>
      </c>
      <c r="U335" s="1"/>
    </row>
    <row r="336" spans="1:21">
      <c r="A336" s="1">
        <v>44886</v>
      </c>
      <c r="B336">
        <v>1</v>
      </c>
      <c r="C336">
        <v>4</v>
      </c>
      <c r="D336">
        <f>AVERAGE(januar[[#This Row],[minimum]:[maximum]])</f>
        <v>2.5</v>
      </c>
      <c r="E336">
        <v>5</v>
      </c>
      <c r="F336" s="3" t="str">
        <f t="shared" si="14"/>
        <v>zamračeno</v>
      </c>
      <c r="G336">
        <v>9.9999999999999992E-2</v>
      </c>
      <c r="U336" s="1"/>
    </row>
    <row r="337" spans="1:23">
      <c r="A337" s="1">
        <v>44887</v>
      </c>
      <c r="B337">
        <v>-1</v>
      </c>
      <c r="C337">
        <v>6</v>
      </c>
      <c r="D337">
        <f>AVERAGE(januar[[#This Row],[minimum]:[maximum]])</f>
        <v>2.5</v>
      </c>
      <c r="E337">
        <v>5</v>
      </c>
      <c r="F337" s="3" t="str">
        <f t="shared" si="14"/>
        <v>zamračeno</v>
      </c>
      <c r="G337">
        <v>0.18000000000000002</v>
      </c>
      <c r="U337" s="1"/>
    </row>
    <row r="338" spans="1:23">
      <c r="A338" s="1">
        <v>44888</v>
      </c>
      <c r="B338">
        <v>1</v>
      </c>
      <c r="C338">
        <v>6</v>
      </c>
      <c r="D338">
        <f>AVERAGE(januar[[#This Row],[minimum]:[maximum]])</f>
        <v>3.5</v>
      </c>
      <c r="E338">
        <v>5</v>
      </c>
      <c r="F338" s="3" t="str">
        <f t="shared" si="14"/>
        <v>zamračeno</v>
      </c>
      <c r="G338">
        <v>0.09</v>
      </c>
      <c r="U338" s="1"/>
    </row>
    <row r="339" spans="1:23">
      <c r="A339" s="1">
        <v>44889</v>
      </c>
      <c r="B339">
        <v>1</v>
      </c>
      <c r="C339">
        <v>5</v>
      </c>
      <c r="D339">
        <f>AVERAGE(januar[[#This Row],[minimum]:[maximum]])</f>
        <v>3</v>
      </c>
      <c r="E339">
        <v>5</v>
      </c>
      <c r="F339" s="3" t="str">
        <f t="shared" si="14"/>
        <v>zamračeno</v>
      </c>
      <c r="G339">
        <v>9.9999999999999992E-2</v>
      </c>
      <c r="U339" s="1"/>
    </row>
    <row r="340" spans="1:23">
      <c r="A340" s="1">
        <v>44890</v>
      </c>
      <c r="B340">
        <v>1</v>
      </c>
      <c r="C340">
        <v>6</v>
      </c>
      <c r="D340">
        <f>AVERAGE(januar[[#This Row],[minimum]:[maximum]])</f>
        <v>3.5</v>
      </c>
      <c r="E340">
        <v>4</v>
      </c>
      <c r="F340" s="3" t="str">
        <f t="shared" si="14"/>
        <v>prevažne zamračeno</v>
      </c>
      <c r="G340">
        <v>0.12999999999999998</v>
      </c>
      <c r="U340" s="1"/>
    </row>
    <row r="341" spans="1:23">
      <c r="A341" s="1">
        <v>44891</v>
      </c>
      <c r="B341">
        <v>4</v>
      </c>
      <c r="C341">
        <v>6</v>
      </c>
      <c r="D341">
        <f>AVERAGE(januar[[#This Row],[minimum]:[maximum]])</f>
        <v>5</v>
      </c>
      <c r="E341">
        <v>5</v>
      </c>
      <c r="F341" s="3" t="str">
        <f t="shared" si="14"/>
        <v>zamračeno</v>
      </c>
      <c r="G341">
        <v>6.0000000000000005E-2</v>
      </c>
      <c r="U341" s="1"/>
    </row>
    <row r="342" spans="1:23">
      <c r="A342" s="1">
        <v>44892</v>
      </c>
      <c r="B342">
        <v>0</v>
      </c>
      <c r="C342">
        <v>7</v>
      </c>
      <c r="D342">
        <f>AVERAGE(januar[[#This Row],[minimum]:[maximum]])</f>
        <v>3.5</v>
      </c>
      <c r="E342">
        <v>5</v>
      </c>
      <c r="F342" s="3" t="str">
        <f t="shared" si="14"/>
        <v>zamračeno</v>
      </c>
      <c r="G342">
        <v>0.18000000000000002</v>
      </c>
      <c r="U342" s="1"/>
    </row>
    <row r="343" spans="1:23">
      <c r="A343" s="1">
        <v>44893</v>
      </c>
      <c r="B343">
        <v>-3</v>
      </c>
      <c r="C343">
        <v>6</v>
      </c>
      <c r="D343">
        <f>AVERAGE(januar[[#This Row],[minimum]:[maximum]])</f>
        <v>1.5</v>
      </c>
      <c r="E343">
        <v>4</v>
      </c>
      <c r="F343" s="3" t="str">
        <f t="shared" si="14"/>
        <v>prevažne zamračeno</v>
      </c>
      <c r="G343">
        <v>0.54</v>
      </c>
      <c r="U343" s="1"/>
    </row>
    <row r="344" spans="1:23">
      <c r="A344" s="1">
        <v>44894</v>
      </c>
      <c r="B344">
        <v>-4</v>
      </c>
      <c r="C344">
        <v>7</v>
      </c>
      <c r="D344">
        <f>AVERAGE(januar[[#This Row],[minimum]:[maximum]])</f>
        <v>1.5</v>
      </c>
      <c r="E344">
        <v>4</v>
      </c>
      <c r="F344" s="3" t="str">
        <f t="shared" si="14"/>
        <v>prevažne zamračeno</v>
      </c>
      <c r="G344">
        <v>0.87000000000000033</v>
      </c>
      <c r="U344" s="1"/>
    </row>
    <row r="345" spans="1:23">
      <c r="A345" s="1">
        <v>44895</v>
      </c>
      <c r="B345">
        <v>-3</v>
      </c>
      <c r="C345">
        <v>5</v>
      </c>
      <c r="D345">
        <f>AVERAGE(januar[[#This Row],[minimum]:[maximum]])</f>
        <v>1</v>
      </c>
      <c r="E345">
        <v>4</v>
      </c>
      <c r="F345" s="3" t="str">
        <f t="shared" si="14"/>
        <v>prevažne zamračeno</v>
      </c>
      <c r="G345">
        <v>0.57000000000000028</v>
      </c>
      <c r="U345" s="1"/>
    </row>
    <row r="346" spans="1:23" hidden="1">
      <c r="A346" s="1" t="s">
        <v>0</v>
      </c>
      <c r="B346" t="s">
        <v>1</v>
      </c>
      <c r="C346" t="s">
        <v>2</v>
      </c>
      <c r="D346" t="e">
        <f>AVERAGE(januar[[#This Row],[minimum]:[maximum]])</f>
        <v>#DIV/0!</v>
      </c>
      <c r="U346" s="1"/>
    </row>
    <row r="347" spans="1:23">
      <c r="A347" s="1">
        <v>44896</v>
      </c>
      <c r="B347">
        <v>-3</v>
      </c>
      <c r="C347">
        <v>4</v>
      </c>
      <c r="D347">
        <f>AVERAGE(januar[[#This Row],[minimum]:[maximum]])</f>
        <v>0.5</v>
      </c>
      <c r="E347">
        <v>1</v>
      </c>
      <c r="F347" s="3" t="str">
        <f t="shared" ref="F347:F377" si="15">IF(E347="","",IF(E347=1,"jasno",IF(E347=2,"prevažne jasno",IF(E347=3,"čiastočne zamračeno",IF(E347=4,"prevažne zamračeno",IF(E347=5,"zamračeno",""))))))</f>
        <v>jasno</v>
      </c>
      <c r="G347">
        <v>1.2000000000000004</v>
      </c>
      <c r="U347" s="1"/>
      <c r="W347" s="22"/>
    </row>
    <row r="348" spans="1:23">
      <c r="A348" s="1">
        <v>44897</v>
      </c>
      <c r="B348">
        <v>-3</v>
      </c>
      <c r="C348">
        <v>2</v>
      </c>
      <c r="D348">
        <f>AVERAGE(januar[[#This Row],[minimum]:[maximum]])</f>
        <v>-0.5</v>
      </c>
      <c r="E348">
        <v>1</v>
      </c>
      <c r="F348" s="3" t="str">
        <f t="shared" si="15"/>
        <v>jasno</v>
      </c>
      <c r="G348">
        <v>0.37</v>
      </c>
      <c r="U348" s="1"/>
      <c r="W348" s="22"/>
    </row>
    <row r="349" spans="1:23">
      <c r="A349" s="1">
        <v>44898</v>
      </c>
      <c r="B349">
        <v>-1</v>
      </c>
      <c r="C349">
        <v>6</v>
      </c>
      <c r="D349">
        <f>AVERAGE(januar[[#This Row],[minimum]:[maximum]])</f>
        <v>2.5</v>
      </c>
      <c r="E349">
        <v>3</v>
      </c>
      <c r="F349" s="3" t="str">
        <f t="shared" si="15"/>
        <v>čiastočne zamračeno</v>
      </c>
      <c r="G349">
        <v>0.7300000000000002</v>
      </c>
      <c r="U349" s="1"/>
      <c r="W349" s="22"/>
    </row>
    <row r="350" spans="1:23">
      <c r="A350" s="1">
        <v>44899</v>
      </c>
      <c r="B350">
        <v>-2</v>
      </c>
      <c r="C350">
        <v>10</v>
      </c>
      <c r="D350">
        <f>AVERAGE(januar[[#This Row],[minimum]:[maximum]])</f>
        <v>4</v>
      </c>
      <c r="E350">
        <v>2</v>
      </c>
      <c r="F350" s="3" t="str">
        <f t="shared" si="15"/>
        <v>prevažne jasno</v>
      </c>
      <c r="G350">
        <v>1.6200000000000006</v>
      </c>
      <c r="U350" s="1"/>
      <c r="W350" s="22"/>
    </row>
    <row r="351" spans="1:23">
      <c r="A351" s="1">
        <v>44900</v>
      </c>
      <c r="B351">
        <v>5</v>
      </c>
      <c r="C351">
        <v>9</v>
      </c>
      <c r="D351">
        <f>AVERAGE(januar[[#This Row],[minimum]:[maximum]])</f>
        <v>7</v>
      </c>
      <c r="E351">
        <v>3</v>
      </c>
      <c r="F351" s="3" t="str">
        <f t="shared" si="15"/>
        <v>čiastočne zamračeno</v>
      </c>
      <c r="G351">
        <v>0.62000000000000011</v>
      </c>
      <c r="U351" s="1"/>
      <c r="W351" s="22"/>
    </row>
    <row r="352" spans="1:23">
      <c r="A352" s="1">
        <v>44901</v>
      </c>
      <c r="B352">
        <v>1</v>
      </c>
      <c r="C352">
        <v>5</v>
      </c>
      <c r="D352">
        <f>AVERAGE(januar[[#This Row],[minimum]:[maximum]])</f>
        <v>3</v>
      </c>
      <c r="E352">
        <v>5</v>
      </c>
      <c r="F352" s="3" t="str">
        <f t="shared" si="15"/>
        <v>zamračeno</v>
      </c>
      <c r="G352">
        <v>9.9999999999999992E-2</v>
      </c>
      <c r="U352" s="1"/>
      <c r="W352" s="22"/>
    </row>
    <row r="353" spans="1:23">
      <c r="A353" s="1">
        <v>44902</v>
      </c>
      <c r="B353">
        <v>1</v>
      </c>
      <c r="C353">
        <v>3</v>
      </c>
      <c r="D353">
        <f>AVERAGE(januar[[#This Row],[minimum]:[maximum]])</f>
        <v>2</v>
      </c>
      <c r="E353">
        <v>5</v>
      </c>
      <c r="F353" s="3" t="str">
        <f t="shared" si="15"/>
        <v>zamračeno</v>
      </c>
      <c r="G353">
        <v>9.9999999999999992E-2</v>
      </c>
      <c r="U353" s="1"/>
      <c r="W353" s="22"/>
    </row>
    <row r="354" spans="1:23">
      <c r="A354" s="1">
        <v>44903</v>
      </c>
      <c r="B354">
        <v>1</v>
      </c>
      <c r="C354">
        <v>4</v>
      </c>
      <c r="D354">
        <f>AVERAGE(januar[[#This Row],[minimum]:[maximum]])</f>
        <v>2.5</v>
      </c>
      <c r="E354">
        <v>5</v>
      </c>
      <c r="F354" s="3" t="str">
        <f t="shared" si="15"/>
        <v>zamračeno</v>
      </c>
      <c r="G354">
        <v>0.17</v>
      </c>
      <c r="U354" s="1"/>
      <c r="W354" s="22"/>
    </row>
    <row r="355" spans="1:23">
      <c r="A355" s="1">
        <v>44904</v>
      </c>
      <c r="B355">
        <v>1</v>
      </c>
      <c r="C355">
        <v>4</v>
      </c>
      <c r="D355">
        <f>AVERAGE(januar[[#This Row],[minimum]:[maximum]])</f>
        <v>2.5</v>
      </c>
      <c r="E355">
        <v>5</v>
      </c>
      <c r="F355" s="3" t="str">
        <f t="shared" si="15"/>
        <v>zamračeno</v>
      </c>
      <c r="G355">
        <v>0.31000000000000005</v>
      </c>
      <c r="U355" s="1"/>
      <c r="W355" s="22"/>
    </row>
    <row r="356" spans="1:23">
      <c r="A356" s="1">
        <v>44905</v>
      </c>
      <c r="B356">
        <v>1</v>
      </c>
      <c r="C356">
        <v>3</v>
      </c>
      <c r="D356">
        <f>AVERAGE(januar[[#This Row],[minimum]:[maximum]])</f>
        <v>2</v>
      </c>
      <c r="E356">
        <v>4</v>
      </c>
      <c r="F356" s="3" t="str">
        <f t="shared" si="15"/>
        <v>prevažne zamračeno</v>
      </c>
      <c r="G356">
        <v>0.16</v>
      </c>
      <c r="U356" s="1"/>
      <c r="W356" s="22"/>
    </row>
    <row r="357" spans="1:23">
      <c r="A357" s="1">
        <v>44906</v>
      </c>
      <c r="B357">
        <v>-3</v>
      </c>
      <c r="C357">
        <v>1</v>
      </c>
      <c r="D357">
        <f>AVERAGE(januar[[#This Row],[minimum]:[maximum]])</f>
        <v>-1</v>
      </c>
      <c r="E357">
        <v>4</v>
      </c>
      <c r="F357" s="3" t="str">
        <f t="shared" si="15"/>
        <v>prevažne zamračeno</v>
      </c>
      <c r="G357">
        <v>0.10999999999999999</v>
      </c>
      <c r="U357" s="1"/>
      <c r="W357" s="22"/>
    </row>
    <row r="358" spans="1:23">
      <c r="A358" s="1">
        <v>44907</v>
      </c>
      <c r="B358">
        <v>-4</v>
      </c>
      <c r="C358">
        <v>-3</v>
      </c>
      <c r="D358">
        <f>AVERAGE(januar[[#This Row],[minimum]:[maximum]])</f>
        <v>-3.5</v>
      </c>
      <c r="E358">
        <v>5</v>
      </c>
      <c r="F358" s="3" t="str">
        <f t="shared" si="15"/>
        <v>zamračeno</v>
      </c>
      <c r="G358">
        <v>0.40000000000000013</v>
      </c>
      <c r="U358" s="1"/>
      <c r="W358" s="22"/>
    </row>
    <row r="359" spans="1:23">
      <c r="A359" s="1">
        <v>44908</v>
      </c>
      <c r="B359">
        <v>-12</v>
      </c>
      <c r="C359">
        <v>-3</v>
      </c>
      <c r="D359">
        <f>AVERAGE(januar[[#This Row],[minimum]:[maximum]])</f>
        <v>-7.5</v>
      </c>
      <c r="E359">
        <v>3</v>
      </c>
      <c r="F359" s="3" t="str">
        <f t="shared" si="15"/>
        <v>čiastočne zamračeno</v>
      </c>
      <c r="G359">
        <v>0.57000000000000006</v>
      </c>
      <c r="U359" s="1"/>
      <c r="W359" s="22"/>
    </row>
    <row r="360" spans="1:23">
      <c r="A360" s="1">
        <v>44909</v>
      </c>
      <c r="B360">
        <v>-12</v>
      </c>
      <c r="C360">
        <v>-2</v>
      </c>
      <c r="D360">
        <f>AVERAGE(januar[[#This Row],[minimum]:[maximum]])</f>
        <v>-7</v>
      </c>
      <c r="E360">
        <v>5</v>
      </c>
      <c r="F360" s="3" t="str">
        <f t="shared" si="15"/>
        <v>zamračeno</v>
      </c>
      <c r="G360">
        <v>9.9999999999999992E-2</v>
      </c>
      <c r="U360" s="1"/>
      <c r="W360" s="22"/>
    </row>
    <row r="361" spans="1:23">
      <c r="A361" s="1">
        <v>44910</v>
      </c>
      <c r="B361">
        <v>-2</v>
      </c>
      <c r="C361">
        <v>0</v>
      </c>
      <c r="D361">
        <f>AVERAGE(januar[[#This Row],[minimum]:[maximum]])</f>
        <v>-1</v>
      </c>
      <c r="E361">
        <v>5</v>
      </c>
      <c r="F361" s="3" t="str">
        <f t="shared" si="15"/>
        <v>zamračeno</v>
      </c>
      <c r="G361">
        <v>0.05</v>
      </c>
      <c r="U361" s="1"/>
      <c r="W361" s="22"/>
    </row>
    <row r="362" spans="1:23">
      <c r="A362" s="1">
        <v>44911</v>
      </c>
      <c r="B362">
        <v>-2</v>
      </c>
      <c r="C362">
        <v>2</v>
      </c>
      <c r="D362">
        <f>AVERAGE(januar[[#This Row],[minimum]:[maximum]])</f>
        <v>0</v>
      </c>
      <c r="E362">
        <v>5</v>
      </c>
      <c r="F362" s="3" t="str">
        <f t="shared" si="15"/>
        <v>zamračeno</v>
      </c>
      <c r="G362">
        <v>0.09</v>
      </c>
      <c r="U362" s="1"/>
      <c r="W362" s="22"/>
    </row>
    <row r="363" spans="1:23">
      <c r="A363" s="1">
        <v>44912</v>
      </c>
      <c r="B363">
        <v>-10</v>
      </c>
      <c r="C363">
        <v>-3</v>
      </c>
      <c r="D363">
        <f>AVERAGE(januar[[#This Row],[minimum]:[maximum]])</f>
        <v>-6.5</v>
      </c>
      <c r="E363">
        <v>5</v>
      </c>
      <c r="F363" s="3" t="str">
        <f t="shared" si="15"/>
        <v>zamračeno</v>
      </c>
      <c r="G363">
        <v>0.05</v>
      </c>
      <c r="U363" s="1"/>
      <c r="W363" s="22"/>
    </row>
    <row r="364" spans="1:23">
      <c r="A364" s="1">
        <v>44913</v>
      </c>
      <c r="B364">
        <v>-12</v>
      </c>
      <c r="C364">
        <v>-4</v>
      </c>
      <c r="D364">
        <f>AVERAGE(januar[[#This Row],[minimum]:[maximum]])</f>
        <v>-8</v>
      </c>
      <c r="E364">
        <v>1</v>
      </c>
      <c r="F364" s="3" t="str">
        <f t="shared" si="15"/>
        <v>jasno</v>
      </c>
      <c r="G364">
        <v>1.2300000000000006</v>
      </c>
      <c r="U364" s="1"/>
      <c r="W364" s="22"/>
    </row>
    <row r="365" spans="1:23">
      <c r="A365" s="1">
        <v>44914</v>
      </c>
      <c r="B365">
        <v>-14</v>
      </c>
      <c r="C365">
        <v>-2</v>
      </c>
      <c r="D365">
        <f>AVERAGE(januar[[#This Row],[minimum]:[maximum]])</f>
        <v>-8</v>
      </c>
      <c r="E365">
        <v>1</v>
      </c>
      <c r="F365" s="3" t="str">
        <f t="shared" si="15"/>
        <v>jasno</v>
      </c>
      <c r="G365">
        <v>1.4600000000000004</v>
      </c>
      <c r="U365" s="1"/>
      <c r="W365" s="22"/>
    </row>
    <row r="366" spans="1:23">
      <c r="A366" s="1">
        <v>44915</v>
      </c>
      <c r="B366">
        <v>-4</v>
      </c>
      <c r="C366">
        <v>0</v>
      </c>
      <c r="D366">
        <f>AVERAGE(januar[[#This Row],[minimum]:[maximum]])</f>
        <v>-2</v>
      </c>
      <c r="E366">
        <v>1</v>
      </c>
      <c r="F366" s="3" t="str">
        <f t="shared" si="15"/>
        <v>jasno</v>
      </c>
      <c r="G366">
        <v>0.44000000000000017</v>
      </c>
      <c r="U366" s="1"/>
      <c r="W366" s="22"/>
    </row>
    <row r="367" spans="1:23">
      <c r="A367" s="1">
        <v>44916</v>
      </c>
      <c r="B367">
        <v>-3</v>
      </c>
      <c r="C367">
        <v>2</v>
      </c>
      <c r="D367">
        <f>AVERAGE(januar[[#This Row],[minimum]:[maximum]])</f>
        <v>-0.5</v>
      </c>
      <c r="E367">
        <v>3</v>
      </c>
      <c r="F367" s="3" t="str">
        <f t="shared" si="15"/>
        <v>čiastočne zamračeno</v>
      </c>
      <c r="G367">
        <v>0.18000000000000002</v>
      </c>
      <c r="U367" s="1"/>
      <c r="W367" s="22"/>
    </row>
    <row r="368" spans="1:23">
      <c r="A368" s="1">
        <v>44917</v>
      </c>
      <c r="B368">
        <v>0</v>
      </c>
      <c r="C368">
        <v>1</v>
      </c>
      <c r="D368">
        <f>AVERAGE(januar[[#This Row],[minimum]:[maximum]])</f>
        <v>0.5</v>
      </c>
      <c r="E368">
        <v>5</v>
      </c>
      <c r="F368" s="3" t="str">
        <f t="shared" si="15"/>
        <v>zamračeno</v>
      </c>
      <c r="G368">
        <v>0.12999999999999998</v>
      </c>
      <c r="U368" s="1"/>
      <c r="W368" s="22"/>
    </row>
    <row r="369" spans="1:23">
      <c r="A369" s="1">
        <v>44918</v>
      </c>
      <c r="B369">
        <v>0</v>
      </c>
      <c r="C369">
        <v>2</v>
      </c>
      <c r="D369">
        <f>AVERAGE(januar[[#This Row],[minimum]:[maximum]])</f>
        <v>1</v>
      </c>
      <c r="E369">
        <v>5</v>
      </c>
      <c r="F369" s="3" t="str">
        <f t="shared" si="15"/>
        <v>zamračeno</v>
      </c>
      <c r="G369">
        <v>0.20000000000000007</v>
      </c>
      <c r="U369" s="1"/>
      <c r="W369" s="22"/>
    </row>
    <row r="370" spans="1:23">
      <c r="A370" s="1">
        <v>44919</v>
      </c>
      <c r="B370">
        <v>0</v>
      </c>
      <c r="C370">
        <v>6</v>
      </c>
      <c r="D370">
        <f>AVERAGE(januar[[#This Row],[minimum]:[maximum]])</f>
        <v>3</v>
      </c>
      <c r="E370">
        <v>4</v>
      </c>
      <c r="F370" s="3" t="str">
        <f t="shared" si="15"/>
        <v>prevažne zamračeno</v>
      </c>
      <c r="G370">
        <v>0.09</v>
      </c>
      <c r="W370" s="22"/>
    </row>
    <row r="371" spans="1:23">
      <c r="A371" s="1">
        <v>44920</v>
      </c>
      <c r="B371">
        <v>1</v>
      </c>
      <c r="C371">
        <v>4</v>
      </c>
      <c r="D371">
        <f>AVERAGE(januar[[#This Row],[minimum]:[maximum]])</f>
        <v>2.5</v>
      </c>
      <c r="E371">
        <v>5</v>
      </c>
      <c r="F371" s="3" t="str">
        <f t="shared" si="15"/>
        <v>zamračeno</v>
      </c>
      <c r="G371">
        <v>0.34000000000000008</v>
      </c>
      <c r="W371" s="22"/>
    </row>
    <row r="372" spans="1:23">
      <c r="A372" s="1">
        <v>44921</v>
      </c>
      <c r="B372">
        <v>3</v>
      </c>
      <c r="C372">
        <v>9</v>
      </c>
      <c r="D372">
        <f>AVERAGE(januar[[#This Row],[minimum]:[maximum]])</f>
        <v>6</v>
      </c>
      <c r="E372">
        <v>4</v>
      </c>
      <c r="F372" s="3" t="str">
        <f t="shared" si="15"/>
        <v>prevažne zamračeno</v>
      </c>
      <c r="G372">
        <v>0.67000000000000015</v>
      </c>
      <c r="W372" s="22"/>
    </row>
    <row r="373" spans="1:23">
      <c r="A373" s="1">
        <v>44922</v>
      </c>
      <c r="B373">
        <v>-3</v>
      </c>
      <c r="C373">
        <v>7</v>
      </c>
      <c r="D373">
        <f>AVERAGE(januar[[#This Row],[minimum]:[maximum]])</f>
        <v>2</v>
      </c>
      <c r="E373">
        <v>4</v>
      </c>
      <c r="F373" s="3" t="str">
        <f t="shared" si="15"/>
        <v>prevažne zamračeno</v>
      </c>
      <c r="G373">
        <v>0.28000000000000003</v>
      </c>
      <c r="W373" s="22"/>
    </row>
    <row r="374" spans="1:23">
      <c r="A374" s="1">
        <v>44923</v>
      </c>
      <c r="B374">
        <v>-4</v>
      </c>
      <c r="C374">
        <v>1</v>
      </c>
      <c r="D374">
        <f>AVERAGE(januar[[#This Row],[minimum]:[maximum]])</f>
        <v>-1.5</v>
      </c>
      <c r="E374">
        <v>4</v>
      </c>
      <c r="F374" s="3" t="str">
        <f t="shared" si="15"/>
        <v>prevažne zamračeno</v>
      </c>
      <c r="G374">
        <v>0.20000000000000004</v>
      </c>
      <c r="W374" s="22"/>
    </row>
    <row r="375" spans="1:23">
      <c r="A375" s="1">
        <v>44924</v>
      </c>
      <c r="B375">
        <v>-5</v>
      </c>
      <c r="C375">
        <v>6</v>
      </c>
      <c r="D375">
        <f>AVERAGE(januar[[#This Row],[minimum]:[maximum]])</f>
        <v>0.5</v>
      </c>
      <c r="E375">
        <v>3</v>
      </c>
      <c r="F375" s="3" t="str">
        <f t="shared" si="15"/>
        <v>čiastočne zamračeno</v>
      </c>
      <c r="G375">
        <v>0.15</v>
      </c>
      <c r="W375" s="22"/>
    </row>
    <row r="376" spans="1:23">
      <c r="A376" s="1">
        <v>44925</v>
      </c>
      <c r="B376">
        <v>-2</v>
      </c>
      <c r="C376">
        <v>5</v>
      </c>
      <c r="D376">
        <f>AVERAGE(januar[[#This Row],[minimum]:[maximum]])</f>
        <v>1.5</v>
      </c>
      <c r="E376">
        <v>3</v>
      </c>
      <c r="F376" s="3" t="str">
        <f t="shared" si="15"/>
        <v>čiastočne zamračeno</v>
      </c>
      <c r="G376">
        <v>0.10999999999999999</v>
      </c>
      <c r="W376" s="22"/>
    </row>
    <row r="377" spans="1:23">
      <c r="A377" s="1">
        <v>44926</v>
      </c>
      <c r="B377">
        <v>1</v>
      </c>
      <c r="C377">
        <v>7</v>
      </c>
      <c r="D377">
        <f>AVERAGE(januar[[#This Row],[minimum]:[maximum]])</f>
        <v>4</v>
      </c>
      <c r="E377">
        <v>5</v>
      </c>
      <c r="F377" s="3" t="str">
        <f t="shared" si="15"/>
        <v>zamračeno</v>
      </c>
      <c r="G377">
        <v>0.10999999999999999</v>
      </c>
      <c r="W377" s="22"/>
    </row>
    <row r="378" spans="1:23">
      <c r="W378" s="22"/>
    </row>
  </sheetData>
  <protectedRanges>
    <protectedRange sqref="A1:CR1048576" name="Rozsah1"/>
  </protectedRange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75F7B46F4DCA24F8A4EEA2C46E946DD" ma:contentTypeVersion="6" ma:contentTypeDescription="Umožňuje vytvoriť nový dokument." ma:contentTypeScope="" ma:versionID="607bc5b87ec3a087400b7289b0c08edc">
  <xsd:schema xmlns:xsd="http://www.w3.org/2001/XMLSchema" xmlns:xs="http://www.w3.org/2001/XMLSchema" xmlns:p="http://schemas.microsoft.com/office/2006/metadata/properties" xmlns:ns2="3a723fd6-9a36-4102-8fa4-8e5c2d84d1c6" xmlns:ns3="45bfe34c-7c6f-4255-9f3f-284568c91d1c" targetNamespace="http://schemas.microsoft.com/office/2006/metadata/properties" ma:root="true" ma:fieldsID="3de32c7d06b10bbf372c5c304db28155" ns2:_="" ns3:_="">
    <xsd:import namespace="3a723fd6-9a36-4102-8fa4-8e5c2d84d1c6"/>
    <xsd:import namespace="45bfe34c-7c6f-4255-9f3f-284568c91d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723fd6-9a36-4102-8fa4-8e5c2d84d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fe34c-7c6f-4255-9f3f-284568c91d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Zdieľa sa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Zdieľané s podrobnosťa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A U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E C m z K w A A A D 3 A A A A E g A A A E N v b m Z p Z y 9 Q Y W N r Y W d l L n h t b I S P v Q 6 C M A C E d x P f g X S n f + h C S h k c l c S E x L g 2 0 E A D t I Y W y 7 s 5 + E i + g h B F 3 R z v 7 k v u 7 n G 7 s 3 T s 2 u A q e 6 u M T g C B G A T W C V 2 K 1 m i Z A G 1 A y t c r d h R F I y o Z T L S 2 8 W j L B N T O X W K E v P f Q R 9 D 0 F a I Y E 3 T O D n l R y 0 6 A D 6 z + w 6 H S c 2 0 h A W e n 1 x p O I S F b S D c R x A w t J s u U / g J 0 G j y n P y b b D a 0 b e s l t E + Z 7 h h b J 0 P s D f w I A A P / / A w B Q S w M E F A A C A A g A A A A h A C f a 0 s A V A g A A 2 y A A A B M A A A B G b 3 J t d W x h c y 9 T Z W N 0 a W 9 u M S 5 t 7 N j P b 9 M w F A f w e 6 X 9 D 1 Z 2 S a U o W o F 1 C J Q D a k H j g o b a X b Z y c J O 3 4 t b 2 q / w j L F S 7 c + G P 4 N 9 A 2 q n s / 8 J r U j Y J D h w s L C H 3 k D a O 8 q 2 d j 9 5 L U w 2 l Y S j J p H 0 f v O z 1 9 E e q o C K H y Y k u u V C D h B S E g z n o E f e 6 q B Q u 3 c B I 1 / k Y S y t A m v Q N 4 5 C P U B q 3 o 9 N k 9 G J 2 r k H p 2 R k 1 i p W r 2 R g / S Y 6 0 0 r M u M i 9 1 n f S z y z F w J p g B V S R Z k p E R c i u k L p 5 m 5 L U s s W J y U Q y P j 4 4 G G X l v 0 c D E N B y K h 4 / 5 O 5 T w o Z + 1 U z t M T j m t 2 Y + v q 4 Z o J J / r 7 e 3 d N 5 B o y f a 7 w v r u C 9 r 7 p U z p 3 J 1 5 p l C 4 m F O g l Z t p u l t W R i 6 7 4 V e c T 0 r K q d K F U f b x V 1 y 4 B Y P c 3 h L T r B / S p o p K f Y V K t C u Y N m v Q 6 d / M J 9 t s k p I a W K B q 3 A V w o U A q t 3 + T k U 0 i m G T C C j f + V p r h s / w + t j 1 A r 3 8 / c N M / 6 D H 5 x 3 k + R n 2 + m A + v 9 X H l U 3 W f G V m D s X a F R d I n / V i v / 2 O 9 + p a N N R u Y d k m l p c q j a B s Y P Q N 5 X s F c + Q X t E q N o s O a 7 N / X c e y N s W F j h t q V H z 1 1 e 1 A y k S d e K c Y + a u 7 y o G a z p t p 6 e W 2 5 E D d t w l 1 7 b 7 T J K h n p q s d L n I 4 u V U T K Y J P c q G b t r s B 9 A d m G 1 8 X m z 3 A V G z 0 C e G t Y G x B x 8 / p f w K z O q B l L F l U G / p l 1 i F A 0 k K r H 2 X a b 7 y G g a y L S C 0 r f p P j K a / l v T n w A A A P / / A w B Q S w E C L Q A U A A Y A C A A A A C E A K t 2 q Q N I A A A A 3 A Q A A E w A A A A A A A A A A A A A A A A A A A A A A W 0 N v b n R l b n R f V H l w Z X N d L n h t b F B L A Q I t A B Q A A g A I A A A A I Q C g Q K b M r A A A A P c A A A A S A A A A A A A A A A A A A A A A A A s D A A B D b 2 5 m a W c v U G F j a 2 F n Z S 5 4 b W x Q S w E C L Q A U A A I A C A A A A C E A J 9 r S w B U C A A D b I A A A E w A A A A A A A A A A A A A A A A D n A w A A R m 9 y b X V s Y X M v U 2 V j d G l v b j E u b V B L B Q Y A A A A A A w A D A M I A A A A t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5 A A A A A A A A C d k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d z Y 2 x t c j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x M V Q y M z o 0 M D o 1 N S 4 2 M D c x N z I w W i I v P j x F b n R y e S B U e X B l P S J G a W x s Q 2 9 s d W 1 u V H l w Z X M i I F Z h b H V l P S J z Q 1 F N R C I v P j x F b n R y e S B U e X B l P S J G a W x s Q 2 9 s d W 1 u T m F t Z X M i I F Z h b H V l P S J z W y Z x d W 9 0 O 2 N h d G V n b 3 J 5 J n F 1 b 3 Q 7 L C Z x d W 9 0 O 2 1 p b m l t d W 0 m c X V v d D s s J n F 1 b 3 Q 7 b W F 4 a W 1 1 b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d z Y 2 x t c j E v W m 1 l b m V u w 7 0 g d H l w L n t j Y X R l Z 2 9 y e S w w f S Z x d W 9 0 O y w m c X V v d D t T Z W N 0 a W 9 u M S 8 3 c 2 N s b X I x L 1 p t Z W 5 l b s O 9 I H R 5 c C 5 7 b W l u a W 1 1 b S w x f S Z x d W 9 0 O y w m c X V v d D t T Z W N 0 a W 9 u M S 8 3 c 2 N s b X I x L 1 p t Z W 5 l b s O 9 I H R 5 c C 5 7 b W F 4 a W 1 1 b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3 c 2 N s b X I x L 1 p t Z W 5 l b s O 9 I H R 5 c C 5 7 Y 2 F 0 Z W d v c n k s M H 0 m c X V v d D s s J n F 1 b 3 Q 7 U 2 V j d G l v b j E v N 3 N j b G 1 y M S 9 a b W V u Z W 7 D v S B 0 e X A u e 2 1 p b m l t d W 0 s M X 0 m c X V v d D s s J n F 1 b 3 Q 7 U 2 V j d G l v b j E v N 3 N j b G 1 y M S 9 a b W V u Z W 7 D v S B 0 e X A u e 2 1 h e G l t d W 0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w 6 F j a W E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h n Y j Z 4 c z V k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F U M j M 6 N D I 6 N D c u O D g 4 N T U 3 M 1 o i L z 4 8 R W 5 0 c n k g V H l w Z T 0 i R m l s b E N v b H V t b l R 5 c G V z I i B W Y W x 1 Z T 0 i c 0 N R T U Q i L z 4 8 R W 5 0 c n k g V H l w Z T 0 i R m l s b E N v b H V t b k 5 h b W V z I i B W Y W x 1 Z T 0 i c 1 s m c X V v d D t j Y X R l Z 2 9 y e S Z x d W 9 0 O y w m c X V v d D t t a W 5 p b X V t J n F 1 b 3 Q 7 L C Z x d W 9 0 O 2 1 h e G l t d W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Z 2 I 2 e H M 1 Z C 9 a b W V u Z W 7 D v S B 0 e X A u e 2 N h d G V n b 3 J 5 L D B 9 J n F 1 b 3 Q 7 L C Z x d W 9 0 O 1 N l Y 3 R p b 2 4 x L z h n Y j Z 4 c z V k L 1 p t Z W 5 l b s O 9 I H R 5 c C 5 7 b W l u a W 1 1 b S w x f S Z x d W 9 0 O y w m c X V v d D t T Z W N 0 a W 9 u M S 8 4 Z 2 I 2 e H M 1 Z C 9 a b W V u Z W 7 D v S B 0 e X A u e 2 1 h e G l t d W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O G d i N n h z N W Q v W m 1 l b m V u w 7 0 g d H l w L n t j Y X R l Z 2 9 y e S w w f S Z x d W 9 0 O y w m c X V v d D t T Z W N 0 a W 9 u M S 8 4 Z 2 I 2 e H M 1 Z C 9 a b W V u Z W 7 D v S B 0 e X A u e 2 1 p b m l t d W 0 s M X 0 m c X V v d D s s J n F 1 b 3 Q 7 U 2 V j d G l v b j E v O G d i N n h z N W Q v W m 1 l b m V u w 7 0 g d H l w L n t t Y X h p b X V t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8 O h Y 2 l h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3 c 2 N s b X I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F U M j M 6 N D A 6 N T U u N j A 3 M T c y M F o i L z 4 8 R W 5 0 c n k g V H l w Z T 0 i R m l s b E N v b H V t b l R 5 c G V z I i B W Y W x 1 Z T 0 i c 0 N R T U Q i L z 4 8 R W 5 0 c n k g V H l w Z T 0 i R m l s b E N v b H V t b k 5 h b W V z I i B W Y W x 1 Z T 0 i c 1 s m c X V v d D t j Y X R l Z 2 9 y e S Z x d W 9 0 O y w m c X V v d D t t a W 5 p b X V t J n F 1 b 3 Q 7 L C Z x d W 9 0 O 2 1 h e G l t d W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c 2 N s b X I x L 1 p t Z W 5 l b s O 9 I H R 5 c C 5 7 Y 2 F 0 Z W d v c n k s M H 0 m c X V v d D s s J n F 1 b 3 Q 7 U 2 V j d G l v b j E v N 3 N j b G 1 y M S 9 a b W V u Z W 7 D v S B 0 e X A u e 2 1 p b m l t d W 0 s M X 0 m c X V v d D s s J n F 1 b 3 Q 7 U 2 V j d G l v b j E v N 3 N j b G 1 y M S 9 a b W V u Z W 7 D v S B 0 e X A u e 2 1 h e G l t d W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3 N j b G 1 y M S 9 a b W V u Z W 7 D v S B 0 e X A u e 2 N h d G V n b 3 J 5 L D B 9 J n F 1 b 3 Q 7 L C Z x d W 9 0 O 1 N l Y 3 R p b 2 4 x L z d z Y 2 x t c j E v W m 1 l b m V u w 7 0 g d H l w L n t t a W 5 p b X V t L D F 9 J n F 1 b 3 Q 7 L C Z x d W 9 0 O 1 N l Y 3 R p b 2 4 x L z d z Y 2 x t c j E v W m 1 l b m V u w 7 0 g d H l w L n t t Y X h p b X V t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8 O h Y 2 l h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O G d i N n h z N W Q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x M V Q y M z o 0 M j o 0 N y 4 4 O D g 1 N T c z W i I v P j x F b n R y e S B U e X B l P S J G a W x s Q 2 9 s d W 1 u V H l w Z X M i I F Z h b H V l P S J z Q 1 F N R C I v P j x F b n R y e S B U e X B l P S J G a W x s Q 2 9 s d W 1 u T m F t Z X M i I F Z h b H V l P S J z W y Z x d W 9 0 O 2 N h d G V n b 3 J 5 J n F 1 b 3 Q 7 L C Z x d W 9 0 O 2 1 p b m l t d W 0 m c X V v d D s s J n F 1 b 3 Q 7 b W F 4 a W 1 1 b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n Y j Z 4 c z V k L 1 p t Z W 5 l b s O 9 I H R 5 c C 5 7 Y 2 F 0 Z W d v c n k s M H 0 m c X V v d D s s J n F 1 b 3 Q 7 U 2 V j d G l v b j E v O G d i N n h z N W Q v W m 1 l b m V u w 7 0 g d H l w L n t t a W 5 p b X V t L D F 9 J n F 1 b 3 Q 7 L C Z x d W 9 0 O 1 N l Y 3 R p b 2 4 x L z h n Y j Z 4 c z V k L 1 p t Z W 5 l b s O 9 I H R 5 c C 5 7 b W F 4 a W 1 1 b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4 Z 2 I 2 e H M 1 Z C 9 a b W V u Z W 7 D v S B 0 e X A u e 2 N h d G V n b 3 J 5 L D B 9 J n F 1 b 3 Q 7 L C Z x d W 9 0 O 1 N l Y 3 R p b 2 4 x L z h n Y j Z 4 c z V k L 1 p t Z W 5 l b s O 9 I H R 5 c C 5 7 b W l u a W 1 1 b S w x f S Z x d W 9 0 O y w m c X V v d D t T Z W N 0 a W 9 u M S 8 4 Z 2 I 2 e H M 1 Z C 9 a b W V u Z W 7 D v S B 0 e X A u e 2 1 h e G l t d W 0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w 6 F j a W E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Y W 5 1 Y X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x O F Q x N z o 1 N D o w O C 4 5 O T Y w N T I 0 W i I v P j x F b n R y e S B U e X B l P S J G a W x s Q 2 9 s d W 1 u V H l w Z X M i I F Z h b H V l P S J z Q 1 F N R C I v P j x F b n R y e S B U e X B l P S J G a W x s Q 2 9 s d W 1 u T m F t Z X M i I F Z h b H V l P S J z W y Z x d W 9 0 O 2 N h d G V n b 3 J 5 J n F 1 b 3 Q 7 L C Z x d W 9 0 O 2 1 p b m l t d W 0 m c X V v d D s s J n F 1 b 3 Q 7 b W F 4 a W 1 1 b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U 4 N T l j O T Y t N T A 0 Y S 0 0 M m F j L W E 4 N j Q t M G U z Z T R l M 2 N m Y m Z h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b n V h c i 9 a b W V u Z W 7 D v S B 0 e X A u e 2 N h d G V n b 3 J 5 L D B 9 J n F 1 b 3 Q 7 L C Z x d W 9 0 O 1 N l Y 3 R p b 2 4 x L 2 p h b n V h c i 9 a b W V u Z W 7 D v S B 0 e X A u e 2 1 p b m l t d W 0 s M X 0 m c X V v d D s s J n F 1 b 3 Q 7 U 2 V j d G l v b j E v a m F u d W F y L 1 p t Z W 5 l b s O 9 I H R 5 c C 5 7 b W F 4 a W 1 1 b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Y W 5 1 Y X I v W m 1 l b m V u w 7 0 g d H l w L n t j Y X R l Z 2 9 y e S w w f S Z x d W 9 0 O y w m c X V v d D t T Z W N 0 a W 9 u M S 9 q Y W 5 1 Y X I v W m 1 l b m V u w 7 0 g d H l w L n t t a W 5 p b X V t L D F 9 J n F 1 b 3 Q 7 L C Z x d W 9 0 O 1 N l Y 3 R p b 2 4 x L 2 p h b n V h c i 9 a b W V u Z W 7 D v S B 0 e X A u e 2 1 h e G l t d W 0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w 6 F j a W E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p h b n V h c i I v P j w v U 3 R h Y m x l R W 5 0 c m l l c z 4 8 L 0 l 0 Z W 0 + P E l 0 Z W 0 + P E l 0 Z W 1 M b 2 N h d G l v b j 4 8 S X R l b V R 5 c G U + R m 9 y b X V s Y T w v S X R l b V R 5 c G U + P E l 0 Z W 1 Q Y X R o P l N l Y 3 R p b 2 4 x L 2 Z l Y n J 1 Y X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E 4 V D E 3 O j U 0 O j A 4 L j k y O T k x N T d a I i 8 + P E V u d H J 5 I F R 5 c G U 9 I k Z p b G x D b 2 x 1 b W 5 U e X B l c y I g V m F s d W U 9 I n N D U U 1 E I i 8 + P E V u d H J 5 I F R 5 c G U 9 I k Z p b G x D b 2 x 1 b W 5 O Y W 1 l c y I g V m F s d W U 9 I n N b J n F 1 b 3 Q 7 Y 2 F 0 Z W d v c n k m c X V v d D s s J n F 1 b 3 Q 7 b W l u a W 1 1 b S Z x d W 9 0 O y w m c X V v d D t t Y X h p b X V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Z T N j M m I w M S 0 x Y 2 R i L T Q 0 M T c t Y W Y 4 Y i 1 l N m Z h Z T g y N j I 4 Z W I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i c n V h c i 9 a b W V u Z W 7 D v S B 0 e X A u e 2 N h d G V n b 3 J 5 L D B 9 J n F 1 b 3 Q 7 L C Z x d W 9 0 O 1 N l Y 3 R p b 2 4 x L 2 Z l Y n J 1 Y X I v W m 1 l b m V u w 7 0 g d H l w L n t t a W 5 p b X V t L D F 9 J n F 1 b 3 Q 7 L C Z x d W 9 0 O 1 N l Y 3 R p b 2 4 x L 2 Z l Y n J 1 Y X I v W m 1 l b m V u w 7 0 g d H l w L n t t Y X h p b X V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l Y n J 1 Y X I v W m 1 l b m V u w 7 0 g d H l w L n t j Y X R l Z 2 9 y e S w w f S Z x d W 9 0 O y w m c X V v d D t T Z W N 0 a W 9 u M S 9 m Z W J y d W F y L 1 p t Z W 5 l b s O 9 I H R 5 c C 5 7 b W l u a W 1 1 b S w x f S Z x d W 9 0 O y w m c X V v d D t T Z W N 0 a W 9 u M S 9 m Z W J y d W F y L 1 p t Z W 5 l b s O 9 I H R 5 c C 5 7 b W F 4 a W 1 1 b S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f D o W N p Y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m V i c n V h c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E x V D I z O j U 0 O j Q 3 L j M 2 M D U 3 N z R a I i 8 + P E V u d H J 5 I F R 5 c G U 9 I k Z p b G x D b 2 x 1 b W 5 U e X B l c y I g V m F s d W U 9 I n N D U U 1 E I i 8 + P E V u d H J 5 I F R 5 c G U 9 I k Z p b G x D b 2 x 1 b W 5 O Y W 1 l c y I g V m F s d W U 9 I n N b J n F 1 b 3 Q 7 Y 2 F 0 Z W d v c n k m c X V v d D s s J n F 1 b 3 Q 7 b W l u a W 1 1 b S Z x d W 9 0 O y w m c X V v d D t t Y X h p b X V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i c n V h c i 9 a b W V u Z W 7 D v S B 0 e X A u e 2 N h d G V n b 3 J 5 L D B 9 J n F 1 b 3 Q 7 L C Z x d W 9 0 O 1 N l Y 3 R p b 2 4 x L 2 Z l Y n J 1 Y X I v W m 1 l b m V u w 7 0 g d H l w L n t t a W 5 p b X V t L D F 9 J n F 1 b 3 Q 7 L C Z x d W 9 0 O 1 N l Y 3 R p b 2 4 x L 2 Z l Y n J 1 Y X I v W m 1 l b m V u w 7 0 g d H l w L n t t Y X h p b X V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l Y n J 1 Y X I v W m 1 l b m V u w 7 0 g d H l w L n t j Y X R l Z 2 9 y e S w w f S Z x d W 9 0 O y w m c X V v d D t T Z W N 0 a W 9 u M S 9 m Z W J y d W F y L 1 p t Z W 5 l b s O 9 I H R 5 c C 5 7 b W l u a W 1 1 b S w x f S Z x d W 9 0 O y w m c X V v d D t T Z W N 0 a W 9 u M S 9 m Z W J y d W F y L 1 p t Z W 5 l b s O 9 I H R 5 c C 5 7 b W F 4 a W 1 1 b S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f D o W N p Y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h c m V j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J U M D A 6 M D E 6 M D E u O T c 3 N z I z M F o i L z 4 8 R W 5 0 c n k g V H l w Z T 0 i R m l s b E N v b H V t b l R 5 c G V z I i B W Y W x 1 Z T 0 i c 0 N R T U Q i L z 4 8 R W 5 0 c n k g V H l w Z T 0 i R m l s b E N v b H V t b k 5 h b W V z I i B W Y W x 1 Z T 0 i c 1 s m c X V v d D t j Y X R l Z 2 9 y e S Z x d W 9 0 O y w m c X V v d D t t a W 5 p b X V t J n F 1 b 3 Q 7 L C Z x d W 9 0 O 2 1 h e G l t d W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l Y y 9 a b W V u Z W 7 D v S B 0 e X A u e 2 N h d G V n b 3 J 5 L D B 9 J n F 1 b 3 Q 7 L C Z x d W 9 0 O 1 N l Y 3 R p b 2 4 x L 2 1 h c m V j L 1 p t Z W 5 l b s O 9 I H R 5 c C 5 7 b W l u a W 1 1 b S w x f S Z x d W 9 0 O y w m c X V v d D t T Z W N 0 a W 9 u M S 9 t Y X J l Y y 9 a b W V u Z W 7 D v S B 0 e X A u e 2 1 h e G l t d W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F y Z W M v W m 1 l b m V u w 7 0 g d H l w L n t j Y X R l Z 2 9 y e S w w f S Z x d W 9 0 O y w m c X V v d D t T Z W N 0 a W 9 u M S 9 t Y X J l Y y 9 a b W V u Z W 7 D v S B 0 e X A u e 2 1 p b m l t d W 0 s M X 0 m c X V v d D s s J n F 1 b 3 Q 7 U 2 V j d G l v b j E v b W F y Z W M v W m 1 l b m V u w 7 0 g d H l w L n t t Y X h p b X V t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c H J p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E y V D A w O j A y O j I 3 L j M 1 M j I y M j F a I i 8 + P E V u d H J 5 I F R 5 c G U 9 I k Z p b G x D b 2 x 1 b W 5 U e X B l c y I g V m F s d W U 9 I n N D U U 1 E I i 8 + P E V u d H J 5 I F R 5 c G U 9 I k Z p b G x D b 2 x 1 b W 5 O Y W 1 l c y I g V m F s d W U 9 I n N b J n F 1 b 3 Q 7 Y 2 F 0 Z W d v c n k m c X V v d D s s J n F 1 b 3 Q 7 b W l u a W 1 1 b S Z x d W 9 0 O y w m c X V v d D t t Y X h p b X V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y a W w v W m 1 l b m V u w 7 0 g d H l w L n t j Y X R l Z 2 9 y e S w w f S Z x d W 9 0 O y w m c X V v d D t T Z W N 0 a W 9 u M S 9 h c H J p b C 9 a b W V u Z W 7 D v S B 0 e X A u e 2 1 p b m l t d W 0 s M X 0 m c X V v d D s s J n F 1 b 3 Q 7 U 2 V j d G l v b j E v Y X B y a W w v W m 1 l b m V u w 7 0 g d H l w L n t t Y X h p b X V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w c m l s L 1 p t Z W 5 l b s O 9 I H R 5 c C 5 7 Y 2 F 0 Z W d v c n k s M H 0 m c X V v d D s s J n F 1 b 3 Q 7 U 2 V j d G l v b j E v Y X B y a W w v W m 1 l b m V u w 7 0 g d H l w L n t t a W 5 p b X V t L D F 9 J n F 1 b 3 Q 7 L C Z x d W 9 0 O 1 N l Y 3 R p b 2 4 x L 2 F w c m l s L 1 p t Z W 5 l b s O 9 I H R 5 c C 5 7 b W F 4 a W 1 1 b S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X B y a W w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x M l Q w M D o w N T o x N y 4 4 N j A x N j E 5 W i I v P j x F b n R y e S B U e X B l P S J G a W x s Q 2 9 s d W 1 u V H l w Z X M i I F Z h b H V l P S J z Q 1 F N R C I v P j x F b n R y e S B U e X B l P S J G a W x s Q 2 9 s d W 1 u T m F t Z X M i I F Z h b H V l P S J z W y Z x d W 9 0 O 2 N h d G V n b 3 J 5 J n F 1 b 3 Q 7 L C Z x d W 9 0 O 2 1 p b m l t d W 0 m c X V v d D s s J n F 1 b 3 Q 7 b W F 4 a W 1 1 b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c m l s I C g y K S 9 a b W V u Z W 7 D v S B 0 e X A u e 2 N h d G V n b 3 J 5 L D B 9 J n F 1 b 3 Q 7 L C Z x d W 9 0 O 1 N l Y 3 R p b 2 4 x L 2 F w c m l s I C g y K S 9 a b W V u Z W 7 D v S B 0 e X A u e 2 1 p b m l t d W 0 s M X 0 m c X V v d D s s J n F 1 b 3 Q 7 U 2 V j d G l v b j E v Y X B y a W w g K D I p L 1 p t Z W 5 l b s O 9 I H R 5 c C 5 7 b W F 4 a W 1 1 b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c H J p b C A o M i k v W m 1 l b m V u w 7 0 g d H l w L n t j Y X R l Z 2 9 y e S w w f S Z x d W 9 0 O y w m c X V v d D t T Z W N 0 a W 9 u M S 9 h c H J p b C A o M i k v W m 1 l b m V u w 7 0 g d H l w L n t t a W 5 p b X V t L D F 9 J n F 1 b 3 Q 7 L C Z x d W 9 0 O 1 N l Y 3 R p b 2 4 x L 2 F w c m l s I C g y K S 9 a b W V u Z W 7 D v S B 0 e X A u e 2 1 h e G l t d W 0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h a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E y V D A w O j A 1 O j M z L j U y M z E 0 N D N a I i 8 + P E V u d H J 5 I F R 5 c G U 9 I k Z p b G x D b 2 x 1 b W 5 U e X B l c y I g V m F s d W U 9 I n N D U U 1 E I i 8 + P E V u d H J 5 I F R 5 c G U 9 I k Z p b G x D b 2 x 1 b W 5 O Y W 1 l c y I g V m F s d W U 9 I n N b J n F 1 b 3 Q 7 Y 2 F 0 Z W d v c n k m c X V v d D s s J n F 1 b 3 Q 7 b W l u a W 1 1 b S Z x d W 9 0 O y w m c X V v d D t t Y X h p b X V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q L 1 p t Z W 5 l b s O 9 I H R 5 c C 5 7 Y 2 F 0 Z W d v c n k s M H 0 m c X V v d D s s J n F 1 b 3 Q 7 U 2 V j d G l v b j E v b W F q L 1 p t Z W 5 l b s O 9 I H R 5 c C 5 7 b W l u a W 1 1 b S w x f S Z x d W 9 0 O y w m c X V v d D t T Z W N 0 a W 9 u M S 9 t Y W o v W m 1 l b m V u w 7 0 g d H l w L n t t Y X h p b X V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h a i 9 a b W V u Z W 7 D v S B 0 e X A u e 2 N h d G V n b 3 J 5 L D B 9 J n F 1 b 3 Q 7 L C Z x d W 9 0 O 1 N l Y 3 R p b 2 4 x L 2 1 h a i 9 a b W V u Z W 7 D v S B 0 e X A u e 2 1 p b m l t d W 0 s M X 0 m c X V v d D s s J n F 1 b 3 Q 7 U 2 V j d G l v b j E v b W F q L 1 p t Z W 5 l b s O 9 I H R 5 c C 5 7 b W F 4 a W 1 1 b S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a n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J U M D A 6 M D Y 6 N D k u O T I z N z g y N V o i L z 4 8 R W 5 0 c n k g V H l w Z T 0 i R m l s b E N v b H V t b l R 5 c G V z I i B W Y W x 1 Z T 0 i c 0 N R T U Q i L z 4 8 R W 5 0 c n k g V H l w Z T 0 i R m l s b E N v b H V t b k 5 h b W V z I i B W Y W x 1 Z T 0 i c 1 s m c X V v d D t j Y X R l Z 2 9 y e S Z x d W 9 0 O y w m c X V v d D t t a W 5 p b X V t J n F 1 b 3 Q 7 L C Z x d W 9 0 O 2 1 h e G l t d W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W 4 v W m 1 l b m V u w 7 0 g d H l w L n t j Y X R l Z 2 9 y e S w w f S Z x d W 9 0 O y w m c X V v d D t T Z W N 0 a W 9 u M S 9 q d W 4 v W m 1 l b m V u w 7 0 g d H l w L n t t a W 5 p b X V t L D F 9 J n F 1 b 3 Q 7 L C Z x d W 9 0 O 1 N l Y 3 R p b 2 4 x L 2 p 1 b i 9 a b W V u Z W 7 D v S B 0 e X A u e 2 1 h e G l t d W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n V u L 1 p t Z W 5 l b s O 9 I H R 5 c C 5 7 Y 2 F 0 Z W d v c n k s M H 0 m c X V v d D s s J n F 1 b 3 Q 7 U 2 V j d G l v b j E v a n V u L 1 p t Z W 5 l b s O 9 I H R 5 c C 5 7 b W l u a W 1 1 b S w x f S Z x d W 9 0 O y w m c X V v d D t T Z W N 0 a W 9 u M S 9 q d W 4 v W m 1 l b m V u w 7 0 g d H l w L n t t Y X h p b X V t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d W w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x M l Q w M D o w N j o 1 N y 4 4 O T k x O T g 2 W i I v P j x F b n R y e S B U e X B l P S J G a W x s Q 2 9 s d W 1 u V H l w Z X M i I F Z h b H V l P S J z Q 1 F N R C I v P j x F b n R y e S B U e X B l P S J G a W x s Q 2 9 s d W 1 u T m F t Z X M i I F Z h b H V l P S J z W y Z x d W 9 0 O 2 N h d G V n b 3 J 5 J n F 1 b 3 Q 7 L C Z x d W 9 0 O 2 1 p b m l t d W 0 m c X V v d D s s J n F 1 b 3 Q 7 b W F 4 a W 1 1 b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1 b C 9 a b W V u Z W 7 D v S B 0 e X A u e 2 N h d G V n b 3 J 5 L D B 9 J n F 1 b 3 Q 7 L C Z x d W 9 0 O 1 N l Y 3 R p b 2 4 x L 2 p 1 b C 9 a b W V u Z W 7 D v S B 0 e X A u e 2 1 p b m l t d W 0 s M X 0 m c X V v d D s s J n F 1 b 3 Q 7 U 2 V j d G l v b j E v a n V s L 1 p t Z W 5 l b s O 9 I H R 5 c C 5 7 b W F 4 a W 1 1 b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d W w v W m 1 l b m V u w 7 0 g d H l w L n t j Y X R l Z 2 9 y e S w w f S Z x d W 9 0 O y w m c X V v d D t T Z W N 0 a W 9 u M S 9 q d W w v W m 1 l b m V u w 7 0 g d H l w L n t t a W 5 p b X V t L D F 9 J n F 1 b 3 Q 7 L C Z x d W 9 0 O 1 N l Y 3 R p b 2 4 x L 2 p 1 b C 9 a b W V u Z W 7 D v S B 0 e X A u e 2 1 h e G l t d W 0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F 1 Z 3 V z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E y V D A w O j A 3 O j A 1 L j Q 5 M j I z N j V a I i 8 + P E V u d H J 5 I F R 5 c G U 9 I k Z p b G x D b 2 x 1 b W 5 U e X B l c y I g V m F s d W U 9 I n N D U U 1 E I i 8 + P E V u d H J 5 I F R 5 c G U 9 I k Z p b G x D b 2 x 1 b W 5 O Y W 1 l c y I g V m F s d W U 9 I n N b J n F 1 b 3 Q 7 Y 2 F 0 Z W d v c n k m c X V v d D s s J n F 1 b 3 Q 7 b W l u a W 1 1 b S Z x d W 9 0 O y w m c X V v d D t t Y X h p b X V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V n d X N 0 L 1 p t Z W 5 l b s O 9 I H R 5 c C 5 7 Y 2 F 0 Z W d v c n k s M H 0 m c X V v d D s s J n F 1 b 3 Q 7 U 2 V j d G l v b j E v Y X V n d X N 0 L 1 p t Z W 5 l b s O 9 I H R 5 c C 5 7 b W l u a W 1 1 b S w x f S Z x d W 9 0 O y w m c X V v d D t T Z W N 0 a W 9 u M S 9 h d W d 1 c 3 Q v W m 1 l b m V u w 7 0 g d H l w L n t t Y X h p b X V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1 Z 3 V z d C 9 a b W V u Z W 7 D v S B 0 e X A u e 2 N h d G V n b 3 J 5 L D B 9 J n F 1 b 3 Q 7 L C Z x d W 9 0 O 1 N l Y 3 R p b 2 4 x L 2 F 1 Z 3 V z d C 9 a b W V u Z W 7 D v S B 0 e X A u e 2 1 p b m l t d W 0 s M X 0 m c X V v d D s s J n F 1 b 3 Q 7 U 2 V j d G l v b j E v Y X V n d X N 0 L 1 p t Z W 5 l b s O 9 I H R 5 c C 5 7 b W F 4 a W 1 1 b S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2 V w d G V t Y m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J U M D A 6 M D c 6 M T c u N D c 0 M j Q 3 M l o i L z 4 8 R W 5 0 c n k g V H l w Z T 0 i R m l s b E N v b H V t b l R 5 c G V z I i B W Y W x 1 Z T 0 i c 0 N R T U Q i L z 4 8 R W 5 0 c n k g V H l w Z T 0 i R m l s b E N v b H V t b k 5 h b W V z I i B W Y W x 1 Z T 0 i c 1 s m c X V v d D t j Y X R l Z 2 9 y e S Z x d W 9 0 O y w m c X V v d D t t a W 5 p b X V t J n F 1 b 3 Q 7 L C Z x d W 9 0 O 2 1 h e G l t d W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B 0 Z W 1 i Z X I v W m 1 l b m V u w 7 0 g d H l w L n t j Y X R l Z 2 9 y e S w w f S Z x d W 9 0 O y w m c X V v d D t T Z W N 0 a W 9 u M S 9 z Z X B 0 Z W 1 i Z X I v W m 1 l b m V u w 7 0 g d H l w L n t t a W 5 p b X V t L D F 9 J n F 1 b 3 Q 7 L C Z x d W 9 0 O 1 N l Y 3 R p b 2 4 x L 3 N l c H R l b W J l c i 9 a b W V u Z W 7 D v S B 0 e X A u e 2 1 h e G l t d W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V w d G V t Y m V y L 1 p t Z W 5 l b s O 9 I H R 5 c C 5 7 Y 2 F 0 Z W d v c n k s M H 0 m c X V v d D s s J n F 1 b 3 Q 7 U 2 V j d G l v b j E v c 2 V w d G V t Y m V y L 1 p t Z W 5 l b s O 9 I H R 5 c C 5 7 b W l u a W 1 1 b S w x f S Z x d W 9 0 O y w m c X V v d D t T Z W N 0 a W 9 u M S 9 z Z X B 0 Z W 1 i Z X I v W m 1 l b m V u w 7 0 g d H l w L n t t Y X h p b X V t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a 3 R v Y m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J U M D A 6 M D c 6 M j Y u N D Q z O T U z M l o i L z 4 8 R W 5 0 c n k g V H l w Z T 0 i R m l s b E N v b H V t b l R 5 c G V z I i B W Y W x 1 Z T 0 i c 0 N R T U Q i L z 4 8 R W 5 0 c n k g V H l w Z T 0 i R m l s b E N v b H V t b k 5 h b W V z I i B W Y W x 1 Z T 0 i c 1 s m c X V v d D t j Y X R l Z 2 9 y e S Z x d W 9 0 O y w m c X V v d D t t a W 5 p b X V t J n F 1 b 3 Q 7 L C Z x d W 9 0 O 2 1 h e G l t d W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a 3 R v Y m V y L 1 p t Z W 5 l b s O 9 I H R 5 c C 5 7 Y 2 F 0 Z W d v c n k s M H 0 m c X V v d D s s J n F 1 b 3 Q 7 U 2 V j d G l v b j E v b 2 t 0 b 2 J l c i 9 a b W V u Z W 7 D v S B 0 e X A u e 2 1 p b m l t d W 0 s M X 0 m c X V v d D s s J n F 1 b 3 Q 7 U 2 V j d G l v b j E v b 2 t 0 b 2 J l c i 9 a b W V u Z W 7 D v S B 0 e X A u e 2 1 h e G l t d W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2 t 0 b 2 J l c i 9 a b W V u Z W 7 D v S B 0 e X A u e 2 N h d G V n b 3 J 5 L D B 9 J n F 1 b 3 Q 7 L C Z x d W 9 0 O 1 N l Y 3 R p b 2 4 x L 2 9 r d G 9 i Z X I v W m 1 l b m V u w 7 0 g d H l w L n t t a W 5 p b X V t L D F 9 J n F 1 b 3 Q 7 L C Z x d W 9 0 O 1 N l Y 3 R p b 2 4 x L 2 9 r d G 9 i Z X I v W m 1 l b m V u w 7 0 g d H l w L n t t Y X h p b X V t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b 3 Z l b W J l c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E y V D A w O j A 3 O j M 1 L j E y M D A 3 O T N a I i 8 + P E V u d H J 5 I F R 5 c G U 9 I k Z p b G x D b 2 x 1 b W 5 U e X B l c y I g V m F s d W U 9 I n N D U U 1 E I i 8 + P E V u d H J 5 I F R 5 c G U 9 I k Z p b G x D b 2 x 1 b W 5 O Y W 1 l c y I g V m F s d W U 9 I n N b J n F 1 b 3 Q 7 Y 2 F 0 Z W d v c n k m c X V v d D s s J n F 1 b 3 Q 7 b W l u a W 1 1 b S Z x d W 9 0 O y w m c X V v d D t t Y X h p b X V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2 Z W 1 i Z X I v W m 1 l b m V u w 7 0 g d H l w L n t j Y X R l Z 2 9 y e S w w f S Z x d W 9 0 O y w m c X V v d D t T Z W N 0 a W 9 u M S 9 u b 3 Z l b W J l c i 9 a b W V u Z W 7 D v S B 0 e X A u e 2 1 p b m l t d W 0 s M X 0 m c X V v d D s s J n F 1 b 3 Q 7 U 2 V j d G l v b j E v b m 9 2 Z W 1 i Z X I v W m 1 l b m V u w 7 0 g d H l w L n t t Y X h p b X V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v d m V t Y m V y L 1 p t Z W 5 l b s O 9 I H R 5 c C 5 7 Y 2 F 0 Z W d v c n k s M H 0 m c X V v d D s s J n F 1 b 3 Q 7 U 2 V j d G l v b j E v b m 9 2 Z W 1 i Z X I v W m 1 l b m V u w 7 0 g d H l w L n t t a W 5 p b X V t L D F 9 J n F 1 b 3 Q 7 L C Z x d W 9 0 O 1 N l Y 3 R p b 2 4 x L 2 5 v d m V t Y m V y L 1 p t Z W 5 l b s O 9 I H R 5 c C 5 7 b W F 4 a W 1 1 b S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V j Z W 1 i Z X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x M l Q w M D o w N z o 0 M i 4 z O T Q 0 N z c w W i I v P j x F b n R y e S B U e X B l P S J G a W x s Q 2 9 s d W 1 u V H l w Z X M i I F Z h b H V l P S J z Q 1 F N R C I v P j x F b n R y e S B U e X B l P S J G a W x s Q 2 9 s d W 1 u T m F t Z X M i I F Z h b H V l P S J z W y Z x d W 9 0 O 2 N h d G V n b 3 J 5 J n F 1 b 3 Q 7 L C Z x d W 9 0 O 2 1 p b m l t d W 0 m c X V v d D s s J n F 1 b 3 Q 7 b W F 4 a W 1 1 b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Y 2 V t Y m V y L 1 p t Z W 5 l b s O 9 I H R 5 c C 5 7 Y 2 F 0 Z W d v c n k s M H 0 m c X V v d D s s J n F 1 b 3 Q 7 U 2 V j d G l v b j E v Z G V j Z W 1 i Z X I v W m 1 l b m V u w 7 0 g d H l w L n t t a W 5 p b X V t L D F 9 J n F 1 b 3 Q 7 L C Z x d W 9 0 O 1 N l Y 3 R p b 2 4 x L 2 R l Y 2 V t Y m V y L 1 p t Z W 5 l b s O 9 I H R 5 c C 5 7 b W F 4 a W 1 1 b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W N l b W J l c i 9 a b W V u Z W 7 D v S B 0 e X A u e 2 N h d G V n b 3 J 5 L D B 9 J n F 1 b 3 Q 7 L C Z x d W 9 0 O 1 N l Y 3 R p b 2 4 x L 2 R l Y 2 V t Y m V y L 1 p t Z W 5 l b s O 9 I H R 5 c C 5 7 b W l u a W 1 1 b S w x f S Z x d W 9 0 O y w m c X V v d D t T Z W N 0 a W 9 u M S 9 k Z W N l b W J l c i 9 a b W V u Z W 7 D v S B 0 e X A u e 2 1 h e G l t d W 0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d z Y 2 x t c j E v W m R y b 2 o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d z Y 2 x t c j E v S G x h d m k l Q z Q l O E R r e S U y M H N v J T I w e n Y l Q z M l Q k Q l Q z U l Q T F l b m 9 1 J T I w J U M z J U J B c m 9 2 J U M 1 J T g 4 b 3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d z Y 2 x t c j E v W m 1 l b m V u J U M z J U J E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4 Z 2 I 2 e H M 1 Z C 9 a Z H J v a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G d i N n h z N W Q v S G x h d m k l Q z Q l O E R r e S U y M H N v J T I w e n Y l Q z M l Q k Q l Q z U l Q T F l b m 9 1 J T I w J U M z J U J B c m 9 2 J U M 1 J T g 4 b 3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h n Y j Z 4 c z V k L 1 p t Z W 5 l b i V D M y V C R C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3 N j b G 1 y M S U y M C g y K S 9 a Z H J v a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3 N j b G 1 y M S U y M C g y K S 9 I b G F 2 a S V D N C U 4 R G t 5 J T I w c 2 8 l M j B 6 d i V D M y V C R C V D N S V B M W V u b 3 U l M j A l Q z M l Q k F y b 3 Y l Q z U l O D h v d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3 N j b G 1 y M S U y M C g y K S 9 a b W V u Z W 4 l Q z M l Q k Q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h n Y j Z 4 c z V k J T I w K D I p L 1 p k c m 9 q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4 Z 2 I 2 e H M 1 Z C U y M C g y K S 9 I b G F 2 a S V D N C U 4 R G t 5 J T I w c 2 8 l M j B 6 d i V D M y V C R C V D N S V B M W V u b 3 U l M j A l Q z M l Q k F y b 3 Y l Q z U l O D h v d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G d i N n h z N W Q l M j A o M i k v W m 1 l b m V u J U M z J U J E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5 1 Y X I v W m R y b 2 o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p h b n V h c i 9 I b G F 2 a S V D N C U 4 R G t 5 J T I w c 2 8 l M j B 6 d i V D M y V C R C V D N S V B M W V u b 3 U l M j A l Q z M l Q k F y b 3 Y l Q z U l O D h v d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m F u d W F y L 1 p t Z W 5 l b i V D M y V C R C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V i c n V h c i 9 a Z H J v a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V i c n V h c i 9 I b G F 2 a S V D N C U 4 R G t 5 J T I w c 2 8 l M j B 6 d i V D M y V C R C V D N S V B M W V u b 3 U l M j A l Q z M l Q k F y b 3 Y l Q z U l O D h v d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V i c n V h c i 9 a b W V u Z W 4 l Q z M l Q k Q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l Y n J 1 Y X I l M j A o M i k v W m R y b 2 o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l Y n J 1 Y X I l M j A o M i k v S G x h d m k l Q z Q l O E R r e S U y M H N v J T I w e n Y l Q z M l Q k Q l Q z U l Q T F l b m 9 1 J T I w J U M z J U J B c m 9 2 J U M 1 J T g 4 b 3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l Y n J 1 Y X I l M j A o M i k v W m 1 l b m V u J U M z J U J E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X J l Y y 9 a Z H J v a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F y Z W M v S G x h d m k l Q z Q l O E R r e S U y M H N v J T I w e n Y l Q z M l Q k Q l Q z U l Q T F l b m 9 1 J T I w J U M z J U J B c m 9 2 J U M 1 J T g 4 b 3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h c m V j L 1 p t Z W 5 l b i V D M y V C R C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B y a W w v W m R y b 2 o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w c m l s L 0 h s Y X Z p J U M 0 J T h E a 3 k l M j B z b y U y M H p 2 J U M z J U J E J U M 1 J U E x Z W 5 v d S U y M C V D M y V C Q X J v d i V D N S U 4 O G 9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J p b C 9 a b W V u Z W 4 l Q z M l Q k Q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w c m l s J T I w K D I p L 1 p k c m 9 q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J p b C U y M C g y K S 9 I b G F 2 a S V D N C U 4 R G t 5 J T I w c 2 8 l M j B 6 d i V D M y V C R C V D N S V B M W V u b 3 U l M j A l Q z M l Q k F y b 3 Y l Q z U l O D h v d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B y a W w l M j A o M i k v W m 1 l b m V u J U M z J U J E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o v W m R y b 2 o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h a i 9 I b G F 2 a S V D N C U 4 R G t 5 J T I w c 2 8 l M j B 6 d i V D M y V C R C V D N S V B M W V u b 3 U l M j A l Q z M l Q k F y b 3 Y l Q z U l O D h v d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F q L 1 p t Z W 5 l b i V D M y V C R C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n V u L 1 p k c m 9 q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d W 4 v S G x h d m k l Q z Q l O E R r e S U y M H N v J T I w e n Y l Q z M l Q k Q l Q z U l Q T F l b m 9 1 J T I w J U M z J U J B c m 9 2 J U M 1 J T g 4 b 3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p 1 b i 9 a b W V u Z W 4 l Q z M l Q k Q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p 1 b C 9 a Z H J v a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n V s L 0 h s Y X Z p J U M 0 J T h E a 3 k l M j B z b y U y M H p 2 J U M z J U J E J U M 1 J U E x Z W 5 v d S U y M C V D M y V C Q X J v d i V D N S U 4 O G 9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d W w v W m 1 l b m V u J U M z J U J E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d W d 1 c 3 Q v W m R y b 2 o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1 Z 3 V z d C 9 I b G F 2 a S V D N C U 4 R G t 5 J T I w c 2 8 l M j B 6 d i V D M y V C R C V D N S V B M W V u b 3 U l M j A l Q z M l Q k F y b 3 Y l Q z U l O D h v d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V n d X N 0 L 1 p t Z W 5 l b i V D M y V C R C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V w d G V t Y m V y L 1 p k c m 9 q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X B 0 Z W 1 i Z X I v S G x h d m k l Q z Q l O E R r e S U y M H N v J T I w e n Y l Q z M l Q k Q l Q z U l Q T F l b m 9 1 J T I w J U M z J U J B c m 9 2 J U M 1 J T g 4 b 3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l c H R l b W J l c i 9 a b W V u Z W 4 l Q z M l Q k Q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r d G 9 i Z X I v W m R y b 2 o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r d G 9 i Z X I v S G x h d m k l Q z Q l O E R r e S U y M H N v J T I w e n Y l Q z M l Q k Q l Q z U l Q T F l b m 9 1 J T I w J U M z J U J B c m 9 2 J U M 1 J T g 4 b 3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r d G 9 i Z X I v W m 1 l b m V u J U M z J U J E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Z l b W J l c i 9 a Z H J v a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9 2 Z W 1 i Z X I v S G x h d m k l Q z Q l O E R r e S U y M H N v J T I w e n Y l Q z M l Q k Q l Q z U l Q T F l b m 9 1 J T I w J U M z J U J B c m 9 2 J U M 1 J T g 4 b 3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v d m V t Y m V y L 1 p t Z W 5 l b i V D M y V C R C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V j Z W 1 i Z X I v W m R y b 2 o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l Y 2 V t Y m V y L 0 h s Y X Z p J U M 0 J T h E a 3 k l M j B z b y U y M H p 2 J U M z J U J E J U M 1 J U E x Z W 5 v d S U y M C V D M y V C Q X J v d i V D N S U 4 O G 9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Z W N l b W J l c i 9 a b W V u Z W 4 l Q z M l Q k Q l M j B 0 e X A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E B V K T s e Q h G g V Q 3 z d t i 6 J s A A A A A A g A A A A A A E G Y A A A A B A A A g A A A A c 7 l G I d K a Y h m 0 P E g f 8 N r j s z H 8 W G g M n e c B N 0 0 q D 5 z w 4 j c A A A A A D o A A A A A C A A A g A A A A 7 q y 8 g C 3 k 5 O j 5 b 6 Q 4 P h 1 v A / b V Z l R j W N T f C m 8 B z t j P x T 9 Q A A A A x c d q V p S 4 Y Y F 1 i S 0 g v w Y L N C 4 x F R e T N z E v u e w + r F q k k 4 / Y Q m F c Z Z z Y N F C Y J 1 I Z k p 0 6 e f M T c S C d 7 8 L I j t d e r T v E 9 V y 6 3 b M x e h x U a G C G x l 0 M k O 5 A A A A A M 0 H q 6 d U + Y R m 1 7 T 2 + j o o M j A 1 Y T y e M 7 I s 5 v a 8 l S u / L e M y i B g D H v Q i t 9 q F w T H Y p u W w y O 2 g 6 V j 4 V 6 r / Q l j c Y C V Q B O w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FF41FA-4E47-422E-A854-1A12B63A3AEF}"/>
</file>

<file path=customXml/itemProps2.xml><?xml version="1.0" encoding="utf-8"?>
<ds:datastoreItem xmlns:ds="http://schemas.openxmlformats.org/officeDocument/2006/customXml" ds:itemID="{51E9B691-B8E3-4E27-B918-5B9ED46F4E10}"/>
</file>

<file path=customXml/itemProps3.xml><?xml version="1.0" encoding="utf-8"?>
<ds:datastoreItem xmlns:ds="http://schemas.openxmlformats.org/officeDocument/2006/customXml" ds:itemID="{706D7861-B58E-4521-A1AE-89A73334D8D3}"/>
</file>

<file path=customXml/itemProps4.xml><?xml version="1.0" encoding="utf-8"?>
<ds:datastoreItem xmlns:ds="http://schemas.openxmlformats.org/officeDocument/2006/customXml" ds:itemID="{00AF72D4-FF38-401C-8BB1-77E53F4502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</dc:creator>
  <cp:keywords/>
  <dc:description/>
  <cp:lastModifiedBy>STUD - Kanstantsin Khmylou</cp:lastModifiedBy>
  <cp:revision/>
  <dcterms:created xsi:type="dcterms:W3CDTF">2023-04-11T23:39:42Z</dcterms:created>
  <dcterms:modified xsi:type="dcterms:W3CDTF">2024-03-09T07:37:01Z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0x010100475F7B46F4DCA24F8A4EEA2C46E946DD</vt:lpwstr>
  </property>
</Properties>
</file>