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zholu\Documents\Programming\ooap1\01_stack\"/>
    </mc:Choice>
  </mc:AlternateContent>
  <xr:revisionPtr revIDLastSave="0" documentId="13_ncr:1_{87FAFA84-5328-42C9-ADB3-D7C8D06172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водка" sheetId="2" r:id="rId1"/>
    <sheet name="Сессии" sheetId="1" r:id="rId2"/>
    <sheet name="Ошибки" sheetId="3" r:id="rId3"/>
    <sheet name="Объём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4" l="1"/>
  <c r="D6" i="4"/>
  <c r="H6" i="1"/>
  <c r="F6" i="1"/>
  <c r="E6" i="1" s="1"/>
  <c r="F5" i="1" s="1"/>
  <c r="E5" i="1" s="1"/>
  <c r="H5" i="1"/>
  <c r="H3" i="1"/>
  <c r="F3" i="1"/>
  <c r="E3" i="1" s="1"/>
  <c r="G6" i="4"/>
  <c r="K6" i="4"/>
  <c r="J6" i="4"/>
  <c r="L6" i="4" s="1"/>
  <c r="H2" i="1"/>
  <c r="D3" i="4"/>
  <c r="D25" i="2"/>
  <c r="D26" i="2"/>
  <c r="D27" i="2"/>
  <c r="D28" i="2"/>
  <c r="D29" i="2"/>
  <c r="D30" i="2"/>
  <c r="D31" i="2"/>
  <c r="D32" i="2"/>
  <c r="D33" i="2"/>
  <c r="D24" i="2"/>
  <c r="C25" i="2"/>
  <c r="C26" i="2"/>
  <c r="C27" i="2"/>
  <c r="C28" i="2"/>
  <c r="C29" i="2"/>
  <c r="C30" i="2"/>
  <c r="C31" i="2"/>
  <c r="C32" i="2"/>
  <c r="C33" i="2"/>
  <c r="C24" i="2"/>
  <c r="F16" i="2"/>
  <c r="F17" i="2"/>
  <c r="F18" i="2"/>
  <c r="F19" i="2"/>
  <c r="F15" i="2"/>
  <c r="E16" i="2"/>
  <c r="E17" i="2"/>
  <c r="E18" i="2"/>
  <c r="G18" i="2" s="1"/>
  <c r="E19" i="2"/>
  <c r="E15" i="2"/>
  <c r="G15" i="2" s="1"/>
  <c r="C18" i="2"/>
  <c r="C19" i="2"/>
  <c r="D5" i="2"/>
  <c r="C6" i="2"/>
  <c r="C3" i="2"/>
  <c r="C5" i="2" s="1"/>
  <c r="C4" i="2"/>
  <c r="I6" i="1" l="1"/>
  <c r="I5" i="1"/>
  <c r="I3" i="1"/>
  <c r="F2" i="1"/>
  <c r="E2" i="1" s="1"/>
  <c r="I2" i="1" s="1"/>
  <c r="G17" i="2"/>
  <c r="G16" i="2"/>
  <c r="C7" i="2"/>
  <c r="G19" i="2"/>
  <c r="B9" i="2"/>
  <c r="B6" i="2"/>
  <c r="B10" i="2" l="1"/>
  <c r="E6" i="2"/>
  <c r="C15" i="2"/>
  <c r="C16" i="2"/>
  <c r="C17" i="2" l="1"/>
  <c r="B3" i="2" s="1"/>
  <c r="E3" i="2" s="1"/>
  <c r="B4" i="2" l="1"/>
  <c r="E4" i="2" s="1"/>
  <c r="B7" i="2" l="1"/>
  <c r="E7" i="2" s="1"/>
  <c r="D1" i="4" l="1"/>
  <c r="D2" i="4" s="1"/>
  <c r="B2" i="2" l="1"/>
  <c r="D4" i="4"/>
  <c r="E2" i="2" l="1"/>
  <c r="B5" i="2"/>
  <c r="E5" i="2" s="1"/>
  <c r="B8" i="2" l="1"/>
</calcChain>
</file>

<file path=xl/sharedStrings.xml><?xml version="1.0" encoding="utf-8"?>
<sst xmlns="http://schemas.openxmlformats.org/spreadsheetml/2006/main" count="88" uniqueCount="76">
  <si>
    <t>Тип</t>
  </si>
  <si>
    <t>Дата</t>
  </si>
  <si>
    <t>Время начала</t>
  </si>
  <si>
    <t>Прерывания (мин)</t>
  </si>
  <si>
    <t>Комментарий</t>
  </si>
  <si>
    <t>Продолжительность (мин)</t>
  </si>
  <si>
    <t>Чистое время (мин)</t>
  </si>
  <si>
    <t>Время окончания</t>
  </si>
  <si>
    <t>Планирование</t>
  </si>
  <si>
    <t>Шаг</t>
  </si>
  <si>
    <t>Проектирование</t>
  </si>
  <si>
    <t>Кодирование</t>
  </si>
  <si>
    <t>Тестирование</t>
  </si>
  <si>
    <t>Рефлексия</t>
  </si>
  <si>
    <t>Количество ошибок</t>
  </si>
  <si>
    <t>Описание</t>
  </si>
  <si>
    <t>Причина</t>
  </si>
  <si>
    <t>Внесена на шаге</t>
  </si>
  <si>
    <t>Обнаружена на шаге</t>
  </si>
  <si>
    <t>Код IBM</t>
  </si>
  <si>
    <t>Время</t>
  </si>
  <si>
    <t>Изменено (%)</t>
  </si>
  <si>
    <t>Чистое время работы (мин)</t>
  </si>
  <si>
    <t>Время исправления (мин)</t>
  </si>
  <si>
    <t>Ожидаемое количество ошибок</t>
  </si>
  <si>
    <t>Ожидаемые затраты времени (мин)</t>
  </si>
  <si>
    <t>Затраты времени (мин)</t>
  </si>
  <si>
    <t>Время устранения ошибок (мин)</t>
  </si>
  <si>
    <t>Среднее время устранения ошибок (мин)</t>
  </si>
  <si>
    <t>Количество</t>
  </si>
  <si>
    <t>Общее время устранения (мин)</t>
  </si>
  <si>
    <t>ошибки документации</t>
  </si>
  <si>
    <t>синтаксические ошибки</t>
  </si>
  <si>
    <t>ошибки сборки</t>
  </si>
  <si>
    <t>ошибки присваивания</t>
  </si>
  <si>
    <t>ошибки программного интерфейса</t>
  </si>
  <si>
    <t>ошибки проверки</t>
  </si>
  <si>
    <t>ошибки данных</t>
  </si>
  <si>
    <t>функциональные ошибки</t>
  </si>
  <si>
    <t>системные ошибки</t>
  </si>
  <si>
    <t>ошибки окружения</t>
  </si>
  <si>
    <t>Сводка по ошибкам</t>
  </si>
  <si>
    <t>Сводка по шагам</t>
  </si>
  <si>
    <t>Суммарное время (мин)</t>
  </si>
  <si>
    <t>Объём программы (СК)</t>
  </si>
  <si>
    <t>Объём проекта (СК)</t>
  </si>
  <si>
    <t>Добавлено (СК)</t>
  </si>
  <si>
    <t>Изменено (СК)</t>
  </si>
  <si>
    <t>Удалено (СК)</t>
  </si>
  <si>
    <t>Добавления (СК/ч)</t>
  </si>
  <si>
    <t>Изменения (СК/ч)</t>
  </si>
  <si>
    <t>Доб.+Изм. (СК/ч)</t>
  </si>
  <si>
    <t>Реальность</t>
  </si>
  <si>
    <t>Производительность (СК/ч)</t>
  </si>
  <si>
    <t>Ошибок в час</t>
  </si>
  <si>
    <t>Время разработки (мин)</t>
  </si>
  <si>
    <t>Стоимость повторной работы (СК/ч)</t>
  </si>
  <si>
    <t>Прогноз</t>
  </si>
  <si>
    <t>Оптимистичный прогноз</t>
  </si>
  <si>
    <t>Всего ошибок</t>
  </si>
  <si>
    <t>Среднее время на ошибку (мин)</t>
  </si>
  <si>
    <t>* Кол-во отвлечений</t>
  </si>
  <si>
    <t>Логическая?</t>
  </si>
  <si>
    <t>да</t>
  </si>
  <si>
    <t>* кол-во сессий</t>
  </si>
  <si>
    <t>* конечный объём</t>
  </si>
  <si>
    <t>* всего изменено</t>
  </si>
  <si>
    <t>* изменено от объёма</t>
  </si>
  <si>
    <t>Недостаточная глубина проектирования</t>
  </si>
  <si>
    <t>Качество прогноза (%)</t>
  </si>
  <si>
    <t>записал идею</t>
  </si>
  <si>
    <t>ОК</t>
  </si>
  <si>
    <t>Конструктор не получает параметр - максимальный размер</t>
  </si>
  <si>
    <t>начало</t>
  </si>
  <si>
    <t>готово</t>
  </si>
  <si>
    <t>завершено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</si>
</sst>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h:mm;@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5" fillId="0" borderId="0" xfId="0" applyFont="1"/>
    <xf numFmtId="0" fontId="5" fillId="2" borderId="0" xfId="0" applyFont="1" applyFill="1"/>
    <xf numFmtId="10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0" fontId="5" fillId="2" borderId="0" xfId="0" applyFont="1" applyFill="1" applyAlignment="1">
      <alignment horizontal="center"/>
    </xf>
    <xf numFmtId="0" fontId="4" fillId="0" borderId="0" xfId="0" applyFont="1"/>
    <xf numFmtId="1" fontId="0" fillId="3" borderId="0" xfId="0" applyNumberFormat="1" applyFill="1"/>
    <xf numFmtId="0" fontId="0" fillId="3" borderId="0" xfId="0" applyFill="1"/>
    <xf numFmtId="164" fontId="4" fillId="0" borderId="0" xfId="0" applyNumberFormat="1" applyFont="1"/>
    <xf numFmtId="165" fontId="4" fillId="0" borderId="0" xfId="0" applyNumberFormat="1" applyFont="1"/>
    <xf numFmtId="20" fontId="4" fillId="0" borderId="0" xfId="0" applyNumberFormat="1" applyFont="1"/>
    <xf numFmtId="1" fontId="4" fillId="0" borderId="0" xfId="0" applyNumberFormat="1" applyFont="1"/>
    <xf numFmtId="20" fontId="0" fillId="0" borderId="0" xfId="0" applyNumberFormat="1"/>
    <xf numFmtId="9" fontId="0" fillId="0" borderId="0" xfId="0" applyNumberForma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A239B-207E-454C-9FBE-B694E0106EB0}">
  <dimension ref="A1:G33"/>
  <sheetViews>
    <sheetView tabSelected="1" workbookViewId="0">
      <selection activeCell="D9" sqref="D9"/>
    </sheetView>
  </sheetViews>
  <sheetFormatPr defaultRowHeight="15" x14ac:dyDescent="0.25"/>
  <cols>
    <col min="1" max="1" width="35" customWidth="1"/>
    <col min="2" max="2" width="37.28515625" customWidth="1"/>
    <col min="3" max="3" width="26.5703125" customWidth="1"/>
    <col min="4" max="4" width="35.85546875" customWidth="1"/>
    <col min="5" max="5" width="31.42578125" customWidth="1"/>
    <col min="6" max="6" width="33.140625" customWidth="1"/>
    <col min="7" max="7" width="41.85546875" customWidth="1"/>
  </cols>
  <sheetData>
    <row r="1" spans="1:7" s="8" customFormat="1" x14ac:dyDescent="0.25">
      <c r="B1" s="5" t="s">
        <v>52</v>
      </c>
      <c r="C1" s="5" t="s">
        <v>57</v>
      </c>
      <c r="D1" s="5" t="s">
        <v>58</v>
      </c>
      <c r="E1" s="5" t="s">
        <v>69</v>
      </c>
    </row>
    <row r="2" spans="1:7" x14ac:dyDescent="0.25">
      <c r="A2" s="4" t="s">
        <v>44</v>
      </c>
      <c r="B2">
        <f ca="1">Объём!D2</f>
        <v>194</v>
      </c>
      <c r="C2" s="14">
        <v>200</v>
      </c>
      <c r="D2" s="14">
        <v>100</v>
      </c>
      <c r="E2" s="20">
        <f ca="1">C2/B2</f>
        <v>1.0309278350515463</v>
      </c>
    </row>
    <row r="3" spans="1:7" x14ac:dyDescent="0.25">
      <c r="A3" s="4" t="s">
        <v>55</v>
      </c>
      <c r="B3" s="3">
        <f ca="1">SUM(C16:C18)</f>
        <v>49.999999999999822</v>
      </c>
      <c r="C3" s="3">
        <f>SUM(B16:B18)</f>
        <v>70</v>
      </c>
      <c r="D3" s="14">
        <v>60</v>
      </c>
      <c r="E3" s="20">
        <f t="shared" ref="E3:E7" ca="1" si="0">C3/B3</f>
        <v>1.400000000000005</v>
      </c>
    </row>
    <row r="4" spans="1:7" x14ac:dyDescent="0.25">
      <c r="A4" s="4" t="s">
        <v>43</v>
      </c>
      <c r="B4" s="3">
        <f ca="1">SUM(C15:C19)</f>
        <v>53.999999999999808</v>
      </c>
      <c r="C4" s="3">
        <f>SUM(B15:B19)</f>
        <v>90</v>
      </c>
      <c r="E4" s="20">
        <f t="shared" ca="1" si="0"/>
        <v>1.6666666666666725</v>
      </c>
    </row>
    <row r="5" spans="1:7" x14ac:dyDescent="0.25">
      <c r="A5" s="4" t="s">
        <v>53</v>
      </c>
      <c r="B5" s="10">
        <f ca="1">IF(B3&gt;0,B2/B3*60,0)</f>
        <v>232.80000000000081</v>
      </c>
      <c r="C5" s="10">
        <f>IF(C3&gt;0,C2/C3*60,0)</f>
        <v>171.42857142857144</v>
      </c>
      <c r="D5">
        <f>IF(D3&gt;0,D2/D3*60,0)</f>
        <v>100</v>
      </c>
      <c r="E5" s="20">
        <f ca="1">B5/C5</f>
        <v>1.3580000000000045</v>
      </c>
    </row>
    <row r="6" spans="1:7" x14ac:dyDescent="0.25">
      <c r="A6" s="4" t="s">
        <v>59</v>
      </c>
      <c r="B6">
        <f>SUM(E15:E19)</f>
        <v>1</v>
      </c>
      <c r="C6" s="3">
        <f>SUM(D15:D19)</f>
        <v>4</v>
      </c>
      <c r="D6" s="9"/>
      <c r="E6" s="20">
        <f t="shared" si="0"/>
        <v>4</v>
      </c>
    </row>
    <row r="7" spans="1:7" x14ac:dyDescent="0.25">
      <c r="A7" s="4" t="s">
        <v>54</v>
      </c>
      <c r="B7" s="10">
        <f ca="1">IF(B4&gt;0,B6/B4*60,0)</f>
        <v>1.1111111111111149</v>
      </c>
      <c r="C7" s="10">
        <f>IF(C4&gt;0,C6/C4*60,0)</f>
        <v>2.666666666666667</v>
      </c>
      <c r="D7" s="9"/>
      <c r="E7" s="20">
        <f t="shared" ca="1" si="0"/>
        <v>2.3999999999999919</v>
      </c>
    </row>
    <row r="8" spans="1:7" x14ac:dyDescent="0.25">
      <c r="A8" s="4" t="s">
        <v>56</v>
      </c>
      <c r="B8" s="10">
        <f ca="1">Объём!$D$4*$B$5</f>
        <v>0</v>
      </c>
      <c r="C8" s="9"/>
      <c r="D8" s="9"/>
    </row>
    <row r="9" spans="1:7" x14ac:dyDescent="0.25">
      <c r="A9" s="4" t="s">
        <v>27</v>
      </c>
      <c r="B9" s="10">
        <f>SUM(F15:F19)</f>
        <v>3</v>
      </c>
      <c r="C9" s="9"/>
      <c r="D9" s="9"/>
    </row>
    <row r="10" spans="1:7" x14ac:dyDescent="0.25">
      <c r="A10" s="4" t="s">
        <v>60</v>
      </c>
      <c r="B10" s="10">
        <f>IF(B6&gt;0,B9/B6,0)</f>
        <v>3</v>
      </c>
      <c r="C10" s="9"/>
      <c r="D10" s="9"/>
    </row>
    <row r="13" spans="1:7" s="8" customFormat="1" x14ac:dyDescent="0.25">
      <c r="A13" s="5" t="s">
        <v>42</v>
      </c>
    </row>
    <row r="14" spans="1:7" s="5" customFormat="1" x14ac:dyDescent="0.25">
      <c r="A14" s="5" t="s">
        <v>9</v>
      </c>
      <c r="B14" s="5" t="s">
        <v>25</v>
      </c>
      <c r="C14" s="5" t="s">
        <v>26</v>
      </c>
      <c r="D14" s="5" t="s">
        <v>24</v>
      </c>
      <c r="E14" s="5" t="s">
        <v>14</v>
      </c>
      <c r="F14" s="5" t="s">
        <v>27</v>
      </c>
      <c r="G14" s="5" t="s">
        <v>28</v>
      </c>
    </row>
    <row r="15" spans="1:7" x14ac:dyDescent="0.25">
      <c r="A15" t="s">
        <v>8</v>
      </c>
      <c r="B15" s="13">
        <v>10</v>
      </c>
      <c r="C15" s="3">
        <f ca="1">SUMIF(Сессии!$A$2:$A$10001,$A15,Сессии!$I$2:$I$10001)</f>
        <v>3.9999999999999858</v>
      </c>
      <c r="D15" s="13">
        <v>0</v>
      </c>
      <c r="E15">
        <f>COUNTIF(Ошибки!$E$2:$E$10001,$A15)</f>
        <v>0</v>
      </c>
      <c r="F15">
        <f>SUMIF(Ошибки!$E$2:$E$10001,$A15,Ошибки!$C$2:$C$10001)</f>
        <v>0</v>
      </c>
      <c r="G15">
        <f>IF(E15&gt;0,F15/E15,0)</f>
        <v>0</v>
      </c>
    </row>
    <row r="16" spans="1:7" x14ac:dyDescent="0.25">
      <c r="A16" t="s">
        <v>10</v>
      </c>
      <c r="B16" s="13">
        <v>20</v>
      </c>
      <c r="C16" s="3">
        <f ca="1">SUMIF(Сессии!$A$2:$A$10001,$A16,Сессии!$I$2:$I$10001)</f>
        <v>4.9999999999998224</v>
      </c>
      <c r="D16" s="13">
        <v>1</v>
      </c>
      <c r="E16">
        <f>COUNTIF(Ошибки!$E$2:$E$10001,$A16)</f>
        <v>1</v>
      </c>
      <c r="F16">
        <f>SUMIF(Ошибки!$E$2:$E$10001,$A16,Ошибки!$C$2:$C$10001)</f>
        <v>3</v>
      </c>
      <c r="G16">
        <f t="shared" ref="G16:G19" si="1">IF(E16&gt;0,F16/E16,0)</f>
        <v>3</v>
      </c>
    </row>
    <row r="17" spans="1:7" x14ac:dyDescent="0.25">
      <c r="A17" t="s">
        <v>11</v>
      </c>
      <c r="B17" s="13">
        <v>30</v>
      </c>
      <c r="C17" s="3">
        <f ca="1">SUMIF(Сессии!$A$2:$A$10001,$A17,Сессии!$I$2:$I$10001)</f>
        <v>45</v>
      </c>
      <c r="D17" s="13">
        <v>2</v>
      </c>
      <c r="E17">
        <f>COUNTIF(Ошибки!$E$2:$E$10001,$A17)</f>
        <v>0</v>
      </c>
      <c r="F17">
        <f>SUMIF(Ошибки!$E$2:$E$10001,$A17,Ошибки!$C$2:$C$10001)</f>
        <v>0</v>
      </c>
      <c r="G17">
        <f t="shared" si="1"/>
        <v>0</v>
      </c>
    </row>
    <row r="18" spans="1:7" x14ac:dyDescent="0.25">
      <c r="A18" t="s">
        <v>12</v>
      </c>
      <c r="B18" s="13">
        <v>20</v>
      </c>
      <c r="C18" s="3">
        <f>SUMIF(Сессии!$A$2:$A$10001,$A18,Сессии!$I$2:$I$10001)</f>
        <v>0</v>
      </c>
      <c r="D18" s="13">
        <v>1</v>
      </c>
      <c r="E18">
        <f>COUNTIF(Ошибки!$E$2:$E$10001,$A18)</f>
        <v>0</v>
      </c>
      <c r="F18">
        <f>SUMIF(Ошибки!$E$2:$E$10001,$A18,Ошибки!$C$2:$C$10001)</f>
        <v>0</v>
      </c>
      <c r="G18">
        <f t="shared" si="1"/>
        <v>0</v>
      </c>
    </row>
    <row r="19" spans="1:7" x14ac:dyDescent="0.25">
      <c r="A19" t="s">
        <v>13</v>
      </c>
      <c r="B19" s="13">
        <v>10</v>
      </c>
      <c r="C19" s="3">
        <f>SUMIF(Сессии!$A$2:$A$10001,$A19,Сессии!$I$2:$I$10001)</f>
        <v>0</v>
      </c>
      <c r="D19" s="13">
        <v>0</v>
      </c>
      <c r="E19">
        <f>COUNTIF(Ошибки!$E$2:$E$10001,$A19)</f>
        <v>0</v>
      </c>
      <c r="F19">
        <f>SUMIF(Ошибки!$E$2:$E$10001,$A19,Ошибки!$C$2:$C$10001)</f>
        <v>0</v>
      </c>
      <c r="G19">
        <f t="shared" si="1"/>
        <v>0</v>
      </c>
    </row>
    <row r="22" spans="1:7" s="5" customFormat="1" x14ac:dyDescent="0.25">
      <c r="A22" s="5" t="s">
        <v>41</v>
      </c>
    </row>
    <row r="23" spans="1:7" s="5" customFormat="1" x14ac:dyDescent="0.25">
      <c r="A23" s="11" t="s">
        <v>19</v>
      </c>
      <c r="B23" s="5" t="s">
        <v>15</v>
      </c>
      <c r="C23" s="5" t="s">
        <v>29</v>
      </c>
      <c r="D23" s="5" t="s">
        <v>30</v>
      </c>
    </row>
    <row r="24" spans="1:7" x14ac:dyDescent="0.25">
      <c r="A24" s="9">
        <v>10</v>
      </c>
      <c r="B24" t="s">
        <v>31</v>
      </c>
      <c r="C24">
        <f>COUNTIF(Ошибки!$F$2:$F$10001,$A24)</f>
        <v>0</v>
      </c>
      <c r="D24">
        <f>SUMIF(Ошибки!$F$2:$F$10001,$A24,Ошибки!$C$2:$C$10001)</f>
        <v>0</v>
      </c>
    </row>
    <row r="25" spans="1:7" x14ac:dyDescent="0.25">
      <c r="A25" s="9">
        <v>20</v>
      </c>
      <c r="B25" t="s">
        <v>32</v>
      </c>
      <c r="C25">
        <f>COUNTIF(Ошибки!$F$2:$F$10001,$A25)</f>
        <v>0</v>
      </c>
      <c r="D25">
        <f>SUMIF(Ошибки!$F$2:$F$10001,$A25,Ошибки!$C$2:$C$10001)</f>
        <v>0</v>
      </c>
    </row>
    <row r="26" spans="1:7" x14ac:dyDescent="0.25">
      <c r="A26" s="9">
        <v>30</v>
      </c>
      <c r="B26" t="s">
        <v>33</v>
      </c>
      <c r="C26">
        <f>COUNTIF(Ошибки!$F$2:$F$10001,$A26)</f>
        <v>0</v>
      </c>
      <c r="D26">
        <f>SUMIF(Ошибки!$F$2:$F$10001,$A26,Ошибки!$C$2:$C$10001)</f>
        <v>0</v>
      </c>
    </row>
    <row r="27" spans="1:7" x14ac:dyDescent="0.25">
      <c r="A27" s="9">
        <v>40</v>
      </c>
      <c r="B27" t="s">
        <v>34</v>
      </c>
      <c r="C27">
        <f>COUNTIF(Ошибки!$F$2:$F$10001,$A27)</f>
        <v>0</v>
      </c>
      <c r="D27">
        <f>SUMIF(Ошибки!$F$2:$F$10001,$A27,Ошибки!$C$2:$C$10001)</f>
        <v>0</v>
      </c>
    </row>
    <row r="28" spans="1:7" x14ac:dyDescent="0.25">
      <c r="A28" s="9">
        <v>50</v>
      </c>
      <c r="B28" t="s">
        <v>35</v>
      </c>
      <c r="C28">
        <f>COUNTIF(Ошибки!$F$2:$F$10001,$A28)</f>
        <v>1</v>
      </c>
      <c r="D28">
        <f>SUMIF(Ошибки!$F$2:$F$10001,$A28,Ошибки!$C$2:$C$10001)</f>
        <v>3</v>
      </c>
    </row>
    <row r="29" spans="1:7" x14ac:dyDescent="0.25">
      <c r="A29" s="9">
        <v>60</v>
      </c>
      <c r="B29" t="s">
        <v>36</v>
      </c>
      <c r="C29">
        <f>COUNTIF(Ошибки!$F$2:$F$10001,$A29)</f>
        <v>0</v>
      </c>
      <c r="D29">
        <f>SUMIF(Ошибки!$F$2:$F$10001,$A29,Ошибки!$C$2:$C$10001)</f>
        <v>0</v>
      </c>
    </row>
    <row r="30" spans="1:7" x14ac:dyDescent="0.25">
      <c r="A30" s="9">
        <v>70</v>
      </c>
      <c r="B30" t="s">
        <v>37</v>
      </c>
      <c r="C30">
        <f>COUNTIF(Ошибки!$F$2:$F$10001,$A30)</f>
        <v>0</v>
      </c>
      <c r="D30">
        <f>SUMIF(Ошибки!$F$2:$F$10001,$A30,Ошибки!$C$2:$C$10001)</f>
        <v>0</v>
      </c>
    </row>
    <row r="31" spans="1:7" x14ac:dyDescent="0.25">
      <c r="A31" s="9">
        <v>80</v>
      </c>
      <c r="B31" t="s">
        <v>38</v>
      </c>
      <c r="C31">
        <f>COUNTIF(Ошибки!$F$2:$F$10001,$A31)</f>
        <v>0</v>
      </c>
      <c r="D31">
        <f>SUMIF(Ошибки!$F$2:$F$10001,$A31,Ошибки!$C$2:$C$10001)</f>
        <v>0</v>
      </c>
    </row>
    <row r="32" spans="1:7" x14ac:dyDescent="0.25">
      <c r="A32" s="9">
        <v>90</v>
      </c>
      <c r="B32" t="s">
        <v>39</v>
      </c>
      <c r="C32">
        <f>COUNTIF(Ошибки!$F$2:$F$10001,$A32)</f>
        <v>0</v>
      </c>
      <c r="D32">
        <f>SUMIF(Ошибки!$F$2:$F$10001,$A32,Ошибки!$C$2:$C$10001)</f>
        <v>0</v>
      </c>
    </row>
    <row r="33" spans="1:4" x14ac:dyDescent="0.25">
      <c r="A33" s="9">
        <v>100</v>
      </c>
      <c r="B33" t="s">
        <v>40</v>
      </c>
      <c r="C33">
        <f>COUNTIF(Ошибки!$F$2:$F$10001,$A33)</f>
        <v>0</v>
      </c>
      <c r="D33">
        <f>SUMIF(Ошибки!$F$2:$F$10001,$A33,Ошибки!$C$2:$C$10001)</f>
        <v>0</v>
      </c>
    </row>
  </sheetData>
  <pageMargins left="0.7" right="0.7" top="0.75" bottom="0.75" header="0.3" footer="0.3"/>
  <pageSetup paperSize="9" orientation="portrait" r:id="rId1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workbookViewId="0">
      <selection activeCell="A7" sqref="A7"/>
    </sheetView>
  </sheetViews>
  <sheetFormatPr defaultRowHeight="15" x14ac:dyDescent="0.25"/>
  <cols>
    <col min="1" max="1" width="18.28515625" customWidth="1"/>
    <col min="2" max="2" width="14" customWidth="1"/>
    <col min="3" max="3" width="15.140625" customWidth="1"/>
    <col min="4" max="4" width="21.7109375" customWidth="1"/>
    <col min="5" max="5" width="19" customWidth="1"/>
    <col min="6" max="6" width="21" hidden="1" customWidth="1"/>
    <col min="7" max="7" width="36.7109375" customWidth="1"/>
    <col min="8" max="8" width="26.7109375" customWidth="1"/>
    <col min="9" max="9" width="20.42578125" customWidth="1"/>
  </cols>
  <sheetData>
    <row r="1" spans="1:9" s="5" customFormat="1" x14ac:dyDescent="0.25">
      <c r="A1" s="5" t="s">
        <v>0</v>
      </c>
      <c r="B1" s="5" t="s">
        <v>1</v>
      </c>
      <c r="C1" s="5" t="s">
        <v>2</v>
      </c>
      <c r="D1" s="5" t="s">
        <v>7</v>
      </c>
      <c r="E1" s="5" t="s">
        <v>3</v>
      </c>
      <c r="F1" s="5" t="s">
        <v>61</v>
      </c>
      <c r="G1" s="5" t="s">
        <v>4</v>
      </c>
      <c r="H1" s="5" t="s">
        <v>5</v>
      </c>
      <c r="I1" s="5" t="s">
        <v>6</v>
      </c>
    </row>
    <row r="2" spans="1:9" s="12" customFormat="1" x14ac:dyDescent="0.25">
      <c r="A2" s="12" t="s">
        <v>8</v>
      </c>
      <c r="B2" s="15">
        <v>44909</v>
      </c>
      <c r="C2" s="16">
        <v>0.73333333333333339</v>
      </c>
      <c r="D2" s="17">
        <v>0.73611111111111116</v>
      </c>
      <c r="E2" s="12">
        <f ca="1">IF(F2&gt;0,SUM(OFFSET(E3,0,0,F2,1)),0)</f>
        <v>0</v>
      </c>
      <c r="F2" s="12">
        <f ca="1">MATCH(TRUE,INDEX(((A3:A102="")*(E3:E102="")+(A3:A102&lt;&gt;"")&gt;0),),0)-1</f>
        <v>0</v>
      </c>
      <c r="G2" s="23" t="s">
        <v>71</v>
      </c>
      <c r="H2" s="18">
        <f>IF(D2&lt;&gt;"",(D2-C2)*1440,0)</f>
        <v>3.9999999999999858</v>
      </c>
      <c r="I2" s="18">
        <f ca="1">IF(H2&gt;0,H2-E2,0)</f>
        <v>3.9999999999999858</v>
      </c>
    </row>
    <row r="3" spans="1:9" s="12" customFormat="1" x14ac:dyDescent="0.25">
      <c r="A3" t="s">
        <v>10</v>
      </c>
      <c r="B3" s="15">
        <v>44909</v>
      </c>
      <c r="C3" s="17">
        <v>0.7368055555555556</v>
      </c>
      <c r="D3" s="17">
        <v>0.7402777777777777</v>
      </c>
      <c r="E3" s="12">
        <f ca="1">IF(F3&gt;0,SUM(OFFSET(E4,0,0,F3,1)),0)</f>
        <v>0</v>
      </c>
      <c r="F3" s="12">
        <f>MATCH(TRUE,INDEX(((A5:A103="")*(E4:E103="")+(A5:A103&lt;&gt;"")&gt;0),),0)-1</f>
        <v>0</v>
      </c>
      <c r="G3" s="23" t="s">
        <v>71</v>
      </c>
      <c r="H3" s="18">
        <f>IF(D3&lt;&gt;"",(D3-C3)*1440,0)</f>
        <v>4.9999999999998224</v>
      </c>
      <c r="I3" s="18">
        <f ca="1">IF(H3&gt;0,H3-E3,0)</f>
        <v>4.9999999999998224</v>
      </c>
    </row>
    <row r="4" spans="1:9" s="12" customFormat="1" x14ac:dyDescent="0.25">
      <c r="E4" s="12">
        <v>1</v>
      </c>
      <c r="G4" s="23" t="s">
        <v>70</v>
      </c>
    </row>
    <row r="5" spans="1:9" s="12" customFormat="1" x14ac:dyDescent="0.25">
      <c r="A5" t="s">
        <v>11</v>
      </c>
      <c r="B5" s="15">
        <v>44909</v>
      </c>
      <c r="C5" s="17">
        <v>0.74097222222222225</v>
      </c>
      <c r="D5" s="17">
        <v>0.75486111111111109</v>
      </c>
      <c r="E5" s="12">
        <f ca="1">IF(F5&gt;0,SUM(OFFSET(E6,0,0,F5,1)),0)</f>
        <v>0</v>
      </c>
      <c r="F5" s="12">
        <f ca="1">MATCH(TRUE,INDEX(((A7:A105="")*(E6:E105="")+(A7:A105&lt;&gt;"")&gt;0),),0)-1</f>
        <v>1</v>
      </c>
      <c r="G5" s="23" t="s">
        <v>73</v>
      </c>
      <c r="H5" s="18">
        <f>IF(D5&lt;&gt;"",(D5-C5)*1440,0)</f>
        <v>19.999999999999929</v>
      </c>
      <c r="I5" s="18">
        <f ca="1">IF(H5&gt;0,H5-E5,0)</f>
        <v>19.999999999999929</v>
      </c>
    </row>
    <row r="6" spans="1:9" s="12" customFormat="1" x14ac:dyDescent="0.25">
      <c r="A6" t="s">
        <v>11</v>
      </c>
      <c r="B6" s="15">
        <v>44909</v>
      </c>
      <c r="C6" s="17">
        <v>0.94652777777777775</v>
      </c>
      <c r="D6" s="17">
        <v>0.96388888888888891</v>
      </c>
      <c r="E6" s="12">
        <f ca="1">IF(F6&gt;0,SUM(OFFSET(E7,0,0,F6,1)),0)</f>
        <v>0</v>
      </c>
      <c r="F6" s="12">
        <f>MATCH(TRUE,INDEX(((A8:A106="")*(E7:E106="")+(A8:A106&lt;&gt;"")&gt;0),),0)-1</f>
        <v>0</v>
      </c>
      <c r="G6" s="23" t="s">
        <v>74</v>
      </c>
      <c r="H6" s="18">
        <f>IF(D6&lt;&gt;"",(D6-C6)*1440,0)</f>
        <v>25.000000000000071</v>
      </c>
      <c r="I6" s="18">
        <f ca="1">IF(H6&gt;0,H6-E6,0)</f>
        <v>25.000000000000071</v>
      </c>
    </row>
    <row r="7" spans="1:9" s="12" customFormat="1" x14ac:dyDescent="0.25">
      <c r="B7" s="15"/>
    </row>
    <row r="8" spans="1:9" x14ac:dyDescent="0.25">
      <c r="B8" s="1"/>
      <c r="C8" s="19"/>
      <c r="D8" s="17"/>
      <c r="E8" s="12"/>
      <c r="F8" s="12"/>
      <c r="G8" s="21"/>
      <c r="H8" s="18"/>
      <c r="I8" s="18"/>
    </row>
    <row r="9" spans="1:9" x14ac:dyDescent="0.25">
      <c r="B9" s="1"/>
      <c r="E9" s="12"/>
      <c r="G9" s="12"/>
    </row>
    <row r="10" spans="1:9" x14ac:dyDescent="0.25">
      <c r="B10" s="1"/>
      <c r="E10" s="12"/>
      <c r="G10" s="12"/>
    </row>
    <row r="11" spans="1:9" x14ac:dyDescent="0.25">
      <c r="B11" s="1"/>
      <c r="C11" s="19"/>
      <c r="D11" s="17"/>
      <c r="E11" s="12"/>
      <c r="F11" s="12"/>
      <c r="G11" s="21"/>
      <c r="H11" s="18"/>
      <c r="I11" s="18"/>
    </row>
    <row r="12" spans="1:9" x14ac:dyDescent="0.25">
      <c r="B12" s="1"/>
      <c r="E12" s="21"/>
      <c r="G12" s="12"/>
    </row>
    <row r="13" spans="1:9" x14ac:dyDescent="0.25">
      <c r="B13" s="1"/>
      <c r="E13" s="21"/>
      <c r="G13" s="21"/>
    </row>
    <row r="14" spans="1:9" x14ac:dyDescent="0.25">
      <c r="B14" s="1"/>
      <c r="E14" s="21"/>
      <c r="G14" s="12"/>
    </row>
    <row r="15" spans="1:9" x14ac:dyDescent="0.25">
      <c r="B15" s="1"/>
      <c r="C15" s="19"/>
      <c r="D15" s="17"/>
      <c r="E15" s="12"/>
      <c r="F15" s="12"/>
      <c r="G15" s="21"/>
      <c r="H15" s="18"/>
      <c r="I15" s="18"/>
    </row>
    <row r="16" spans="1:9" x14ac:dyDescent="0.25">
      <c r="A16" s="12"/>
      <c r="B16" s="1"/>
      <c r="C16" s="19"/>
      <c r="D16" s="19"/>
      <c r="E16" s="12"/>
      <c r="F16" s="12"/>
      <c r="G16" s="21"/>
      <c r="H16" s="18"/>
      <c r="I16" s="18"/>
    </row>
    <row r="17" spans="2:9" x14ac:dyDescent="0.25">
      <c r="B17" s="1"/>
      <c r="E17" s="21"/>
      <c r="G17" s="21"/>
    </row>
    <row r="18" spans="2:9" x14ac:dyDescent="0.25">
      <c r="B18" s="1"/>
      <c r="C18" s="19"/>
      <c r="D18" s="17"/>
      <c r="E18" s="12"/>
      <c r="F18" s="12"/>
      <c r="G18" s="21"/>
      <c r="H18" s="18"/>
      <c r="I18" s="18"/>
    </row>
    <row r="19" spans="2:9" x14ac:dyDescent="0.25">
      <c r="G19" s="21"/>
    </row>
    <row r="20" spans="2:9" x14ac:dyDescent="0.25">
      <c r="G20" s="21"/>
    </row>
    <row r="21" spans="2:9" x14ac:dyDescent="0.25">
      <c r="E21" s="21"/>
      <c r="G21" s="21"/>
    </row>
    <row r="22" spans="2:9" x14ac:dyDescent="0.25">
      <c r="B22" s="1"/>
      <c r="C22" s="19"/>
      <c r="D22" s="17"/>
      <c r="E22" s="12"/>
      <c r="F22" s="12"/>
      <c r="G22" s="22"/>
      <c r="H22" s="18"/>
      <c r="I22" s="18"/>
    </row>
    <row r="23" spans="2:9" x14ac:dyDescent="0.25">
      <c r="B23" s="1"/>
      <c r="C23" s="19"/>
      <c r="D23" s="17"/>
      <c r="E23" s="12"/>
      <c r="F23" s="12"/>
      <c r="G23" s="21"/>
      <c r="H23" s="18"/>
      <c r="I23" s="18"/>
    </row>
    <row r="24" spans="2:9" x14ac:dyDescent="0.25">
      <c r="E24" s="22"/>
      <c r="G24" s="22"/>
    </row>
    <row r="25" spans="2:9" x14ac:dyDescent="0.25">
      <c r="E25" s="22"/>
      <c r="G25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5472-95AE-4F30-9632-D2B04CFDFBCF}">
  <dimension ref="A1:G31"/>
  <sheetViews>
    <sheetView workbookViewId="0">
      <selection activeCell="C6" sqref="C6"/>
    </sheetView>
  </sheetViews>
  <sheetFormatPr defaultRowHeight="15" x14ac:dyDescent="0.25"/>
  <cols>
    <col min="1" max="1" width="24.140625" customWidth="1"/>
    <col min="2" max="2" width="57.5703125" customWidth="1"/>
    <col min="3" max="3" width="26.7109375" customWidth="1"/>
    <col min="4" max="4" width="53.42578125" customWidth="1"/>
    <col min="5" max="5" width="22.7109375" customWidth="1"/>
    <col min="6" max="6" width="14.140625" customWidth="1"/>
    <col min="7" max="7" width="16.28515625" customWidth="1"/>
    <col min="8" max="8" width="21.28515625" customWidth="1"/>
  </cols>
  <sheetData>
    <row r="1" spans="1:7" s="5" customFormat="1" x14ac:dyDescent="0.25">
      <c r="A1" s="5" t="s">
        <v>18</v>
      </c>
      <c r="B1" s="5" t="s">
        <v>15</v>
      </c>
      <c r="C1" s="5" t="s">
        <v>23</v>
      </c>
      <c r="D1" s="5" t="s">
        <v>16</v>
      </c>
      <c r="E1" s="5" t="s">
        <v>17</v>
      </c>
      <c r="F1" s="5" t="s">
        <v>19</v>
      </c>
      <c r="G1" s="5" t="s">
        <v>62</v>
      </c>
    </row>
    <row r="2" spans="1:7" x14ac:dyDescent="0.25">
      <c r="A2" t="s">
        <v>11</v>
      </c>
      <c r="B2" t="s">
        <v>72</v>
      </c>
      <c r="C2" s="3">
        <v>3</v>
      </c>
      <c r="D2" t="s">
        <v>68</v>
      </c>
      <c r="E2" t="s">
        <v>10</v>
      </c>
      <c r="F2" s="9">
        <v>50</v>
      </c>
      <c r="G2" s="9" t="s">
        <v>63</v>
      </c>
    </row>
    <row r="3" spans="1:7" x14ac:dyDescent="0.25">
      <c r="F3" s="9"/>
      <c r="G3" s="9"/>
    </row>
    <row r="4" spans="1:7" x14ac:dyDescent="0.25">
      <c r="F4" s="9"/>
      <c r="G4" s="9"/>
    </row>
    <row r="5" spans="1:7" x14ac:dyDescent="0.25">
      <c r="F5" s="9"/>
      <c r="G5" s="9"/>
    </row>
    <row r="6" spans="1:7" x14ac:dyDescent="0.25">
      <c r="F6" s="9"/>
      <c r="G6" s="9"/>
    </row>
    <row r="7" spans="1:7" x14ac:dyDescent="0.25">
      <c r="F7" s="9"/>
      <c r="G7" s="9"/>
    </row>
    <row r="8" spans="1:7" x14ac:dyDescent="0.25">
      <c r="F8" s="9"/>
      <c r="G8" s="9"/>
    </row>
    <row r="9" spans="1:7" x14ac:dyDescent="0.25">
      <c r="F9" s="9"/>
      <c r="G9" s="9"/>
    </row>
    <row r="10" spans="1:7" x14ac:dyDescent="0.25">
      <c r="F10" s="9"/>
      <c r="G10" s="9"/>
    </row>
    <row r="11" spans="1:7" x14ac:dyDescent="0.25">
      <c r="F11" s="9"/>
      <c r="G11" s="9"/>
    </row>
    <row r="12" spans="1:7" x14ac:dyDescent="0.25">
      <c r="F12" s="9"/>
      <c r="G12" s="9"/>
    </row>
    <row r="13" spans="1:7" x14ac:dyDescent="0.25">
      <c r="F13" s="9"/>
      <c r="G13" s="9"/>
    </row>
    <row r="14" spans="1:7" x14ac:dyDescent="0.25">
      <c r="F14" s="9"/>
      <c r="G14" s="9"/>
    </row>
    <row r="15" spans="1:7" x14ac:dyDescent="0.25">
      <c r="F15" s="9"/>
      <c r="G15" s="9"/>
    </row>
    <row r="16" spans="1:7" x14ac:dyDescent="0.25">
      <c r="F16" s="9"/>
      <c r="G16" s="9"/>
    </row>
    <row r="17" spans="6:7" x14ac:dyDescent="0.25">
      <c r="F17" s="9"/>
      <c r="G17" s="9"/>
    </row>
    <row r="18" spans="6:7" x14ac:dyDescent="0.25">
      <c r="F18" s="9"/>
      <c r="G18" s="9"/>
    </row>
    <row r="19" spans="6:7" x14ac:dyDescent="0.25">
      <c r="F19" s="9"/>
      <c r="G19" s="9"/>
    </row>
    <row r="20" spans="6:7" x14ac:dyDescent="0.25">
      <c r="F20" s="9"/>
      <c r="G20" s="9"/>
    </row>
    <row r="21" spans="6:7" x14ac:dyDescent="0.25">
      <c r="F21" s="9"/>
      <c r="G21" s="9"/>
    </row>
    <row r="22" spans="6:7" x14ac:dyDescent="0.25">
      <c r="F22" s="9"/>
      <c r="G22" s="9"/>
    </row>
    <row r="23" spans="6:7" x14ac:dyDescent="0.25">
      <c r="F23" s="9"/>
      <c r="G23" s="9"/>
    </row>
    <row r="24" spans="6:7" x14ac:dyDescent="0.25">
      <c r="F24" s="9"/>
      <c r="G24" s="9"/>
    </row>
    <row r="25" spans="6:7" x14ac:dyDescent="0.25">
      <c r="F25" s="9"/>
      <c r="G25" s="9"/>
    </row>
    <row r="26" spans="6:7" x14ac:dyDescent="0.25">
      <c r="F26" s="9"/>
      <c r="G26" s="9"/>
    </row>
    <row r="27" spans="6:7" x14ac:dyDescent="0.25">
      <c r="F27" s="9"/>
      <c r="G27" s="9"/>
    </row>
    <row r="28" spans="6:7" x14ac:dyDescent="0.25">
      <c r="F28" s="9"/>
      <c r="G28" s="9"/>
    </row>
    <row r="29" spans="6:7" x14ac:dyDescent="0.25">
      <c r="F29" s="9"/>
      <c r="G29" s="9"/>
    </row>
    <row r="30" spans="6:7" x14ac:dyDescent="0.25">
      <c r="F30" s="9"/>
      <c r="G30" s="9"/>
    </row>
    <row r="31" spans="6:7" x14ac:dyDescent="0.25">
      <c r="F31" s="9"/>
      <c r="G3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7A10-BD44-4ABB-B963-EFFCBFCE757A}">
  <dimension ref="A1:L15"/>
  <sheetViews>
    <sheetView topLeftCell="A5" workbookViewId="0">
      <selection activeCell="J7" sqref="J7"/>
    </sheetView>
  </sheetViews>
  <sheetFormatPr defaultRowHeight="15" x14ac:dyDescent="0.25"/>
  <cols>
    <col min="1" max="1" width="10.42578125" bestFit="1" customWidth="1"/>
    <col min="3" max="3" width="18.42578125" customWidth="1"/>
    <col min="4" max="4" width="20.5703125" customWidth="1"/>
    <col min="5" max="5" width="15.7109375" customWidth="1"/>
    <col min="6" max="6" width="15.85546875" customWidth="1"/>
    <col min="7" max="7" width="15" customWidth="1"/>
    <col min="8" max="8" width="16.140625" customWidth="1"/>
    <col min="9" max="9" width="27.85546875" customWidth="1"/>
    <col min="10" max="10" width="18.5703125" customWidth="1"/>
    <col min="11" max="13" width="20.5703125" customWidth="1"/>
    <col min="14" max="14" width="9.140625" customWidth="1"/>
  </cols>
  <sheetData>
    <row r="1" spans="1:12" hidden="1" x14ac:dyDescent="0.25">
      <c r="A1" s="7" t="s">
        <v>64</v>
      </c>
      <c r="D1">
        <f>MATCH(TRUE,INDEX(D6:D1005="",),0)-1</f>
        <v>1</v>
      </c>
    </row>
    <row r="2" spans="1:12" hidden="1" x14ac:dyDescent="0.25">
      <c r="A2" t="s">
        <v>65</v>
      </c>
      <c r="D2">
        <f ca="1">IF(D1&gt;0,OFFSET(D5,D1,0),0)</f>
        <v>194</v>
      </c>
    </row>
    <row r="3" spans="1:12" hidden="1" x14ac:dyDescent="0.25">
      <c r="A3" t="s">
        <v>66</v>
      </c>
      <c r="D3" s="3">
        <f>SUM(F6:F10005)</f>
        <v>0</v>
      </c>
    </row>
    <row r="4" spans="1:12" hidden="1" x14ac:dyDescent="0.25">
      <c r="A4" t="s">
        <v>67</v>
      </c>
      <c r="D4">
        <f ca="1">IF(D2&gt;0,D3/D2,0)</f>
        <v>0</v>
      </c>
    </row>
    <row r="5" spans="1:12" s="5" customFormat="1" x14ac:dyDescent="0.25">
      <c r="A5" s="5" t="s">
        <v>1</v>
      </c>
      <c r="B5" s="5" t="s">
        <v>20</v>
      </c>
      <c r="C5" s="5" t="s">
        <v>4</v>
      </c>
      <c r="D5" s="5" t="s">
        <v>45</v>
      </c>
      <c r="E5" s="5" t="s">
        <v>46</v>
      </c>
      <c r="F5" s="5" t="s">
        <v>47</v>
      </c>
      <c r="G5" s="5" t="s">
        <v>21</v>
      </c>
      <c r="H5" s="5" t="s">
        <v>48</v>
      </c>
      <c r="I5" s="5" t="s">
        <v>22</v>
      </c>
      <c r="J5" s="5" t="s">
        <v>49</v>
      </c>
      <c r="K5" s="5" t="s">
        <v>50</v>
      </c>
      <c r="L5" s="5" t="s">
        <v>51</v>
      </c>
    </row>
    <row r="6" spans="1:12" x14ac:dyDescent="0.25">
      <c r="A6" s="1">
        <v>44909</v>
      </c>
      <c r="B6" s="2">
        <v>0.96458333333333324</v>
      </c>
      <c r="C6" t="s">
        <v>75</v>
      </c>
      <c r="D6" s="3">
        <f>126+68</f>
        <v>194</v>
      </c>
      <c r="E6" s="3">
        <f>126+68</f>
        <v>194</v>
      </c>
      <c r="F6" s="3">
        <v>0</v>
      </c>
      <c r="G6" s="6">
        <f t="shared" ref="G6:G14" si="0">F6/D6</f>
        <v>0</v>
      </c>
      <c r="H6" s="3">
        <v>0</v>
      </c>
      <c r="I6" s="3">
        <v>45</v>
      </c>
      <c r="J6" s="7">
        <f t="shared" ref="J6:J14" si="1">E6/$I6*60</f>
        <v>258.66666666666663</v>
      </c>
      <c r="K6" s="7">
        <f t="shared" ref="K6:K14" si="2">F6/$I6*60</f>
        <v>0</v>
      </c>
      <c r="L6" s="7">
        <f t="shared" ref="L6:L14" si="3">J6+K6</f>
        <v>258.66666666666663</v>
      </c>
    </row>
    <row r="7" spans="1:12" x14ac:dyDescent="0.25">
      <c r="A7" s="1"/>
      <c r="B7" s="19"/>
      <c r="D7" s="3"/>
      <c r="G7" s="6"/>
      <c r="J7" s="7"/>
      <c r="K7" s="7"/>
      <c r="L7" s="7"/>
    </row>
    <row r="8" spans="1:12" x14ac:dyDescent="0.25">
      <c r="A8" s="1"/>
      <c r="B8" s="19"/>
      <c r="D8" s="3"/>
      <c r="G8" s="6"/>
      <c r="J8" s="7"/>
      <c r="K8" s="7"/>
      <c r="L8" s="7"/>
    </row>
    <row r="9" spans="1:12" x14ac:dyDescent="0.25">
      <c r="A9" s="1"/>
      <c r="B9" s="19"/>
      <c r="D9" s="3"/>
      <c r="G9" s="6"/>
      <c r="J9" s="7"/>
      <c r="K9" s="7"/>
      <c r="L9" s="7"/>
    </row>
    <row r="10" spans="1:12" x14ac:dyDescent="0.25">
      <c r="A10" s="1"/>
      <c r="B10" s="19"/>
      <c r="D10" s="3"/>
      <c r="G10" s="6"/>
      <c r="J10" s="7"/>
      <c r="K10" s="7"/>
      <c r="L10" s="7"/>
    </row>
    <row r="11" spans="1:12" x14ac:dyDescent="0.25">
      <c r="A11" s="1"/>
      <c r="B11" s="19"/>
      <c r="D11" s="3"/>
      <c r="G11" s="6"/>
      <c r="J11" s="7"/>
      <c r="K11" s="7"/>
      <c r="L11" s="7"/>
    </row>
    <row r="12" spans="1:12" x14ac:dyDescent="0.25">
      <c r="A12" s="1"/>
      <c r="B12" s="19"/>
      <c r="D12" s="3"/>
      <c r="G12" s="6"/>
      <c r="J12" s="7"/>
      <c r="K12" s="7"/>
      <c r="L12" s="7"/>
    </row>
    <row r="13" spans="1:12" x14ac:dyDescent="0.25">
      <c r="A13" s="1"/>
      <c r="B13" s="19"/>
      <c r="D13" s="3"/>
      <c r="G13" s="6"/>
      <c r="J13" s="7"/>
      <c r="K13" s="7"/>
      <c r="L13" s="7"/>
    </row>
    <row r="14" spans="1:12" x14ac:dyDescent="0.25">
      <c r="A14" s="1"/>
      <c r="B14" s="19"/>
      <c r="D14" s="3"/>
      <c r="G14" s="6"/>
      <c r="J14" s="7"/>
      <c r="K14" s="7"/>
      <c r="L14" s="7"/>
    </row>
    <row r="15" spans="1:12" x14ac:dyDescent="0.25">
      <c r="A15" s="1"/>
      <c r="B15" s="19"/>
      <c r="D15" s="3"/>
      <c r="G15" s="6"/>
      <c r="J15" s="7"/>
      <c r="K15" s="7"/>
      <c r="L15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Сводка</vt:lpstr>
      <vt:lpstr>Сессии</vt:lpstr>
      <vt:lpstr>Ошибки</vt:lpstr>
      <vt:lpstr>Объём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Zholudev</dc:creator>
  <cp:lastModifiedBy>Maksim Zholudev</cp:lastModifiedBy>
  <dcterms:created xsi:type="dcterms:W3CDTF">2015-06-05T18:19:34Z</dcterms:created>
  <dcterms:modified xsi:type="dcterms:W3CDTF">2022-12-14T20:10:59Z</dcterms:modified>
</cp:coreProperties>
</file>