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8_assoc_array\"/>
    </mc:Choice>
  </mc:AlternateContent>
  <xr:revisionPtr revIDLastSave="0" documentId="13_ncr:1_{CC47E808-5A64-44E2-A679-D4361D2698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F25" i="1" s="1"/>
  <c r="G25" i="1"/>
  <c r="G24" i="1"/>
  <c r="G23" i="1"/>
  <c r="G14" i="1"/>
  <c r="G15" i="1"/>
  <c r="G13" i="1"/>
  <c r="G4" i="1"/>
  <c r="C3" i="2"/>
  <c r="C5" i="2" s="1"/>
  <c r="H7" i="4"/>
  <c r="I7" i="4" s="1"/>
  <c r="J7" i="4"/>
  <c r="K7" i="4"/>
  <c r="G2" i="1"/>
  <c r="C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4" i="2"/>
  <c r="I24" i="1" l="1"/>
  <c r="F24" i="1" s="1"/>
  <c r="I23" i="1" s="1"/>
  <c r="F23" i="1" s="1"/>
  <c r="I15" i="1" s="1"/>
  <c r="F15" i="1" s="1"/>
  <c r="I14" i="1" s="1"/>
  <c r="F14" i="1" s="1"/>
  <c r="I13" i="1" s="1"/>
  <c r="F13" i="1" s="1"/>
  <c r="I4" i="1" s="1"/>
  <c r="F4" i="1" s="1"/>
  <c r="I2" i="1" s="1"/>
  <c r="H25" i="1"/>
  <c r="L7" i="4"/>
  <c r="G17" i="2"/>
  <c r="G16" i="2"/>
  <c r="C7" i="2"/>
  <c r="G19" i="2"/>
  <c r="B9" i="2"/>
  <c r="B6" i="2"/>
  <c r="H15" i="1" l="1"/>
  <c r="H24" i="1"/>
  <c r="H13" i="1"/>
  <c r="H14" i="1"/>
  <c r="H23" i="1"/>
  <c r="H4" i="1"/>
  <c r="B10" i="2"/>
  <c r="E6" i="2"/>
  <c r="F2" i="1" l="1"/>
  <c r="H2" i="1" s="1"/>
  <c r="C15" i="2" s="1"/>
  <c r="C16" i="2"/>
  <c r="C17" i="2"/>
  <c r="B3" i="2" l="1"/>
  <c r="E3" i="2" s="1"/>
  <c r="B4" i="2"/>
  <c r="E4" i="2" s="1"/>
  <c r="B7" i="2" l="1"/>
  <c r="E7" i="2" s="1"/>
  <c r="C1" i="4" l="1"/>
  <c r="C2" i="4" s="1"/>
  <c r="B2" i="2" l="1"/>
  <c r="C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<sst xmlns="http://schemas.openxmlformats.org/spreadsheetml/2006/main" count="155" uniqueCount="94">
  <si>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</si>
  <si>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</si>
  <si>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</si>
  <si>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</si>
  <si>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</si>
  <si>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</si>
  <si>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</si>
  <si>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</si>
  <si>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</si>
  <si>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</si>
  <si>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</si>
  <si>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</si>
  <si>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</si>
  <si>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</si>
  <si>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</si>
  <si>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</si>
  <si>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</si>
  <si>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</si>
  <si>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</si>
  <si>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</si>
  <si>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</si>
  <si>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</si>
  <si>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</si>
  <si>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</si>
  <si>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</si>
  <si>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</si>
  <si>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</si>
  <si>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</si>
  <si>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</si>
  <si>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</si>
  <si>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</si>
  <si>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</si>
  <si>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</si>
  <si>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</si>
  <si>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</si>
  <si>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</si>
  <si>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</si>
  <si>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</si>
  <si>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</si>
  <si>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</si>
  <si>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</si>
  <si>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</si>
  <si>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</si>
  <si>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</si>
  <si>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</si>
  <si>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</si>
  <si>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</si>
  <si>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</si>
  <si>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</si>
  <si>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</si>
  <si>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</si>
  <si>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</si>
  <si>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</si>
  <si>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</si>
  <si>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</si>
  <si>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</si>
  <si>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</si>
  <si>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</si>
  <si>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</si>
  <si>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</si>
  <si>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</si>
  <si>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</si>
  <si>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</si>
  <si>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</si>
  <si>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</si>
  <si>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</si>
  <si>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</si>
  <si>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</si>
  <si>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Качество прогноза (%)</t>
  </si>
  <si>
    <t>дом</t>
  </si>
  <si>
    <t>апгрейд таблицы метрик</t>
  </si>
  <si>
    <t>туалет</t>
  </si>
  <si>
    <t>размышления</t>
  </si>
  <si>
    <t>массив, узел и дерево</t>
  </si>
  <si>
    <t>алгоритмы дерева</t>
  </si>
  <si>
    <t>нет параметра цвета в конструкторе узла</t>
  </si>
  <si>
    <t>недостаточно внимания интерфейсу узла при проектировании</t>
  </si>
  <si>
    <t>нет запросов соседей узла</t>
  </si>
  <si>
    <t>нет запросов размера массива и дерева</t>
  </si>
  <si>
    <t>недостаточно внимания интерфейсам АТД при проектировании</t>
  </si>
  <si>
    <t>узел и начало дерева</t>
  </si>
  <si>
    <t>еда</t>
  </si>
  <si>
    <t>нет выделенной команды для изменения значения узла</t>
  </si>
  <si>
    <t>нет команды для перемещения курсора в корень</t>
  </si>
  <si>
    <t>find не на том уровне абстракции (должен быть в массиве, а не дереве)</t>
  </si>
  <si>
    <t>нельзя установить пустую связь у узла</t>
  </si>
  <si>
    <t>нет</t>
  </si>
  <si>
    <t>невнимательность к типам</t>
  </si>
  <si>
    <t>переделал АТД</t>
  </si>
  <si>
    <t>неверное проектирование АТД</t>
  </si>
  <si>
    <t>размывание уровней абстракции (недостаток опыта)</t>
  </si>
  <si>
    <t>телефон</t>
  </si>
  <si>
    <t>нет команды для установки значения узла</t>
  </si>
  <si>
    <t>некачественная проектная документация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</si>
</sst>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0" xfId="0" applyFont="1"/>
    <xf numFmtId="1" fontId="0" fillId="3" borderId="0" xfId="0" applyNumberFormat="1" applyFill="1"/>
    <xf numFmtId="0" fontId="0" fillId="3" borderId="0" xfId="0" applyFill="1"/>
    <xf numFmtId="164" fontId="3" fillId="0" borderId="0" xfId="0" applyNumberFormat="1" applyFont="1"/>
    <xf numFmtId="165" fontId="3" fillId="0" borderId="0" xfId="0" applyNumberFormat="1" applyFont="1"/>
    <xf numFmtId="20" fontId="3" fillId="0" borderId="0" xfId="0" applyNumberFormat="1" applyFont="1"/>
    <xf numFmtId="1" fontId="3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B39" sqref="B3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68</v>
      </c>
    </row>
    <row r="2" spans="1:7" x14ac:dyDescent="0.25">
      <c r="A2" s="4" t="s">
        <v>44</v>
      </c>
      <c r="B2">
        <f ca="1">Объём!C2</f>
        <v>0</v>
      </c>
      <c r="C2" s="14">
        <v>800</v>
      </c>
      <c r="D2" s="14">
        <v>500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292.00000000000023</v>
      </c>
      <c r="C3" s="3">
        <f>SUM(B16:B18)</f>
        <v>240</v>
      </c>
      <c r="D3" s="14">
        <v>180</v>
      </c>
      <c r="E3" s="20">
        <f t="shared" ref="E3:E7" ca="1" si="0">C3/B3</f>
        <v>0.82191780821917748</v>
      </c>
    </row>
    <row r="4" spans="1:7" x14ac:dyDescent="0.25">
      <c r="A4" s="4" t="s">
        <v>43</v>
      </c>
      <c r="B4" s="3">
        <f ca="1">SUM(C15:C19)</f>
        <v>305.00000000000023</v>
      </c>
      <c r="C4" s="3">
        <f>SUM(B15:B19)</f>
        <v>280</v>
      </c>
      <c r="E4" s="20">
        <f t="shared" ca="1" si="0"/>
        <v>0.91803278688524526</v>
      </c>
    </row>
    <row r="5" spans="1:7" x14ac:dyDescent="0.25">
      <c r="A5" s="4" t="s">
        <v>53</v>
      </c>
      <c r="B5" s="3">
        <f ca="1">IF(B3&gt;0,B2/B3*60,0)</f>
        <v>0</v>
      </c>
      <c r="C5" s="3">
        <f>IF(C3&gt;0,C2/C3*60,0)</f>
        <v>200</v>
      </c>
      <c r="D5" s="3">
        <f>IF(D3&gt;0,D2/D3*60,0)</f>
        <v>166.66666666666666</v>
      </c>
      <c r="E5" s="20">
        <f ca="1">B5/C5</f>
        <v>0</v>
      </c>
    </row>
    <row r="6" spans="1:7" x14ac:dyDescent="0.25">
      <c r="A6" s="4" t="s">
        <v>59</v>
      </c>
      <c r="B6">
        <f>SUM(E15:E19)</f>
        <v>9</v>
      </c>
      <c r="C6" s="3">
        <f>SUM(D15:D19)</f>
        <v>11</v>
      </c>
      <c r="D6" s="9"/>
      <c r="E6" s="20">
        <f t="shared" si="0"/>
        <v>1.2222222222222223</v>
      </c>
    </row>
    <row r="7" spans="1:7" x14ac:dyDescent="0.25">
      <c r="A7" s="4" t="s">
        <v>54</v>
      </c>
      <c r="B7" s="10">
        <f ca="1">IF(B4&gt;0,B6/B4*60,0)</f>
        <v>1.7704918032786872</v>
      </c>
      <c r="C7" s="10">
        <f>IF(C4&gt;0,C6/C4*60,0)</f>
        <v>2.3571428571428572</v>
      </c>
      <c r="D7" s="9"/>
      <c r="E7" s="20">
        <f t="shared" ca="1" si="0"/>
        <v>1.3313492063492074</v>
      </c>
    </row>
    <row r="8" spans="1:7" x14ac:dyDescent="0.25">
      <c r="A8" s="4" t="s">
        <v>56</v>
      </c>
      <c r="B8" s="10">
        <f ca="1">Объём!$C$4*$B$5</f>
        <v>0</v>
      </c>
      <c r="C8" s="9"/>
      <c r="D8" s="9"/>
    </row>
    <row r="9" spans="1:7" x14ac:dyDescent="0.25">
      <c r="A9" s="4" t="s">
        <v>27</v>
      </c>
      <c r="B9" s="10">
        <f>SUM(F15:F19)</f>
        <v>68</v>
      </c>
      <c r="C9" s="9"/>
      <c r="D9" s="9"/>
    </row>
    <row r="10" spans="1:7" x14ac:dyDescent="0.25">
      <c r="A10" s="4" t="s">
        <v>60</v>
      </c>
      <c r="B10" s="10">
        <f>IF(B6&gt;0,B9/B6,0)</f>
        <v>7.5555555555555554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20</v>
      </c>
      <c r="C15" s="3">
        <f ca="1">SUMIF(Сессии!$A$2:$A$10001,$A15,Сессии!$H$2:$H$10001)</f>
        <v>13</v>
      </c>
      <c r="D15" s="13">
        <v>0</v>
      </c>
      <c r="E15">
        <f>COUNTIF(Ошибки!$E$2:$E$10001,$A15)</f>
        <v>0</v>
      </c>
      <c r="F15">
        <f>SUMIF(Ошибки!$E$2:$E$10001,$A15,Ошибки!$F$2:$F$10001)</f>
        <v>0</v>
      </c>
      <c r="G15">
        <f>IF(E15&gt;0,F15/E15,0)</f>
        <v>0</v>
      </c>
    </row>
    <row r="16" spans="1:7" x14ac:dyDescent="0.25">
      <c r="A16" t="s">
        <v>10</v>
      </c>
      <c r="B16" s="13">
        <v>60</v>
      </c>
      <c r="C16" s="3">
        <f ca="1">SUMIF(Сессии!$A$2:$A$10001,$A16,Сессии!$H$2:$H$10001)</f>
        <v>144.0000000000002</v>
      </c>
      <c r="D16" s="13">
        <v>3</v>
      </c>
      <c r="E16">
        <f>COUNTIF(Ошибки!$E$2:$E$10001,$A16)</f>
        <v>7</v>
      </c>
      <c r="F16">
        <f>SUMIF(Ошибки!$E$2:$E$10001,$A16,Ошибки!$F$2:$F$10001)</f>
        <v>56</v>
      </c>
      <c r="G16">
        <f t="shared" ref="G16:G19" si="1">IF(E16&gt;0,F16/E16,0)</f>
        <v>8</v>
      </c>
    </row>
    <row r="17" spans="1:7" x14ac:dyDescent="0.25">
      <c r="A17" t="s">
        <v>11</v>
      </c>
      <c r="B17" s="13">
        <v>120</v>
      </c>
      <c r="C17" s="3">
        <f ca="1">SUMIF(Сессии!$A$2:$A$10001,$A17,Сессии!$H$2:$H$10001)</f>
        <v>148.00000000000003</v>
      </c>
      <c r="D17" s="13">
        <v>5</v>
      </c>
      <c r="E17">
        <f>COUNTIF(Ошибки!$E$2:$E$10001,$A17)</f>
        <v>2</v>
      </c>
      <c r="F17">
        <f>SUMIF(Ошибки!$E$2:$E$10001,$A17,Ошибки!$F$2:$F$10001)</f>
        <v>12</v>
      </c>
      <c r="G17">
        <f t="shared" si="1"/>
        <v>6</v>
      </c>
    </row>
    <row r="18" spans="1:7" x14ac:dyDescent="0.25">
      <c r="A18" t="s">
        <v>12</v>
      </c>
      <c r="B18" s="13">
        <v>60</v>
      </c>
      <c r="C18" s="3">
        <f>SUMIF(Сессии!$A$2:$A$10001,$A18,Сессии!$H$2:$H$10001)</f>
        <v>0</v>
      </c>
      <c r="D18" s="13">
        <v>3</v>
      </c>
      <c r="E18">
        <f>COUNTIF(Ошибки!$E$2:$E$10001,$A18)</f>
        <v>0</v>
      </c>
      <c r="F18">
        <f>SUMIF(Ошибки!$E$2:$E$10001,$A18,Ошибки!$F$2:$F$10001)</f>
        <v>0</v>
      </c>
      <c r="G18">
        <f t="shared" si="1"/>
        <v>0</v>
      </c>
    </row>
    <row r="19" spans="1:7" x14ac:dyDescent="0.25">
      <c r="A19" t="s">
        <v>13</v>
      </c>
      <c r="B19" s="13">
        <v>20</v>
      </c>
      <c r="C19" s="3">
        <f>SUMIF(Сессии!$A$2:$A$10001,$A19,Сессии!$H$2:$H$10001)</f>
        <v>0</v>
      </c>
      <c r="D19" s="13">
        <v>0</v>
      </c>
      <c r="E19">
        <f>COUNTIF(Ошибки!$E$2:$E$10001,$A19)</f>
        <v>0</v>
      </c>
      <c r="F19">
        <f>SUMIF(Ошибки!$E$2:$E$10001,$A19,Ошибки!$F$2:$F$10001)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COUNTIF(Ошибки!$C$2:$C$10001,$A24)</f>
        <v>0</v>
      </c>
      <c r="D24">
        <f>SUMIF(Ошибки!$C$2:$C$10001,$A24,Ошибки!$F$2:$F$10001)</f>
        <v>0</v>
      </c>
    </row>
    <row r="25" spans="1:7" x14ac:dyDescent="0.25">
      <c r="A25" s="9">
        <v>20</v>
      </c>
      <c r="B25" t="s">
        <v>32</v>
      </c>
      <c r="C25">
        <f>COUNTIF(Ошибки!$C$2:$C$10001,$A25)</f>
        <v>0</v>
      </c>
      <c r="D25">
        <f>SUMIF(Ошибки!$C$2:$C$10001,$A25,Ошибки!$F$2:$F$10001)</f>
        <v>0</v>
      </c>
    </row>
    <row r="26" spans="1:7" x14ac:dyDescent="0.25">
      <c r="A26" s="9">
        <v>30</v>
      </c>
      <c r="B26" t="s">
        <v>33</v>
      </c>
      <c r="C26">
        <f>COUNTIF(Ошибки!$C$2:$C$10001,$A26)</f>
        <v>0</v>
      </c>
      <c r="D26">
        <f>SUMIF(Ошибки!$C$2:$C$10001,$A26,Ошибки!$F$2:$F$10001)</f>
        <v>0</v>
      </c>
    </row>
    <row r="27" spans="1:7" x14ac:dyDescent="0.25">
      <c r="A27" s="9">
        <v>40</v>
      </c>
      <c r="B27" t="s">
        <v>34</v>
      </c>
      <c r="C27">
        <f>COUNTIF(Ошибки!$C$2:$C$10001,$A27)</f>
        <v>0</v>
      </c>
      <c r="D27">
        <f>SUMIF(Ошибки!$C$2:$C$10001,$A27,Ошибки!$F$2:$F$10001)</f>
        <v>0</v>
      </c>
    </row>
    <row r="28" spans="1:7" x14ac:dyDescent="0.25">
      <c r="A28" s="9">
        <v>50</v>
      </c>
      <c r="B28" t="s">
        <v>35</v>
      </c>
      <c r="C28">
        <f>COUNTIF(Ошибки!$C$2:$C$10001,$A28)</f>
        <v>9</v>
      </c>
      <c r="D28">
        <f>SUMIF(Ошибки!$C$2:$C$10001,$A28,Ошибки!$F$2:$F$10001)</f>
        <v>68</v>
      </c>
    </row>
    <row r="29" spans="1:7" x14ac:dyDescent="0.25">
      <c r="A29" s="9">
        <v>60</v>
      </c>
      <c r="B29" t="s">
        <v>36</v>
      </c>
      <c r="C29">
        <f>COUNTIF(Ошибки!$C$2:$C$10001,$A29)</f>
        <v>0</v>
      </c>
      <c r="D29">
        <f>SUMIF(Ошибки!$C$2:$C$10001,$A29,Ошибки!$F$2:$F$10001)</f>
        <v>0</v>
      </c>
    </row>
    <row r="30" spans="1:7" x14ac:dyDescent="0.25">
      <c r="A30" s="9">
        <v>70</v>
      </c>
      <c r="B30" t="s">
        <v>37</v>
      </c>
      <c r="C30">
        <f>COUNTIF(Ошибки!$C$2:$C$10001,$A30)</f>
        <v>0</v>
      </c>
      <c r="D30">
        <f>SUMIF(Ошибки!$C$2:$C$10001,$A30,Ошибки!$F$2:$F$10001)</f>
        <v>0</v>
      </c>
    </row>
    <row r="31" spans="1:7" x14ac:dyDescent="0.25">
      <c r="A31" s="9">
        <v>80</v>
      </c>
      <c r="B31" t="s">
        <v>38</v>
      </c>
      <c r="C31">
        <f>COUNTIF(Ошибки!$C$2:$C$10001,$A31)</f>
        <v>0</v>
      </c>
      <c r="D31">
        <f>SUMIF(Ошибки!$C$2:$C$10001,$A31,Ошибки!$F$2:$F$10001)</f>
        <v>0</v>
      </c>
    </row>
    <row r="32" spans="1:7" x14ac:dyDescent="0.25">
      <c r="A32" s="9">
        <v>90</v>
      </c>
      <c r="B32" t="s">
        <v>39</v>
      </c>
      <c r="C32">
        <f>COUNTIF(Ошибки!$C$2:$C$10001,$A32)</f>
        <v>0</v>
      </c>
      <c r="D32">
        <f>SUMIF(Ошибки!$C$2:$C$10001,$A32,Ошибки!$F$2:$F$10001)</f>
        <v>0</v>
      </c>
    </row>
    <row r="33" spans="1:4" x14ac:dyDescent="0.25">
      <c r="A33" s="9">
        <v>100</v>
      </c>
      <c r="B33" t="s">
        <v>40</v>
      </c>
      <c r="C33">
        <f>COUNTIF(Ошибки!$C$2:$C$10001,$A33)</f>
        <v>0</v>
      </c>
      <c r="D33">
        <f>SUMIF(Ошибки!$C$2:$C$10001,$A33,Ошибки!$F$2:$F$10001)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F32" sqref="F32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36.7109375" style="23" customWidth="1"/>
    <col min="6" max="6" width="19" customWidth="1"/>
    <col min="7" max="7" width="26.7109375" customWidth="1"/>
    <col min="8" max="8" width="20.42578125" customWidth="1"/>
    <col min="9" max="9" width="21" hidden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26" t="s">
        <v>4</v>
      </c>
      <c r="F1" s="5" t="s">
        <v>3</v>
      </c>
      <c r="G1" s="5" t="s">
        <v>5</v>
      </c>
      <c r="H1" s="5" t="s">
        <v>6</v>
      </c>
      <c r="I1" s="5" t="s">
        <v>61</v>
      </c>
    </row>
    <row r="2" spans="1:9" s="12" customFormat="1" x14ac:dyDescent="0.25">
      <c r="A2" s="12" t="s">
        <v>8</v>
      </c>
      <c r="B2" s="15">
        <v>44927</v>
      </c>
      <c r="C2" s="16">
        <v>0.50694444444444442</v>
      </c>
      <c r="D2" s="17">
        <v>0.53888888888888886</v>
      </c>
      <c r="E2" s="24" t="s">
        <v>70</v>
      </c>
      <c r="F2" s="12">
        <f ca="1">IF(I2&gt;0,SUM(OFFSET(F3,0,0,I2,1)),0)</f>
        <v>33</v>
      </c>
      <c r="G2" s="18">
        <f>IF(D2&lt;&gt;"",(D2-C2)*1440,0)</f>
        <v>46</v>
      </c>
      <c r="H2" s="18">
        <f ca="1">IF(G2&gt;0,G2-F2,0)</f>
        <v>13</v>
      </c>
      <c r="I2" s="12">
        <f ca="1">MATCH(TRUE,INDEX(((A3:A102="")*(F3:F102="")+(A3:A102&lt;&gt;"")&gt;0),),0)-1</f>
        <v>1</v>
      </c>
    </row>
    <row r="3" spans="1:9" s="12" customFormat="1" x14ac:dyDescent="0.25">
      <c r="A3"/>
      <c r="B3" s="15"/>
      <c r="C3" s="17"/>
      <c r="D3" s="17"/>
      <c r="E3" s="22" t="s">
        <v>69</v>
      </c>
      <c r="F3" s="12">
        <v>33</v>
      </c>
      <c r="G3" s="18"/>
      <c r="H3" s="18"/>
    </row>
    <row r="4" spans="1:9" s="12" customFormat="1" x14ac:dyDescent="0.25">
      <c r="A4" t="s">
        <v>10</v>
      </c>
      <c r="B4" s="15">
        <v>44927</v>
      </c>
      <c r="C4" s="17">
        <v>0.54027777777777775</v>
      </c>
      <c r="D4" s="17">
        <v>0.63888888888888895</v>
      </c>
      <c r="E4" s="24" t="s">
        <v>73</v>
      </c>
      <c r="F4" s="12">
        <f ca="1">IF(I4&gt;0,SUM(OFFSET(F5,0,0,I4,1)),0)</f>
        <v>28</v>
      </c>
      <c r="G4" s="18">
        <f>IF(D4&lt;&gt;"",(D4-C4)*1440,0)</f>
        <v>142.00000000000014</v>
      </c>
      <c r="H4" s="18">
        <f ca="1">IF(G4&gt;0,G4-F4,0)</f>
        <v>114.00000000000014</v>
      </c>
      <c r="I4" s="12">
        <f ca="1">MATCH(TRUE,INDEX(((A5:A104="")*(F5:F104="")+(A5:A104&lt;&gt;"")&gt;0),),0)-1</f>
        <v>8</v>
      </c>
    </row>
    <row r="5" spans="1:9" s="12" customFormat="1" x14ac:dyDescent="0.25">
      <c r="A5"/>
      <c r="B5" s="15"/>
      <c r="C5" s="17"/>
      <c r="D5" s="17"/>
      <c r="E5" s="22" t="s">
        <v>69</v>
      </c>
      <c r="F5" s="12">
        <v>1</v>
      </c>
      <c r="G5" s="18"/>
      <c r="H5" s="18"/>
    </row>
    <row r="6" spans="1:9" s="12" customFormat="1" x14ac:dyDescent="0.25">
      <c r="A6"/>
      <c r="B6" s="15"/>
      <c r="C6" s="17"/>
      <c r="D6" s="17"/>
      <c r="E6" s="22" t="s">
        <v>71</v>
      </c>
      <c r="F6" s="12">
        <v>9</v>
      </c>
      <c r="G6" s="18"/>
      <c r="H6" s="18"/>
    </row>
    <row r="7" spans="1:9" s="12" customFormat="1" x14ac:dyDescent="0.25">
      <c r="B7" s="15"/>
      <c r="E7" s="22" t="s">
        <v>72</v>
      </c>
      <c r="F7" s="12">
        <v>2</v>
      </c>
    </row>
    <row r="8" spans="1:9" x14ac:dyDescent="0.25">
      <c r="B8" s="1"/>
      <c r="C8" s="19"/>
      <c r="D8" s="17"/>
      <c r="E8" s="22" t="s">
        <v>72</v>
      </c>
      <c r="F8" s="12">
        <v>5</v>
      </c>
      <c r="G8" s="18"/>
      <c r="H8" s="18"/>
      <c r="I8" s="12"/>
    </row>
    <row r="9" spans="1:9" x14ac:dyDescent="0.25">
      <c r="B9" s="1"/>
      <c r="E9" s="22" t="s">
        <v>72</v>
      </c>
      <c r="F9" s="12">
        <v>1</v>
      </c>
    </row>
    <row r="10" spans="1:9" x14ac:dyDescent="0.25">
      <c r="B10" s="1"/>
      <c r="E10" s="22" t="s">
        <v>72</v>
      </c>
      <c r="F10" s="12">
        <v>2</v>
      </c>
    </row>
    <row r="11" spans="1:9" x14ac:dyDescent="0.25">
      <c r="B11" s="1"/>
      <c r="C11" s="19"/>
      <c r="D11" s="17"/>
      <c r="E11" s="22" t="s">
        <v>69</v>
      </c>
      <c r="F11" s="12">
        <v>3</v>
      </c>
      <c r="G11" s="18"/>
      <c r="H11" s="18"/>
      <c r="I11" s="12"/>
    </row>
    <row r="12" spans="1:9" x14ac:dyDescent="0.25">
      <c r="B12" s="1"/>
      <c r="E12" s="22" t="s">
        <v>71</v>
      </c>
      <c r="F12" s="12">
        <v>5</v>
      </c>
    </row>
    <row r="13" spans="1:9" x14ac:dyDescent="0.25">
      <c r="A13" t="s">
        <v>10</v>
      </c>
      <c r="B13" s="15">
        <v>44927</v>
      </c>
      <c r="C13" s="19">
        <v>0.83680555555555547</v>
      </c>
      <c r="D13" s="19">
        <v>0.85138888888888886</v>
      </c>
      <c r="E13" s="24" t="s">
        <v>74</v>
      </c>
      <c r="F13" s="12">
        <f ca="1">IF(I13&gt;0,SUM(OFFSET(F14,0,0,I13,1)),0)</f>
        <v>0</v>
      </c>
      <c r="G13" s="18">
        <f>IF(D13&lt;&gt;"",(D13-C13)*1440,0)</f>
        <v>21.000000000000085</v>
      </c>
      <c r="H13" s="18">
        <f ca="1">IF(G13&gt;0,G13-F13,0)</f>
        <v>21.000000000000085</v>
      </c>
      <c r="I13" s="12">
        <f ca="1">MATCH(TRUE,INDEX(((A14:A113="")*(F14:F113="")+(A14:A113&lt;&gt;"")&gt;0),),0)-1</f>
        <v>0</v>
      </c>
    </row>
    <row r="14" spans="1:9" x14ac:dyDescent="0.25">
      <c r="A14" t="s">
        <v>11</v>
      </c>
      <c r="B14" s="15">
        <v>44927</v>
      </c>
      <c r="C14" s="19">
        <v>0.86041666666666661</v>
      </c>
      <c r="D14" s="19">
        <v>0.89583333333333337</v>
      </c>
      <c r="E14" s="24" t="s">
        <v>80</v>
      </c>
      <c r="F14" s="12">
        <f ca="1">IF(I14&gt;0,SUM(OFFSET(F15,0,0,I14,1)),0)</f>
        <v>0</v>
      </c>
      <c r="G14" s="18">
        <f t="shared" ref="G14:G15" si="0">IF(D14&lt;&gt;"",(D14-C14)*1440,0)</f>
        <v>51.000000000000142</v>
      </c>
      <c r="H14" s="18">
        <f ca="1">IF(G14&gt;0,G14-F14,0)</f>
        <v>51.000000000000142</v>
      </c>
      <c r="I14" s="12">
        <f ca="1">MATCH(TRUE,INDEX(((A15:A114="")*(F15:F114="")+(A15:A114&lt;&gt;"")&gt;0),),0)-1</f>
        <v>0</v>
      </c>
    </row>
    <row r="15" spans="1:9" x14ac:dyDescent="0.25">
      <c r="A15" t="s">
        <v>11</v>
      </c>
      <c r="B15" s="15">
        <v>44928</v>
      </c>
      <c r="C15" s="19">
        <v>0.70486111111111116</v>
      </c>
      <c r="D15" s="17">
        <v>0.76041666666666663</v>
      </c>
      <c r="E15" s="25"/>
      <c r="F15" s="12">
        <f ca="1">IF(I15&gt;0,SUM(OFFSET(F16,0,0,I15,1)),0)</f>
        <v>23</v>
      </c>
      <c r="G15" s="18">
        <f t="shared" si="0"/>
        <v>79.999999999999872</v>
      </c>
      <c r="H15" s="18">
        <f ca="1">IF(G15&gt;0,G15-F15,0)</f>
        <v>56.999999999999872</v>
      </c>
      <c r="I15" s="12">
        <f ca="1">MATCH(TRUE,INDEX(((A16:A115="")*(F16:F115="")+(A16:A115&lt;&gt;"")&gt;0),),0)-1</f>
        <v>7</v>
      </c>
    </row>
    <row r="16" spans="1:9" x14ac:dyDescent="0.25">
      <c r="A16" s="12"/>
      <c r="B16" s="1"/>
      <c r="C16" s="19"/>
      <c r="D16" s="19"/>
      <c r="E16" s="22" t="s">
        <v>69</v>
      </c>
      <c r="F16" s="12">
        <v>1</v>
      </c>
      <c r="G16" s="18"/>
      <c r="H16" s="18"/>
      <c r="I16" s="12"/>
    </row>
    <row r="17" spans="1:9" x14ac:dyDescent="0.25">
      <c r="B17" s="1"/>
      <c r="E17" s="22" t="s">
        <v>81</v>
      </c>
      <c r="F17" s="21">
        <v>5</v>
      </c>
    </row>
    <row r="18" spans="1:9" x14ac:dyDescent="0.25">
      <c r="B18" s="1"/>
      <c r="C18" s="19"/>
      <c r="D18" s="17"/>
      <c r="E18" s="22" t="s">
        <v>81</v>
      </c>
      <c r="F18" s="21">
        <v>4</v>
      </c>
      <c r="G18" s="18"/>
      <c r="H18" s="18"/>
      <c r="I18" s="12"/>
    </row>
    <row r="19" spans="1:9" x14ac:dyDescent="0.25">
      <c r="E19" s="22" t="s">
        <v>81</v>
      </c>
      <c r="F19" s="21">
        <v>5</v>
      </c>
    </row>
    <row r="20" spans="1:9" x14ac:dyDescent="0.25">
      <c r="E20" s="22" t="s">
        <v>81</v>
      </c>
      <c r="F20" s="21">
        <v>4</v>
      </c>
    </row>
    <row r="21" spans="1:9" x14ac:dyDescent="0.25">
      <c r="E21" s="22" t="s">
        <v>69</v>
      </c>
      <c r="F21" s="12">
        <v>3</v>
      </c>
    </row>
    <row r="22" spans="1:9" x14ac:dyDescent="0.25">
      <c r="B22" s="1"/>
      <c r="C22" s="19"/>
      <c r="D22" s="17"/>
      <c r="E22" s="22" t="s">
        <v>81</v>
      </c>
      <c r="F22" s="21">
        <v>1</v>
      </c>
      <c r="G22" s="18"/>
      <c r="H22" s="18"/>
      <c r="I22" s="12"/>
    </row>
    <row r="23" spans="1:9" x14ac:dyDescent="0.25">
      <c r="A23" t="s">
        <v>10</v>
      </c>
      <c r="B23" s="15">
        <v>44929</v>
      </c>
      <c r="C23" s="19">
        <v>0.61944444444444446</v>
      </c>
      <c r="D23" s="17">
        <v>0.62569444444444444</v>
      </c>
      <c r="E23" s="24" t="s">
        <v>88</v>
      </c>
      <c r="F23" s="12">
        <f ca="1">IF(I23&gt;0,SUM(OFFSET(F24,0,0,I23,1)),0)</f>
        <v>0</v>
      </c>
      <c r="G23" s="18">
        <f t="shared" ref="G23" si="1">IF(D23&lt;&gt;"",(D23-C23)*1440,0)</f>
        <v>8.999999999999968</v>
      </c>
      <c r="H23" s="18">
        <f ca="1">IF(G23&gt;0,G23-F23,0)</f>
        <v>8.999999999999968</v>
      </c>
      <c r="I23" s="12">
        <f ca="1">MATCH(TRUE,INDEX(((A24:A123="")*(F24:F123="")+(A24:A123&lt;&gt;"")&gt;0),),0)-1</f>
        <v>0</v>
      </c>
    </row>
    <row r="24" spans="1:9" x14ac:dyDescent="0.25">
      <c r="A24" t="s">
        <v>11</v>
      </c>
      <c r="B24" s="15">
        <v>44929</v>
      </c>
      <c r="C24" s="19">
        <v>0.62638888888888888</v>
      </c>
      <c r="D24" s="19">
        <v>0.65416666666666667</v>
      </c>
      <c r="E24" s="24" t="s">
        <v>80</v>
      </c>
      <c r="F24" s="12">
        <f ca="1">IF(I24&gt;0,SUM(OFFSET(F25,0,0,I24,1)),0)</f>
        <v>0</v>
      </c>
      <c r="G24" s="18">
        <f t="shared" ref="G24" si="2">IF(D24&lt;&gt;"",(D24-C24)*1440,0)</f>
        <v>40.000000000000014</v>
      </c>
      <c r="H24" s="18">
        <f ca="1">IF(G24&gt;0,G24-F24,0)</f>
        <v>40.000000000000014</v>
      </c>
      <c r="I24" s="12">
        <f ca="1">MATCH(TRUE,INDEX(((A25:A124="")*(F25:F124="")+(A25:A124&lt;&gt;"")&gt;0),),0)-1</f>
        <v>0</v>
      </c>
    </row>
    <row r="25" spans="1:9" x14ac:dyDescent="0.25">
      <c r="A25" t="s">
        <v>11</v>
      </c>
      <c r="B25" s="15">
        <v>44929</v>
      </c>
      <c r="C25" s="19">
        <v>0.69027777777777777</v>
      </c>
      <c r="D25" s="19"/>
      <c r="E25" s="24" t="s">
        <v>80</v>
      </c>
      <c r="F25" s="12">
        <f ca="1">IF(I25&gt;0,SUM(OFFSET(F26,0,0,I25,1)),0)</f>
        <v>100</v>
      </c>
      <c r="G25" s="18">
        <f t="shared" ref="G25" si="3">IF(D25&lt;&gt;"",(D25-C25)*1440,0)</f>
        <v>0</v>
      </c>
      <c r="H25" s="18">
        <f>IF(G25&gt;0,G25-F25,0)</f>
        <v>0</v>
      </c>
      <c r="I25" s="12">
        <f>MATCH(TRUE,INDEX(((A26:A125="")*(F26:F125="")+(A26:A125&lt;&gt;"")&gt;0),),0)-1</f>
        <v>6</v>
      </c>
    </row>
    <row r="26" spans="1:9" x14ac:dyDescent="0.25">
      <c r="E26" s="23" t="s">
        <v>69</v>
      </c>
      <c r="F26">
        <v>25</v>
      </c>
    </row>
    <row r="27" spans="1:9" x14ac:dyDescent="0.25">
      <c r="E27" s="23" t="s">
        <v>91</v>
      </c>
      <c r="F27">
        <v>10</v>
      </c>
    </row>
    <row r="28" spans="1:9" x14ac:dyDescent="0.25">
      <c r="E28" s="23" t="s">
        <v>91</v>
      </c>
      <c r="F28">
        <v>10</v>
      </c>
    </row>
    <row r="29" spans="1:9" x14ac:dyDescent="0.25">
      <c r="E29" s="23" t="s">
        <v>69</v>
      </c>
      <c r="F29">
        <v>15</v>
      </c>
    </row>
    <row r="30" spans="1:9" x14ac:dyDescent="0.25">
      <c r="E30" s="23" t="s">
        <v>69</v>
      </c>
      <c r="F30">
        <v>30</v>
      </c>
    </row>
    <row r="31" spans="1:9" x14ac:dyDescent="0.25">
      <c r="E31" s="23" t="s">
        <v>69</v>
      </c>
      <c r="F31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tabSelected="1" workbookViewId="0">
      <selection activeCell="G10" sqref="G10"/>
    </sheetView>
  </sheetViews>
  <sheetFormatPr defaultRowHeight="15" x14ac:dyDescent="0.25"/>
  <cols>
    <col min="1" max="1" width="24.140625" style="28" customWidth="1"/>
    <col min="2" max="2" width="47.85546875" style="30" customWidth="1"/>
    <col min="3" max="3" width="14.140625" customWidth="1"/>
    <col min="4" max="4" width="16.28515625" customWidth="1"/>
    <col min="5" max="5" width="22.7109375" customWidth="1"/>
    <col min="6" max="6" width="26.7109375" customWidth="1"/>
    <col min="7" max="7" width="69.85546875" customWidth="1"/>
  </cols>
  <sheetData>
    <row r="1" spans="1:7" s="5" customFormat="1" x14ac:dyDescent="0.25">
      <c r="A1" s="27" t="s">
        <v>18</v>
      </c>
      <c r="B1" s="29" t="s">
        <v>15</v>
      </c>
      <c r="C1" s="5" t="s">
        <v>19</v>
      </c>
      <c r="D1" s="5" t="s">
        <v>62</v>
      </c>
      <c r="E1" s="5" t="s">
        <v>17</v>
      </c>
      <c r="F1" s="5" t="s">
        <v>23</v>
      </c>
      <c r="G1" s="5" t="s">
        <v>16</v>
      </c>
    </row>
    <row r="2" spans="1:7" x14ac:dyDescent="0.25">
      <c r="A2" s="28" t="s">
        <v>11</v>
      </c>
      <c r="B2" s="30" t="s">
        <v>75</v>
      </c>
      <c r="C2" s="9">
        <v>50</v>
      </c>
      <c r="D2" s="9" t="s">
        <v>63</v>
      </c>
      <c r="E2" t="s">
        <v>10</v>
      </c>
      <c r="F2" s="3">
        <v>1</v>
      </c>
      <c r="G2" t="s">
        <v>76</v>
      </c>
    </row>
    <row r="3" spans="1:7" x14ac:dyDescent="0.25">
      <c r="A3" s="28" t="s">
        <v>11</v>
      </c>
      <c r="B3" s="30" t="s">
        <v>77</v>
      </c>
      <c r="C3" s="9">
        <v>50</v>
      </c>
      <c r="D3" s="9" t="s">
        <v>63</v>
      </c>
      <c r="E3" t="s">
        <v>10</v>
      </c>
      <c r="F3">
        <v>1</v>
      </c>
      <c r="G3" t="s">
        <v>76</v>
      </c>
    </row>
    <row r="4" spans="1:7" x14ac:dyDescent="0.25">
      <c r="A4" s="28" t="s">
        <v>11</v>
      </c>
      <c r="B4" s="30" t="s">
        <v>78</v>
      </c>
      <c r="C4" s="9">
        <v>50</v>
      </c>
      <c r="D4" s="9" t="s">
        <v>63</v>
      </c>
      <c r="E4" t="s">
        <v>10</v>
      </c>
      <c r="F4">
        <v>1</v>
      </c>
      <c r="G4" t="s">
        <v>79</v>
      </c>
    </row>
    <row r="5" spans="1:7" ht="30" x14ac:dyDescent="0.25">
      <c r="A5" s="28" t="s">
        <v>11</v>
      </c>
      <c r="B5" s="30" t="s">
        <v>82</v>
      </c>
      <c r="C5" s="9">
        <v>50</v>
      </c>
      <c r="D5" s="9" t="s">
        <v>63</v>
      </c>
      <c r="E5" t="s">
        <v>10</v>
      </c>
      <c r="F5">
        <v>1</v>
      </c>
      <c r="G5" t="s">
        <v>79</v>
      </c>
    </row>
    <row r="6" spans="1:7" x14ac:dyDescent="0.25">
      <c r="A6" s="28" t="s">
        <v>11</v>
      </c>
      <c r="B6" s="30" t="s">
        <v>83</v>
      </c>
      <c r="C6" s="9">
        <v>50</v>
      </c>
      <c r="D6" s="9" t="s">
        <v>63</v>
      </c>
      <c r="E6" t="s">
        <v>10</v>
      </c>
      <c r="F6">
        <v>1</v>
      </c>
      <c r="G6" t="s">
        <v>79</v>
      </c>
    </row>
    <row r="7" spans="1:7" ht="30" x14ac:dyDescent="0.25">
      <c r="A7" s="28" t="s">
        <v>11</v>
      </c>
      <c r="B7" s="30" t="s">
        <v>84</v>
      </c>
      <c r="C7" s="9">
        <v>50</v>
      </c>
      <c r="D7" s="9" t="s">
        <v>63</v>
      </c>
      <c r="E7" t="s">
        <v>10</v>
      </c>
      <c r="F7">
        <v>1</v>
      </c>
      <c r="G7" t="s">
        <v>79</v>
      </c>
    </row>
    <row r="8" spans="1:7" x14ac:dyDescent="0.25">
      <c r="A8" s="28" t="s">
        <v>11</v>
      </c>
      <c r="B8" s="30" t="s">
        <v>85</v>
      </c>
      <c r="C8" s="9">
        <v>50</v>
      </c>
      <c r="D8" s="9" t="s">
        <v>86</v>
      </c>
      <c r="E8" s="28" t="s">
        <v>11</v>
      </c>
      <c r="F8">
        <v>2</v>
      </c>
      <c r="G8" t="s">
        <v>87</v>
      </c>
    </row>
    <row r="9" spans="1:7" x14ac:dyDescent="0.25">
      <c r="A9" s="28" t="s">
        <v>11</v>
      </c>
      <c r="B9" s="30" t="s">
        <v>89</v>
      </c>
      <c r="C9" s="9">
        <v>50</v>
      </c>
      <c r="D9" s="9" t="s">
        <v>63</v>
      </c>
      <c r="E9" t="s">
        <v>10</v>
      </c>
      <c r="F9">
        <v>50</v>
      </c>
      <c r="G9" t="s">
        <v>90</v>
      </c>
    </row>
    <row r="10" spans="1:7" x14ac:dyDescent="0.25">
      <c r="A10" s="28" t="s">
        <v>11</v>
      </c>
      <c r="B10" s="30" t="s">
        <v>92</v>
      </c>
      <c r="C10" s="9">
        <v>50</v>
      </c>
      <c r="D10" s="9" t="s">
        <v>63</v>
      </c>
      <c r="E10" s="28" t="s">
        <v>11</v>
      </c>
      <c r="F10">
        <v>10</v>
      </c>
      <c r="G10" t="s">
        <v>93</v>
      </c>
    </row>
    <row r="11" spans="1:7" x14ac:dyDescent="0.25">
      <c r="C11" s="9"/>
      <c r="D11" s="9"/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3.5703125" customWidth="1"/>
    <col min="3" max="3" width="18.42578125" customWidth="1"/>
    <col min="4" max="4" width="15.7109375" customWidth="1"/>
    <col min="5" max="5" width="15.85546875" customWidth="1"/>
    <col min="6" max="6" width="16.140625" customWidth="1"/>
    <col min="7" max="7" width="27.85546875" customWidth="1"/>
    <col min="8" max="8" width="20.5703125" customWidth="1"/>
    <col min="9" max="9" width="15" customWidth="1"/>
    <col min="10" max="10" width="18.5703125" customWidth="1"/>
    <col min="11" max="12" width="20.5703125" customWidth="1"/>
    <col min="14" max="14" width="9.140625" customWidth="1"/>
  </cols>
  <sheetData>
    <row r="1" spans="1:12" hidden="1" x14ac:dyDescent="0.25">
      <c r="A1" s="7" t="s">
        <v>64</v>
      </c>
      <c r="C1">
        <f>MATCH(TRUE,INDEX(H7:H1005="",),0)-1</f>
        <v>1</v>
      </c>
    </row>
    <row r="2" spans="1:12" hidden="1" x14ac:dyDescent="0.25">
      <c r="A2" t="s">
        <v>65</v>
      </c>
      <c r="C2">
        <f ca="1">IF(C1&gt;0,OFFSET(H5,C1,0),0)</f>
        <v>0</v>
      </c>
    </row>
    <row r="3" spans="1:12" hidden="1" x14ac:dyDescent="0.25">
      <c r="A3" t="s">
        <v>66</v>
      </c>
      <c r="C3" s="3">
        <f>SUM(E7:E10005)</f>
        <v>0</v>
      </c>
    </row>
    <row r="4" spans="1:12" hidden="1" x14ac:dyDescent="0.25">
      <c r="A4" t="s">
        <v>67</v>
      </c>
      <c r="C4">
        <f ca="1">IF(C2&gt;0,C3/C2,0)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46</v>
      </c>
      <c r="E5" s="5" t="s">
        <v>47</v>
      </c>
      <c r="F5" s="5" t="s">
        <v>48</v>
      </c>
      <c r="G5" s="5" t="s">
        <v>22</v>
      </c>
      <c r="H5" s="5" t="s">
        <v>45</v>
      </c>
      <c r="I5" s="5" t="s">
        <v>21</v>
      </c>
      <c r="J5" s="5" t="s">
        <v>49</v>
      </c>
      <c r="K5" s="5" t="s">
        <v>50</v>
      </c>
      <c r="L5" s="5" t="s">
        <v>51</v>
      </c>
    </row>
    <row r="6" spans="1:12" hidden="1" x14ac:dyDescent="0.25">
      <c r="H6">
        <v>0</v>
      </c>
    </row>
    <row r="7" spans="1:12" x14ac:dyDescent="0.25">
      <c r="A7" s="1"/>
      <c r="B7" s="2"/>
      <c r="D7" s="3"/>
      <c r="E7" s="3"/>
      <c r="F7" s="3"/>
      <c r="G7" s="3"/>
      <c r="H7" s="3">
        <f>H6+D7</f>
        <v>0</v>
      </c>
      <c r="I7" s="6" t="e">
        <f>E7/H7</f>
        <v>#DIV/0!</v>
      </c>
      <c r="J7" s="7" t="e">
        <f>D7/G7*60</f>
        <v>#DIV/0!</v>
      </c>
      <c r="K7" s="7" t="e">
        <f>E7/G7*60</f>
        <v>#DIV/0!</v>
      </c>
      <c r="L7" s="7" t="e">
        <f>J7+K7</f>
        <v>#DIV/0!</v>
      </c>
    </row>
    <row r="8" spans="1:12" x14ac:dyDescent="0.25">
      <c r="A8" s="1"/>
      <c r="B8" s="19"/>
      <c r="H8" s="3"/>
      <c r="I8" s="6"/>
      <c r="J8" s="7"/>
      <c r="K8" s="7"/>
      <c r="L8" s="7"/>
    </row>
    <row r="9" spans="1:12" x14ac:dyDescent="0.25">
      <c r="A9" s="1"/>
      <c r="B9" s="19"/>
      <c r="H9" s="3"/>
      <c r="I9" s="6"/>
      <c r="J9" s="7"/>
      <c r="K9" s="7"/>
      <c r="L9" s="7"/>
    </row>
    <row r="10" spans="1:12" x14ac:dyDescent="0.25">
      <c r="A10" s="1"/>
      <c r="B10" s="19"/>
      <c r="H10" s="3"/>
      <c r="I10" s="6"/>
      <c r="J10" s="7"/>
      <c r="K10" s="7"/>
      <c r="L10" s="7"/>
    </row>
    <row r="11" spans="1:12" x14ac:dyDescent="0.25">
      <c r="A11" s="1"/>
      <c r="B11" s="19"/>
      <c r="H11" s="3"/>
      <c r="I11" s="6"/>
      <c r="J11" s="7"/>
      <c r="K11" s="7"/>
      <c r="L11" s="7"/>
    </row>
    <row r="12" spans="1:12" x14ac:dyDescent="0.25">
      <c r="A12" s="1"/>
      <c r="B12" s="19"/>
      <c r="H12" s="3"/>
      <c r="I12" s="6"/>
      <c r="J12" s="7"/>
      <c r="K12" s="7"/>
      <c r="L12" s="7"/>
    </row>
    <row r="13" spans="1:12" x14ac:dyDescent="0.25">
      <c r="A13" s="1"/>
      <c r="B13" s="19"/>
      <c r="H13" s="3"/>
      <c r="I13" s="6"/>
      <c r="J13" s="7"/>
      <c r="K13" s="7"/>
      <c r="L13" s="7"/>
    </row>
    <row r="14" spans="1:12" x14ac:dyDescent="0.25">
      <c r="A14" s="1"/>
      <c r="B14" s="19"/>
      <c r="H14" s="3"/>
      <c r="I14" s="6"/>
      <c r="J14" s="7"/>
      <c r="K14" s="7"/>
      <c r="L14" s="7"/>
    </row>
    <row r="15" spans="1:12" x14ac:dyDescent="0.25">
      <c r="A15" s="1"/>
      <c r="B15" s="19"/>
      <c r="H15" s="3"/>
      <c r="I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2023-01-03T18:15:05Z</dcterms:modified>
</cp:coreProperties>
</file>