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R:\Victor y Fede\GESTION\"/>
    </mc:Choice>
  </mc:AlternateContent>
  <xr:revisionPtr revIDLastSave="0" documentId="13_ncr:1_{F0411B17-78FB-492F-BC2C-CBE1BABD10A3}" xr6:coauthVersionLast="47" xr6:coauthVersionMax="47" xr10:uidLastSave="{00000000-0000-0000-0000-000000000000}"/>
  <bookViews>
    <workbookView xWindow="28680" yWindow="-120" windowWidth="29040" windowHeight="15720" xr2:uid="{00000000-000D-0000-FFFF-FFFF00000000}"/>
  </bookViews>
  <sheets>
    <sheet name="Holdings" sheetId="1" r:id="rId1"/>
    <sheet name="Hoja2" sheetId="4" r:id="rId2"/>
    <sheet name="Hoja1" sheetId="3" state="hidden" r:id="rId3"/>
    <sheet name="Exceptions - Holdings" sheetId="2"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4" i="1" l="1"/>
  <c r="AA45" i="1"/>
  <c r="AA43" i="1"/>
  <c r="AA26" i="1"/>
  <c r="AA25" i="1"/>
  <c r="X25" i="1"/>
  <c r="X45" i="1"/>
  <c r="X44" i="1"/>
  <c r="X43" i="1"/>
  <c r="L44"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12" i="1"/>
  <c r="R22" i="1"/>
  <c r="R20" i="1"/>
  <c r="R31" i="1"/>
  <c r="R30" i="1"/>
  <c r="R40" i="1"/>
  <c r="R38" i="1"/>
  <c r="R36" i="1"/>
  <c r="R32" i="1"/>
  <c r="R15" i="1"/>
  <c r="R14" i="1"/>
  <c r="R17" i="1"/>
  <c r="R18" i="1"/>
  <c r="R23" i="1"/>
  <c r="R28" i="1"/>
  <c r="R35" i="1"/>
  <c r="R39" i="1"/>
  <c r="R19" i="1"/>
  <c r="R44" i="1"/>
  <c r="R13" i="1"/>
  <c r="R37" i="1"/>
  <c r="R41" i="1"/>
  <c r="R42" i="1"/>
  <c r="R27" i="1"/>
  <c r="R34" i="1"/>
  <c r="R29" i="1"/>
  <c r="R24" i="1"/>
  <c r="R16" i="1"/>
  <c r="R12" i="1"/>
  <c r="N44" i="1"/>
  <c r="M44" i="1"/>
  <c r="O44" i="1" s="1"/>
  <c r="P44" i="1" s="1"/>
  <c r="N43" i="1"/>
  <c r="M43" i="1"/>
  <c r="N42" i="1"/>
  <c r="M42" i="1"/>
  <c r="O42" i="1" s="1"/>
  <c r="P42" i="1" s="1"/>
  <c r="G35" i="4"/>
  <c r="K34" i="1"/>
  <c r="K35" i="1"/>
  <c r="K44" i="1"/>
  <c r="J42" i="1" a="1"/>
  <c r="J44" i="1" a="1"/>
  <c r="K43" i="1"/>
  <c r="J43" i="1" a="1"/>
  <c r="K42" i="1"/>
  <c r="D5" i="4"/>
  <c r="J12" i="1" a="1"/>
  <c r="O43" i="1" l="1"/>
  <c r="P43" i="1" s="1"/>
  <c r="J43" i="1"/>
  <c r="J44" i="1"/>
  <c r="S44" i="1" s="1"/>
  <c r="J42" i="1"/>
  <c r="J12" i="1"/>
  <c r="S12" i="1" s="1"/>
  <c r="K12" i="1"/>
  <c r="J13" i="1" a="1"/>
  <c r="T44" i="1" l="1"/>
  <c r="S42" i="1"/>
  <c r="T42" i="1"/>
  <c r="S43" i="1"/>
  <c r="T43" i="1"/>
  <c r="T12" i="1"/>
  <c r="W11" i="1" a="1"/>
  <c r="W11" i="1" s="1"/>
  <c r="J13" i="1"/>
  <c r="K13" i="1"/>
  <c r="J14" i="1" a="1"/>
  <c r="S13" i="1" l="1"/>
  <c r="T13" i="1"/>
  <c r="J14" i="1"/>
  <c r="K14" i="1"/>
  <c r="J15" i="1" a="1"/>
  <c r="S14" i="1" l="1"/>
  <c r="T14" i="1"/>
  <c r="J15" i="1"/>
  <c r="K15" i="1"/>
  <c r="J16" i="1" a="1"/>
  <c r="S15" i="1" l="1"/>
  <c r="T15" i="1"/>
  <c r="J16" i="1"/>
  <c r="K16" i="1"/>
  <c r="J17" i="1" a="1"/>
  <c r="S16" i="1" l="1"/>
  <c r="T16" i="1"/>
  <c r="J17" i="1"/>
  <c r="K17" i="1"/>
  <c r="J18" i="1" a="1"/>
  <c r="S17" i="1" l="1"/>
  <c r="T17" i="1"/>
  <c r="J18" i="1"/>
  <c r="K18" i="1"/>
  <c r="J19" i="1" a="1"/>
  <c r="S18" i="1" l="1"/>
  <c r="T18" i="1"/>
  <c r="J19" i="1"/>
  <c r="K19" i="1"/>
  <c r="J20" i="1" a="1"/>
  <c r="S19" i="1" l="1"/>
  <c r="T19" i="1"/>
  <c r="J20" i="1"/>
  <c r="K20" i="1"/>
  <c r="J21" i="1" a="1"/>
  <c r="S20" i="1" l="1"/>
  <c r="T20" i="1"/>
  <c r="J21" i="1"/>
  <c r="K21" i="1"/>
  <c r="J22" i="1" a="1"/>
  <c r="S21" i="1" l="1"/>
  <c r="T21" i="1"/>
  <c r="J22" i="1"/>
  <c r="K22" i="1"/>
  <c r="J23" i="1" a="1"/>
  <c r="S22" i="1" l="1"/>
  <c r="T22" i="1"/>
  <c r="J23" i="1"/>
  <c r="K23" i="1"/>
  <c r="J24" i="1" a="1"/>
  <c r="S23" i="1" l="1"/>
  <c r="T23" i="1"/>
  <c r="J24" i="1"/>
  <c r="K24" i="1"/>
  <c r="J25" i="1" a="1"/>
  <c r="S24" i="1" l="1"/>
  <c r="T24" i="1"/>
  <c r="J25" i="1"/>
  <c r="K25" i="1"/>
  <c r="J26" i="1" a="1"/>
  <c r="J26" i="1"/>
  <c r="K26" i="1"/>
  <c r="J27" i="1" a="1"/>
  <c r="S26" i="1" l="1"/>
  <c r="T26" i="1"/>
  <c r="J27" i="1"/>
  <c r="K27" i="1"/>
  <c r="J28" i="1" a="1"/>
  <c r="S27" i="1" l="1"/>
  <c r="T27" i="1"/>
  <c r="J28" i="1"/>
  <c r="K28" i="1"/>
  <c r="J29" i="1" a="1"/>
  <c r="S28" i="1" l="1"/>
  <c r="T28" i="1"/>
  <c r="J29" i="1"/>
  <c r="K29" i="1"/>
  <c r="J30" i="1" a="1"/>
  <c r="S29" i="1" l="1"/>
  <c r="T29" i="1"/>
  <c r="J30" i="1"/>
  <c r="K30" i="1"/>
  <c r="J31" i="1" a="1"/>
  <c r="S30" i="1" l="1"/>
  <c r="T30" i="1"/>
  <c r="J31" i="1"/>
  <c r="K31" i="1"/>
  <c r="J32" i="1" a="1"/>
  <c r="S31" i="1" l="1"/>
  <c r="T31" i="1"/>
  <c r="J32" i="1"/>
  <c r="K32" i="1"/>
  <c r="J33" i="1" a="1"/>
  <c r="S32" i="1" l="1"/>
  <c r="T32" i="1"/>
  <c r="J33" i="1"/>
  <c r="K33" i="1"/>
  <c r="J34" i="1" a="1"/>
  <c r="S33" i="1" l="1"/>
  <c r="T33" i="1"/>
  <c r="J34" i="1"/>
  <c r="J35" i="1" a="1"/>
  <c r="S34" i="1" l="1"/>
  <c r="T34" i="1"/>
  <c r="J35" i="1"/>
  <c r="J36" i="1" a="1"/>
  <c r="S35" i="1" l="1"/>
  <c r="T35" i="1"/>
  <c r="J36" i="1"/>
  <c r="K36" i="1"/>
  <c r="J37" i="1" a="1"/>
  <c r="S36" i="1" l="1"/>
  <c r="T36" i="1"/>
  <c r="J37" i="1"/>
  <c r="K37" i="1"/>
  <c r="J38" i="1" a="1"/>
  <c r="S37" i="1" l="1"/>
  <c r="T37" i="1"/>
  <c r="J38" i="1"/>
  <c r="K38" i="1"/>
  <c r="J39" i="1" a="1"/>
  <c r="S38" i="1" l="1"/>
  <c r="T38" i="1"/>
  <c r="J39" i="1"/>
  <c r="K39" i="1"/>
  <c r="J40" i="1" a="1"/>
  <c r="S39" i="1" l="1"/>
  <c r="T39" i="1"/>
  <c r="J40" i="1"/>
  <c r="K40" i="1"/>
  <c r="J41" i="1" a="1"/>
  <c r="S40" i="1" l="1"/>
  <c r="T40" i="1"/>
  <c r="J41" i="1"/>
  <c r="K41" i="1"/>
  <c r="S41" i="1" l="1"/>
  <c r="T41" i="1"/>
  <c r="I6" i="1"/>
  <c r="G53" i="3"/>
  <c r="G52" i="3"/>
  <c r="G51" i="3"/>
  <c r="G50" i="3"/>
  <c r="G49" i="3"/>
  <c r="G48" i="3"/>
  <c r="G47" i="3"/>
  <c r="G46" i="3"/>
  <c r="G45" i="3"/>
  <c r="G44" i="3"/>
  <c r="G43" i="3"/>
  <c r="G42" i="3"/>
  <c r="G41" i="3"/>
  <c r="G40" i="3"/>
  <c r="G39" i="3"/>
  <c r="G38" i="3"/>
  <c r="G37" i="3"/>
  <c r="G36" i="3"/>
  <c r="G35" i="3"/>
  <c r="G34"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F53" i="3"/>
  <c r="F52" i="3"/>
  <c r="F51" i="3"/>
  <c r="F50" i="3"/>
  <c r="F49" i="3"/>
  <c r="F48" i="3"/>
  <c r="F47" i="3"/>
  <c r="F46" i="3"/>
  <c r="F45" i="3"/>
  <c r="F44" i="3"/>
  <c r="F43" i="3"/>
  <c r="F42" i="3"/>
  <c r="F41" i="3"/>
  <c r="F40" i="3"/>
  <c r="F39" i="3"/>
  <c r="F38" i="3"/>
  <c r="F37" i="3"/>
  <c r="F36" i="3"/>
  <c r="F35" i="3"/>
  <c r="F34"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L5" i="4"/>
  <c r="O13" i="4"/>
  <c r="N9" i="4"/>
  <c r="N8" i="4"/>
  <c r="F10" i="4"/>
  <c r="G34" i="4"/>
  <c r="G19" i="4"/>
  <c r="G13" i="4"/>
  <c r="F11" i="4"/>
  <c r="G17" i="4"/>
  <c r="F27" i="4"/>
  <c r="G7" i="4"/>
  <c r="H8" i="4"/>
  <c r="F6" i="4"/>
  <c r="H34" i="4"/>
  <c r="P10" i="4"/>
  <c r="F8" i="4"/>
  <c r="N14" i="4"/>
  <c r="O20" i="4"/>
  <c r="F30" i="4"/>
  <c r="F33" i="4"/>
  <c r="P22" i="4"/>
  <c r="N15" i="4"/>
  <c r="F23" i="4"/>
  <c r="O11" i="4"/>
  <c r="G16" i="4"/>
  <c r="N17" i="4"/>
  <c r="F15" i="4"/>
  <c r="H24" i="4"/>
  <c r="H11" i="4"/>
  <c r="H9" i="4"/>
  <c r="H33" i="4"/>
  <c r="H7" i="4"/>
  <c r="N13" i="4"/>
  <c r="H20" i="4"/>
  <c r="H16" i="4"/>
  <c r="O24" i="4"/>
  <c r="F17" i="4"/>
  <c r="P7" i="4"/>
  <c r="G15" i="4"/>
  <c r="P17" i="4"/>
  <c r="N23" i="4"/>
  <c r="H15" i="4"/>
  <c r="G28" i="4"/>
  <c r="H28" i="4"/>
  <c r="H23" i="4"/>
  <c r="F7" i="4"/>
  <c r="G14" i="4"/>
  <c r="P13" i="4"/>
  <c r="G26" i="4"/>
  <c r="G8" i="4"/>
  <c r="G6" i="4"/>
  <c r="G22" i="4"/>
  <c r="O23" i="4"/>
  <c r="F25" i="4"/>
  <c r="F13" i="4"/>
  <c r="F35" i="4"/>
  <c r="O7" i="4"/>
  <c r="F24" i="4"/>
  <c r="P14" i="4"/>
  <c r="F26" i="4"/>
  <c r="G21" i="4"/>
  <c r="G20" i="4"/>
  <c r="O15" i="4"/>
  <c r="P6" i="4"/>
  <c r="O18" i="4"/>
  <c r="P19" i="4"/>
  <c r="N18" i="4"/>
  <c r="F18" i="4"/>
  <c r="F20" i="4"/>
  <c r="N10" i="4"/>
  <c r="O25" i="4"/>
  <c r="G29" i="4"/>
  <c r="P24" i="4"/>
  <c r="F32" i="4"/>
  <c r="F34" i="4"/>
  <c r="N7" i="4"/>
  <c r="O14" i="4"/>
  <c r="H17" i="4"/>
  <c r="H13" i="4"/>
  <c r="N12" i="4"/>
  <c r="O16" i="4"/>
  <c r="G18" i="4"/>
  <c r="H12" i="4"/>
  <c r="F14" i="4"/>
  <c r="F16" i="4"/>
  <c r="H18" i="4"/>
  <c r="P21" i="4"/>
  <c r="G27" i="4"/>
  <c r="N24" i="4"/>
  <c r="O10" i="4"/>
  <c r="P16" i="4"/>
  <c r="H25" i="4"/>
  <c r="G23" i="4"/>
  <c r="O12" i="4"/>
  <c r="G9" i="4"/>
  <c r="G11" i="4"/>
  <c r="P11" i="4"/>
  <c r="H14" i="4"/>
  <c r="G33" i="4"/>
  <c r="F29" i="4"/>
  <c r="O19" i="4"/>
  <c r="N25" i="4"/>
  <c r="G31" i="4"/>
  <c r="H27" i="4"/>
  <c r="O22" i="4"/>
  <c r="G10" i="4"/>
  <c r="P25" i="4"/>
  <c r="F22" i="4"/>
  <c r="N6" i="4"/>
  <c r="H29" i="4"/>
  <c r="O17" i="4"/>
  <c r="G12" i="4"/>
  <c r="P8" i="4"/>
  <c r="N22" i="4"/>
  <c r="O21" i="4"/>
  <c r="H6" i="4"/>
  <c r="H22" i="4"/>
  <c r="O8" i="4"/>
  <c r="P12" i="4"/>
  <c r="G30" i="4"/>
  <c r="P18" i="4"/>
  <c r="N16" i="4"/>
  <c r="H21" i="4"/>
  <c r="H30" i="4"/>
  <c r="N11" i="4"/>
  <c r="F31" i="4"/>
  <c r="G24" i="4"/>
  <c r="G25" i="4"/>
  <c r="P20" i="4"/>
  <c r="P15" i="4"/>
  <c r="H35" i="4"/>
  <c r="O9" i="4"/>
  <c r="F28" i="4"/>
  <c r="H19" i="4"/>
  <c r="H26" i="4"/>
  <c r="G32" i="4"/>
  <c r="H31" i="4"/>
  <c r="H10" i="4"/>
  <c r="F21" i="4"/>
  <c r="P23" i="4"/>
  <c r="N21" i="4"/>
  <c r="N19" i="4"/>
  <c r="F19" i="4"/>
  <c r="F12" i="4"/>
  <c r="F9" i="4"/>
  <c r="N20" i="4"/>
  <c r="O6" i="4"/>
  <c r="H32" i="4"/>
  <c r="P9" i="4"/>
  <c r="T11" i="1" l="1"/>
  <c r="S11" i="1"/>
  <c r="N16" i="1"/>
  <c r="N20" i="1"/>
  <c r="N24" i="1"/>
  <c r="N28" i="1"/>
  <c r="N32" i="1"/>
  <c r="N36" i="1"/>
  <c r="N40" i="1"/>
  <c r="N15" i="1"/>
  <c r="N27" i="1"/>
  <c r="N39" i="1"/>
  <c r="N13" i="1"/>
  <c r="N17" i="1"/>
  <c r="N21" i="1"/>
  <c r="N25" i="1"/>
  <c r="N29" i="1"/>
  <c r="N33" i="1"/>
  <c r="N37" i="1"/>
  <c r="N41" i="1"/>
  <c r="N23" i="1"/>
  <c r="N31" i="1"/>
  <c r="N14" i="1"/>
  <c r="N18" i="1"/>
  <c r="N22" i="1"/>
  <c r="N26" i="1"/>
  <c r="N30" i="1"/>
  <c r="N34" i="1"/>
  <c r="N38" i="1"/>
  <c r="N12" i="1"/>
  <c r="N19" i="1"/>
  <c r="N35" i="1"/>
  <c r="M14" i="1"/>
  <c r="M18" i="1"/>
  <c r="M22" i="1"/>
  <c r="M26" i="1"/>
  <c r="M30" i="1"/>
  <c r="M34" i="1"/>
  <c r="M38" i="1"/>
  <c r="M12" i="1"/>
  <c r="M21" i="1"/>
  <c r="M33" i="1"/>
  <c r="M15" i="1"/>
  <c r="M19" i="1"/>
  <c r="M23" i="1"/>
  <c r="M27" i="1"/>
  <c r="M31" i="1"/>
  <c r="M35" i="1"/>
  <c r="M39" i="1"/>
  <c r="M13" i="1"/>
  <c r="M25" i="1"/>
  <c r="M41" i="1"/>
  <c r="M16" i="1"/>
  <c r="M20" i="1"/>
  <c r="M24" i="1"/>
  <c r="M28" i="1"/>
  <c r="M32" i="1"/>
  <c r="M36" i="1"/>
  <c r="M40" i="1"/>
  <c r="M17" i="1"/>
  <c r="M29" i="1"/>
  <c r="M37" i="1"/>
  <c r="N2" i="4"/>
  <c r="Q6" i="4" a="1"/>
  <c r="Q6" i="4" s="1"/>
  <c r="F2" i="4"/>
  <c r="I6" i="4" a="1"/>
  <c r="I6" i="4" s="1"/>
  <c r="O41" i="1" l="1"/>
  <c r="P41" i="1" s="1"/>
  <c r="O16" i="1"/>
  <c r="P16" i="1" s="1"/>
  <c r="O24" i="1"/>
  <c r="P24" i="1" s="1"/>
  <c r="R6" i="4"/>
  <c r="O30" i="1"/>
  <c r="P30" i="1" s="1"/>
  <c r="O13" i="1"/>
  <c r="P13" i="1" s="1"/>
  <c r="O22" i="1"/>
  <c r="P22" i="1" s="1"/>
  <c r="O29" i="1"/>
  <c r="P29" i="1" s="1"/>
  <c r="O39" i="1"/>
  <c r="P39" i="1" s="1"/>
  <c r="O14" i="1"/>
  <c r="P14" i="1" s="1"/>
  <c r="O19" i="1"/>
  <c r="P19" i="1" s="1"/>
  <c r="O37" i="1"/>
  <c r="P37" i="1" s="1"/>
  <c r="O23" i="1"/>
  <c r="P23" i="1" s="1"/>
  <c r="O32" i="1"/>
  <c r="P32" i="1" s="1"/>
  <c r="O33" i="1"/>
  <c r="P33" i="1" s="1"/>
  <c r="O21" i="1"/>
  <c r="P21" i="1" s="1"/>
  <c r="O28" i="1"/>
  <c r="P28" i="1" s="1"/>
  <c r="O38" i="1"/>
  <c r="P38" i="1" s="1"/>
  <c r="O40" i="1"/>
  <c r="P40" i="1" s="1"/>
  <c r="O36" i="1"/>
  <c r="P36" i="1" s="1"/>
  <c r="O20" i="1"/>
  <c r="P20" i="1" s="1"/>
  <c r="O34" i="1"/>
  <c r="P34" i="1" s="1"/>
  <c r="O18" i="1"/>
  <c r="P18" i="1" s="1"/>
  <c r="O12" i="1"/>
  <c r="P12" i="1" s="1"/>
  <c r="O26" i="1"/>
  <c r="P26" i="1" s="1"/>
  <c r="O31" i="1"/>
  <c r="P31" i="1" s="1"/>
  <c r="O15" i="1"/>
  <c r="P15" i="1" s="1"/>
  <c r="O25" i="1"/>
  <c r="P25" i="1" s="1"/>
  <c r="O17" i="1"/>
  <c r="P17" i="1" s="1"/>
  <c r="O35" i="1"/>
  <c r="P35" i="1" s="1"/>
  <c r="O27" i="1"/>
  <c r="P27" i="1" s="1"/>
  <c r="X11" i="1"/>
  <c r="Q7" i="4" a="1"/>
  <c r="Q7" i="4" s="1"/>
  <c r="R7" i="4" s="1"/>
  <c r="I7" i="4" a="1"/>
  <c r="I7" i="4" s="1"/>
  <c r="J7" i="4" s="1"/>
  <c r="J6" i="4"/>
  <c r="Q8" i="4" l="1" a="1"/>
  <c r="Q8" i="4" s="1"/>
  <c r="I8" i="4" a="1"/>
  <c r="I8" i="4" s="1"/>
  <c r="R8" i="4" l="1"/>
  <c r="Q9" i="4" a="1"/>
  <c r="Q9" i="4" s="1"/>
  <c r="R9" i="4" s="1"/>
  <c r="I9" i="4" a="1"/>
  <c r="I9" i="4" s="1"/>
  <c r="J8" i="4"/>
  <c r="Q10" i="4" l="1" a="1"/>
  <c r="Q10" i="4" s="1"/>
  <c r="R10" i="4" s="1"/>
  <c r="I10" i="4" a="1"/>
  <c r="I10" i="4" s="1"/>
  <c r="J9" i="4"/>
  <c r="Q11" i="4" l="1" a="1"/>
  <c r="Q11" i="4" s="1"/>
  <c r="R11" i="4" s="1"/>
  <c r="I11" i="4" a="1"/>
  <c r="I11" i="4" s="1"/>
  <c r="J11" i="4" s="1"/>
  <c r="J10" i="4"/>
  <c r="Q12" i="4" l="1" a="1"/>
  <c r="Q12" i="4" s="1"/>
  <c r="R12" i="4" s="1"/>
  <c r="Z11" i="1" s="1"/>
  <c r="I12" i="4" a="1"/>
  <c r="I12" i="4" s="1"/>
  <c r="Q13" i="4" l="1" a="1"/>
  <c r="Q13" i="4" s="1"/>
  <c r="Q14" i="4" s="1" a="1"/>
  <c r="Q14" i="4" s="1"/>
  <c r="I13" i="4" a="1"/>
  <c r="I13" i="4" s="1"/>
  <c r="J12" i="4"/>
  <c r="Q15" i="4" l="1" a="1"/>
  <c r="Q15" i="4" s="1"/>
  <c r="Q16" i="4" s="1" a="1"/>
  <c r="Q16" i="4" s="1"/>
  <c r="J13" i="4"/>
  <c r="I14" i="4" a="1"/>
  <c r="I14" i="4" s="1"/>
  <c r="I15" i="4" s="1"/>
  <c r="J14" i="4" l="1"/>
  <c r="J15" i="4"/>
  <c r="Y11" i="1" s="1"/>
  <c r="W12" i="1" l="1" a="1"/>
  <c r="W12" i="1" s="1"/>
  <c r="AA11" i="1"/>
  <c r="AB11" i="1" s="1"/>
  <c r="Z12" i="1" l="1"/>
  <c r="Y12" i="1"/>
  <c r="X12" i="1"/>
  <c r="AA12" i="1" l="1"/>
  <c r="W13" i="1" a="1"/>
  <c r="W13" i="1" s="1"/>
  <c r="AB12" i="1"/>
  <c r="Z13" i="1" l="1"/>
  <c r="Y13" i="1"/>
  <c r="AA13" i="1" s="1"/>
  <c r="X13" i="1"/>
  <c r="AB13" i="1" l="1"/>
  <c r="W14" i="1" a="1"/>
  <c r="W14" i="1" s="1"/>
  <c r="Y14" i="1" l="1"/>
  <c r="Z14" i="1"/>
  <c r="AA14" i="1" s="1"/>
  <c r="X14" i="1"/>
  <c r="W15" i="1" s="1" a="1"/>
  <c r="W15" i="1" s="1"/>
  <c r="AB14" i="1" l="1"/>
  <c r="Z15" i="1"/>
  <c r="X15" i="1"/>
  <c r="Y15" i="1"/>
  <c r="AA15" i="1" s="1"/>
  <c r="W16" i="1" l="1" a="1"/>
  <c r="W16" i="1" s="1"/>
  <c r="Y16" i="1" s="1"/>
  <c r="AB15" i="1"/>
  <c r="Z16" i="1" l="1"/>
  <c r="AA16" i="1" s="1"/>
  <c r="X16" i="1"/>
  <c r="AB16" i="1" l="1"/>
  <c r="W17" i="1" a="1"/>
  <c r="W17" i="1" s="1"/>
  <c r="Z17" i="1" s="1"/>
  <c r="X17" i="1" l="1"/>
  <c r="W18" i="1" s="1" a="1"/>
  <c r="W18" i="1" s="1"/>
  <c r="Y17" i="1"/>
  <c r="AA17" i="1" s="1"/>
  <c r="AB17" i="1" l="1"/>
  <c r="Z18" i="1"/>
  <c r="X18" i="1"/>
  <c r="Y18" i="1"/>
  <c r="W19" i="1" l="1" a="1"/>
  <c r="W19" i="1" s="1"/>
  <c r="AA18" i="1"/>
  <c r="AB18" i="1" s="1"/>
  <c r="Z19" i="1" l="1"/>
  <c r="X19" i="1"/>
  <c r="Y19" i="1"/>
  <c r="W20" i="1" l="1" a="1"/>
  <c r="W20" i="1" s="1"/>
  <c r="AA19" i="1"/>
  <c r="AB19" i="1" s="1"/>
  <c r="Y20" i="1" l="1"/>
  <c r="X20" i="1"/>
  <c r="Z20" i="1"/>
  <c r="W21" i="1" l="1" a="1"/>
  <c r="W21" i="1" s="1"/>
  <c r="AA20" i="1"/>
  <c r="AB20" i="1" s="1"/>
  <c r="X21" i="1" l="1"/>
  <c r="Y21" i="1"/>
  <c r="Z21" i="1"/>
  <c r="AA21" i="1" l="1"/>
  <c r="AB2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<sst xmlns="http://schemas.openxmlformats.org/spreadsheetml/2006/main" count="370" uniqueCount="230">
  <si>
    <r>
      <t>PORT Holdings Report: Exceptions - Holdings</t>
    </r>
    <r>
      <rPr>
        <sz val="10"/>
        <rFont val="Arial Unicode MS"/>
      </rPr>
      <t xml:space="preserve"> (02/06/2023 16:26:40)</t>
    </r>
  </si>
  <si>
    <t>Exceptions</t>
  </si>
  <si>
    <t>Identifier</t>
  </si>
  <si>
    <t>Name</t>
  </si>
  <si>
    <t>Reason</t>
  </si>
  <si>
    <t>Source</t>
  </si>
  <si>
    <t>THK SM Equity</t>
  </si>
  <si>
    <t>THINK SMART SA</t>
  </si>
  <si>
    <t>This instrument is not active.</t>
  </si>
  <si>
    <t>Portfolio</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</si>
  <si>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</si>
  <si>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Summary</t>
  </si>
  <si>
    <t>User Name</t>
  </si>
  <si>
    <t>VICTOR MORALES</t>
  </si>
  <si>
    <t>MEDIOLANUM SMALL&amp;MID CAPS ESPA3) 25/32A FI</t>
  </si>
  <si>
    <t>As-of Date</t>
  </si>
  <si>
    <t>2/3/2023</t>
  </si>
  <si>
    <t>Currency</t>
  </si>
  <si>
    <t>EUR</t>
  </si>
  <si>
    <t>Detail</t>
  </si>
  <si>
    <t/>
  </si>
  <si>
    <t># of Instruments</t>
  </si>
  <si>
    <t>% Wgt</t>
  </si>
  <si>
    <t>Market Value</t>
  </si>
  <si>
    <t>Position</t>
  </si>
  <si>
    <t>Closing Price</t>
  </si>
  <si>
    <t>Ticker</t>
  </si>
  <si>
    <t>ACERINOX SA</t>
  </si>
  <si>
    <t>ACX SM</t>
  </si>
  <si>
    <t>AEDAS HOMES SA</t>
  </si>
  <si>
    <t>AEDAS SM</t>
  </si>
  <si>
    <t>AGILE CONTENT SA</t>
  </si>
  <si>
    <t>AGIL SM</t>
  </si>
  <si>
    <t>APPLUS SERVICES SA</t>
  </si>
  <si>
    <t>APPS SM</t>
  </si>
  <si>
    <t>BANCO DE SABADELL SA</t>
  </si>
  <si>
    <t>SAB SM</t>
  </si>
  <si>
    <t>BANKINTER SA</t>
  </si>
  <si>
    <t>BKT SM</t>
  </si>
  <si>
    <t>CIE AUTOMOTIVE SA</t>
  </si>
  <si>
    <t>CIE SM</t>
  </si>
  <si>
    <t>CONSTRUCC Y AUX DE FERROCARR</t>
  </si>
  <si>
    <t>CAF SM</t>
  </si>
  <si>
    <t>CORPORACION FINANCIERA ALBA</t>
  </si>
  <si>
    <t>ALB SM</t>
  </si>
  <si>
    <t>CORTICEIRA AMORIM SA</t>
  </si>
  <si>
    <t>COR PL</t>
  </si>
  <si>
    <t>EBRO FOODS SA</t>
  </si>
  <si>
    <t>EBRO SM</t>
  </si>
  <si>
    <t>ELECNOR  SA</t>
  </si>
  <si>
    <t>ENO SM</t>
  </si>
  <si>
    <t>EURO</t>
  </si>
  <si>
    <t>FAES FARMA SA</t>
  </si>
  <si>
    <t>FAE SM</t>
  </si>
  <si>
    <t>FOMENTO DE CONSTRUC Y CONTRA</t>
  </si>
  <si>
    <t>FCC SM</t>
  </si>
  <si>
    <t>GESTAMP AUTOMOCION SA</t>
  </si>
  <si>
    <t>GEST SM</t>
  </si>
  <si>
    <t>GLOBAL DOMINION ACCESS SA</t>
  </si>
  <si>
    <t>DOM SM</t>
  </si>
  <si>
    <t>INDUSTRIA DE DISENO TEXTIL</t>
  </si>
  <si>
    <t>ITX SM</t>
  </si>
  <si>
    <t>INVERSA PRIME SOCIMI SA</t>
  </si>
  <si>
    <t>YIPS SM</t>
  </si>
  <si>
    <t>LABORATORIOS FARMACEUTICOS R</t>
  </si>
  <si>
    <t>ROVI SM</t>
  </si>
  <si>
    <t>MAKING SCIENCE GROUP SA</t>
  </si>
  <si>
    <t>MAKS SM</t>
  </si>
  <si>
    <t>MEDIASET ESPANA COMUNICACION</t>
  </si>
  <si>
    <t>TL5 SM</t>
  </si>
  <si>
    <t>NBI BEARINGS EUROPE SA</t>
  </si>
  <si>
    <t>NBI SM</t>
  </si>
  <si>
    <t>OPDENERGY HOLDINGS SA</t>
  </si>
  <si>
    <t>OPDE SM</t>
  </si>
  <si>
    <t>PROSEGUR COMP SEGURIDAD</t>
  </si>
  <si>
    <t>PSG SM</t>
  </si>
  <si>
    <t>REPSOL SA</t>
  </si>
  <si>
    <t>REP SM</t>
  </si>
  <si>
    <t>UNICAJA BANCO SA</t>
  </si>
  <si>
    <t>UNI SM</t>
  </si>
  <si>
    <t>VAA VISTA ALEGRE ATLANTIS</t>
  </si>
  <si>
    <t>VAF PL</t>
  </si>
  <si>
    <t>VIDRALA SA</t>
  </si>
  <si>
    <t>VID SM</t>
  </si>
  <si>
    <t>VISCOFAN SA</t>
  </si>
  <si>
    <t>VIS SM</t>
  </si>
  <si>
    <t>Weight</t>
  </si>
  <si>
    <t>Shares</t>
  </si>
  <si>
    <t>Price</t>
  </si>
  <si>
    <t>CASH SM Equity</t>
  </si>
  <si>
    <t>Prosegur Cash SA</t>
  </si>
  <si>
    <t>HOME SM Equity</t>
  </si>
  <si>
    <t>Neinor Homes SA</t>
  </si>
  <si>
    <t>TRE SM Equity</t>
  </si>
  <si>
    <t>Tecnicas Reunidas SA</t>
  </si>
  <si>
    <t>MCM SM Equity</t>
  </si>
  <si>
    <t>Miquel y Costas &amp; Miquel SA</t>
  </si>
  <si>
    <t>DIA SM Equity</t>
  </si>
  <si>
    <t>Distribuidora Internacional de Alimentacion SA</t>
  </si>
  <si>
    <t>OHLA SM Equity</t>
  </si>
  <si>
    <t>Obrascon Huarte Lain SA</t>
  </si>
  <si>
    <t>LRE SM Equity</t>
  </si>
  <si>
    <t>Lar Espana Real Estate Socimi SA</t>
  </si>
  <si>
    <t>TUB SM Equity</t>
  </si>
  <si>
    <t>Tubacex SA</t>
  </si>
  <si>
    <t>SOL SM Equity</t>
  </si>
  <si>
    <t>Soltec Power Holdings SA</t>
  </si>
  <si>
    <t>AEDAS SM Equity</t>
  </si>
  <si>
    <t>Aedas Homes SA</t>
  </si>
  <si>
    <t>OPDE SM Equity</t>
  </si>
  <si>
    <t>Opdenergy Holdings SA</t>
  </si>
  <si>
    <t>ATRY SM Equity</t>
  </si>
  <si>
    <t>Atrys Health SA</t>
  </si>
  <si>
    <t>ADX SM Equity</t>
  </si>
  <si>
    <t>Audax Renovables SA</t>
  </si>
  <si>
    <t>TL5 SM Equity</t>
  </si>
  <si>
    <t>Mediaset Espana Comunicacion SA</t>
  </si>
  <si>
    <t>AMP SM Equity</t>
  </si>
  <si>
    <t>Amper SA</t>
  </si>
  <si>
    <t>IBG SM Equity</t>
  </si>
  <si>
    <t>Iberpapel Gestion SA</t>
  </si>
  <si>
    <t>GSJ SM Equity</t>
  </si>
  <si>
    <t>Grupo Empresarial San Jose SA</t>
  </si>
  <si>
    <t>ORY SM Equity</t>
  </si>
  <si>
    <t>Oryzon Genomics SA</t>
  </si>
  <si>
    <t>BKY SM Equity</t>
  </si>
  <si>
    <t>Berkeley Energia Ltd</t>
  </si>
  <si>
    <t>AI SM Equity</t>
  </si>
  <si>
    <t>Airtificial Intelligence Structures SA</t>
  </si>
  <si>
    <t>PRS SM Equity</t>
  </si>
  <si>
    <t>Promotora de Informaciones SA</t>
  </si>
  <si>
    <t>MDF SM Equity</t>
  </si>
  <si>
    <t>Duro Felguera SA</t>
  </si>
  <si>
    <t>OLE SM Equity</t>
  </si>
  <si>
    <t>Deoleo SA</t>
  </si>
  <si>
    <t>UBS SM Equity</t>
  </si>
  <si>
    <t>Urbas Grupo Financiero SA</t>
  </si>
  <si>
    <t>NXT SM Equity</t>
  </si>
  <si>
    <t>Nueva Expresion Textil SA</t>
  </si>
  <si>
    <t>NEA SM Equity</t>
  </si>
  <si>
    <t>Nicolas Correa SA</t>
  </si>
  <si>
    <t>AZK SM Equity</t>
  </si>
  <si>
    <t>Azkoyen SA</t>
  </si>
  <si>
    <t>ENER SM Equity</t>
  </si>
  <si>
    <t>Grupo Ecoener SA</t>
  </si>
  <si>
    <t>VOC SM Equity</t>
  </si>
  <si>
    <t>Vocento SA</t>
  </si>
  <si>
    <t>RJF SM Equity</t>
  </si>
  <si>
    <t>Laboratorio Reig Jofre SA</t>
  </si>
  <si>
    <t>VID SM Equity</t>
  </si>
  <si>
    <t>Vidrala SA</t>
  </si>
  <si>
    <t>CIE SM Equity</t>
  </si>
  <si>
    <t>CIE Automotive SA</t>
  </si>
  <si>
    <t>VIS SM Equity</t>
  </si>
  <si>
    <t>Viscofan SA</t>
  </si>
  <si>
    <t>EBRO SM Equity</t>
  </si>
  <si>
    <t>Ebro Foods SA</t>
  </si>
  <si>
    <t>PHM SM Equity</t>
  </si>
  <si>
    <t>Pharma Mar SA</t>
  </si>
  <si>
    <t>FAE SM Equity</t>
  </si>
  <si>
    <t>Faes Farma SA</t>
  </si>
  <si>
    <t>LDA SM Equity</t>
  </si>
  <si>
    <t>Linea Directa Aseguradora SA Cia de Seguros y Reaseguros</t>
  </si>
  <si>
    <t>ALB SM Equity</t>
  </si>
  <si>
    <t>Corp Financiera Alba SA</t>
  </si>
  <si>
    <t>ALM SM Equity</t>
  </si>
  <si>
    <t>Almirall SA</t>
  </si>
  <si>
    <t>GEST SM Equity</t>
  </si>
  <si>
    <t>Gestamp Automocion SA</t>
  </si>
  <si>
    <t>APPS SM Equity</t>
  </si>
  <si>
    <t>Applus Services SA</t>
  </si>
  <si>
    <t>CAF SM Equity</t>
  </si>
  <si>
    <t>Construcciones y Auxiliar de Ferrocarriles SA</t>
  </si>
  <si>
    <t>GRE SM Equity</t>
  </si>
  <si>
    <t>Grenergy Renovables SA</t>
  </si>
  <si>
    <t>ENC SM Equity</t>
  </si>
  <si>
    <t>Ence Energia y Celulosa SA</t>
  </si>
  <si>
    <t>PSG SM Equity</t>
  </si>
  <si>
    <t>Prosegur Cia de Seguridad SA</t>
  </si>
  <si>
    <t>DOM SM Equity</t>
  </si>
  <si>
    <t>Global Dominion Access SA</t>
  </si>
  <si>
    <t>EDR SM Equity</t>
  </si>
  <si>
    <t>eDreams ODIGEO SA</t>
  </si>
  <si>
    <t>A3M SM Equity</t>
  </si>
  <si>
    <t>Atresmedia Corp de Medios de Comunicacion SA</t>
  </si>
  <si>
    <t>TLGO SM Equity</t>
  </si>
  <si>
    <t>Talgo SA</t>
  </si>
  <si>
    <t>ECR SM Equity</t>
  </si>
  <si>
    <t>Ercros SA</t>
  </si>
  <si>
    <t>Weight ponderado 75 Ibex Medium-25 Ibex Small</t>
  </si>
  <si>
    <t>ID().weights</t>
  </si>
  <si>
    <t>CUR_MKT_CAP</t>
  </si>
  <si>
    <t>Market Cap</t>
  </si>
  <si>
    <t>ICB_INDUSTRY_NAME</t>
  </si>
  <si>
    <t>SECURITY_NAME</t>
  </si>
  <si>
    <t>Industry</t>
  </si>
  <si>
    <t>Security Name</t>
  </si>
  <si>
    <t>IBEXC</t>
  </si>
  <si>
    <t>IBEXS</t>
  </si>
  <si>
    <t>IBEXS Index</t>
  </si>
  <si>
    <t>Peso</t>
  </si>
  <si>
    <t>IBEXC Index</t>
  </si>
  <si>
    <t>Weigth IBEXS</t>
  </si>
  <si>
    <t>Weight IBEXC</t>
  </si>
  <si>
    <t>PORT-WEIGHT</t>
  </si>
  <si>
    <t xml:space="preserve"> </t>
  </si>
  <si>
    <t>px_last</t>
  </si>
  <si>
    <t>GRUPO CATALANA OCCIDENTE SA</t>
  </si>
  <si>
    <t>GCO SM</t>
  </si>
  <si>
    <t>BANCO COMERCIAL PORTUGUES-R</t>
  </si>
  <si>
    <t>BCP PL</t>
  </si>
  <si>
    <t>SEMAPA-SOCIEDADE DE INVESTIM</t>
  </si>
  <si>
    <t>SEM PL</t>
  </si>
  <si>
    <t>-</t>
  </si>
  <si>
    <t xml:space="preserve">Weight Blended </t>
  </si>
  <si>
    <t>% Weigth</t>
  </si>
  <si>
    <t>Target Price Low</t>
  </si>
  <si>
    <t>Target Price High</t>
  </si>
  <si>
    <t>Last Price</t>
  </si>
  <si>
    <t>MC Size</t>
  </si>
  <si>
    <t>Upside High</t>
  </si>
  <si>
    <t>Upside Low</t>
  </si>
  <si>
    <t>PORT Holdings Report: Holdings (02/16/2023 16:26:40)</t>
  </si>
  <si>
    <t>Weight Fund</t>
  </si>
  <si>
    <t>%Weight vs Benchmark</t>
  </si>
  <si>
    <t>Strategic</t>
  </si>
  <si>
    <t>Tactic</t>
  </si>
  <si>
    <t>300M&lt;MC&lt;1Bn</t>
  </si>
  <si>
    <t>MC&lt;300M</t>
  </si>
  <si>
    <t>MC&gt;1Bn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</si>
</sst>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font>
      <sz val="10"/>
      <name val="Arial"/>
    </font>
    <font>
      <sz val="10"/>
      <name val="Arial"/>
    </font>
    <font>
      <sz val="9"/>
      <name val="Arial Unicode MS"/>
    </font>
    <font>
      <sz val="18"/>
      <name val="Arial Unicode MS"/>
    </font>
    <font>
      <b/>
      <sz val="12"/>
      <color indexed="9"/>
      <name val="Arial Unicode MS"/>
    </font>
    <font>
      <b/>
      <sz val="9"/>
      <color indexed="8"/>
      <name val="Arial Unicode MS"/>
    </font>
    <font>
      <sz val="7"/>
      <name val="Arial Unicode MS"/>
    </font>
    <font>
      <sz val="10"/>
      <name val="Arial Unicode MS"/>
    </font>
    <font>
      <b/>
      <sz val="11"/>
      <color indexed="9"/>
      <name val="Calibri"/>
      <family val="2"/>
    </font>
    <font>
      <b/>
      <sz val="10"/>
      <name val="Arial"/>
      <family val="2"/>
    </font>
    <font>
      <sz val="10"/>
      <name val="Arial"/>
      <family val="2"/>
    </font>
    <font>
      <b/>
      <sz val="10"/>
      <color indexed="9"/>
      <name val="Arial Unicode MS"/>
    </font>
    <font>
      <b/>
      <sz val="10"/>
      <color indexed="8"/>
      <name val="Arial Unicode MS"/>
    </font>
    <font>
      <b/>
      <sz val="10"/>
      <name val="Arial Unicode MS"/>
    </font>
    <font>
      <sz val="8"/>
      <name val="Arial Unicode MS"/>
    </font>
    <font>
      <b/>
      <u/>
      <sz val="10"/>
      <color rgb="FFFF0000"/>
      <name val="Arial"/>
      <family val="2"/>
    </font>
    <font>
      <b/>
      <sz val="11"/>
      <color indexed="8"/>
      <name val="Arial Unicode MS"/>
    </font>
  </fonts>
  <fills count="6">
    <fill>
      <patternFill patternType="none"/>
    </fill>
    <fill>
      <patternFill patternType="gray125"/>
    </fill>
    <fill>
      <patternFill patternType="solid">
        <fgColor indexed="58"/>
        <bgColor indexed="64"/>
      </patternFill>
    </fill>
    <fill>
      <patternFill patternType="solid">
        <fgColor indexed="17"/>
        <bgColor indexed="64"/>
      </patternFill>
    </fill>
    <fill>
      <patternFill patternType="solid">
        <fgColor rgb="FF4F81BD"/>
        <bgColor indexed="64"/>
      </patternFill>
    </fill>
    <fill>
      <patternFill patternType="solid">
        <fgColor theme="4" tint="0.59999389629810485"/>
        <bgColor indexed="64"/>
      </patternFill>
    </fill>
  </fills>
  <borders count="4">
    <border>
      <left/>
      <right/>
      <top/>
      <bottom/>
      <diagonal/>
    </border>
    <border>
      <left style="thin">
        <color indexed="9"/>
      </left>
      <right/>
      <top style="thin">
        <color indexed="9"/>
      </top>
      <bottom style="thin">
        <color indexed="9"/>
      </bottom>
      <diagonal/>
    </border>
    <border>
      <left style="thin">
        <color indexed="9"/>
      </left>
      <right/>
      <top/>
      <bottom/>
      <diagonal/>
    </border>
    <border>
      <left/>
      <right/>
      <top/>
      <bottom style="thin">
        <color indexed="9"/>
      </bottom>
      <diagonal/>
    </border>
  </borders>
  <cellStyleXfs count="4">
    <xf numFmtId="0" fontId="0" fillId="0" borderId="0"/>
    <xf numFmtId="9" fontId="1" fillId="0" borderId="0" applyFont="0" applyFill="0" applyBorder="0" applyAlignment="0" applyProtection="0"/>
    <xf numFmtId="0" fontId="8" fillId="4" borderId="0"/>
    <xf numFmtId="43" fontId="1" fillId="0" borderId="0" applyFont="0" applyFill="0" applyBorder="0" applyAlignment="0" applyProtection="0"/>
  </cellStyleXfs>
  <cellXfs count="49">
    <xf numFmtId="0" fontId="0" fillId="0" borderId="0" xfId="0"/>
    <xf numFmtId="0" fontId="5" fillId="3" borderId="1" xfId="0" applyFont="1" applyFill="1" applyBorder="1" applyAlignment="1">
      <alignment horizontal="center"/>
    </xf>
    <xf numFmtId="0" fontId="2" fillId="0" borderId="0" xfId="0" applyFont="1"/>
    <xf numFmtId="0" fontId="2" fillId="0" borderId="0" xfId="0" applyFont="1" applyAlignment="1">
      <alignment horizontal="left"/>
    </xf>
    <xf numFmtId="0" fontId="8" fillId="4" borderId="0" xfId="2"/>
    <xf numFmtId="10" fontId="0" fillId="0" borderId="0" xfId="1" applyNumberFormat="1" applyFont="1"/>
    <xf numFmtId="0" fontId="7" fillId="0" borderId="0" xfId="0" applyFont="1"/>
    <xf numFmtId="0" fontId="10" fillId="0" borderId="0" xfId="0" applyFont="1"/>
    <xf numFmtId="0" fontId="11" fillId="2" borderId="0" xfId="0" applyFont="1" applyFill="1" applyAlignment="1">
      <alignment horizontal="left"/>
    </xf>
    <xf numFmtId="0" fontId="7" fillId="0" borderId="0" xfId="0" applyFont="1" applyAlignment="1">
      <alignment horizontal="left"/>
    </xf>
    <xf numFmtId="0" fontId="12" fillId="5" borderId="2" xfId="0" applyFont="1" applyFill="1" applyBorder="1" applyAlignment="1">
      <alignment horizontal="center"/>
    </xf>
    <xf numFmtId="0" fontId="12" fillId="3" borderId="1" xfId="0" applyFont="1" applyFill="1" applyBorder="1" applyAlignment="1">
      <alignment horizontal="center"/>
    </xf>
    <xf numFmtId="0" fontId="12" fillId="5" borderId="1" xfId="0" applyFont="1" applyFill="1" applyBorder="1" applyAlignment="1">
      <alignment horizontal="center"/>
    </xf>
    <xf numFmtId="0" fontId="7" fillId="0" borderId="0" xfId="0" applyFont="1" applyAlignment="1">
      <alignment horizontal="center"/>
    </xf>
    <xf numFmtId="2" fontId="7" fillId="0" borderId="0" xfId="0" applyNumberFormat="1" applyFont="1"/>
    <xf numFmtId="0" fontId="7" fillId="0" borderId="0" xfId="0" applyFont="1" applyAlignment="1">
      <alignment horizontal="center" vertical="center"/>
    </xf>
    <xf numFmtId="0" fontId="12" fillId="5" borderId="1" xfId="0" applyFont="1" applyFill="1" applyBorder="1" applyAlignment="1">
      <alignment horizontal="center" vertical="center"/>
    </xf>
    <xf numFmtId="0" fontId="12" fillId="5" borderId="2" xfId="0" applyFont="1" applyFill="1" applyBorder="1" applyAlignment="1">
      <alignment horizontal="center" vertical="center"/>
    </xf>
    <xf numFmtId="0" fontId="10" fillId="0" borderId="0" xfId="0" applyFont="1" applyAlignment="1">
      <alignment horizontal="center" vertical="center"/>
    </xf>
    <xf numFmtId="2" fontId="13" fillId="0" borderId="0" xfId="0" applyNumberFormat="1" applyFont="1" applyAlignment="1">
      <alignment horizontal="center" vertical="center"/>
    </xf>
    <xf numFmtId="4" fontId="10" fillId="0" borderId="0" xfId="0" applyNumberFormat="1" applyFont="1" applyAlignment="1">
      <alignment horizontal="center" vertical="center"/>
    </xf>
    <xf numFmtId="10" fontId="10" fillId="0" borderId="0" xfId="1" applyNumberFormat="1" applyFont="1" applyAlignment="1">
      <alignment horizontal="center"/>
    </xf>
    <xf numFmtId="10" fontId="7" fillId="0" borderId="0" xfId="0" applyNumberFormat="1" applyFont="1" applyAlignment="1">
      <alignment horizontal="center"/>
    </xf>
    <xf numFmtId="0" fontId="14" fillId="0" borderId="0" xfId="0" applyFont="1" applyAlignment="1">
      <alignment horizontal="right"/>
    </xf>
    <xf numFmtId="0" fontId="12" fillId="3" borderId="1" xfId="0" applyFont="1" applyFill="1" applyBorder="1" applyAlignment="1">
      <alignment horizontal="center" vertical="center"/>
    </xf>
    <xf numFmtId="0" fontId="11" fillId="2" borderId="0" xfId="0" applyFont="1" applyFill="1" applyAlignment="1">
      <alignment horizontal="left"/>
    </xf>
    <xf numFmtId="0" fontId="7" fillId="0" borderId="0" xfId="0" applyFont="1"/>
    <xf numFmtId="0" fontId="7" fillId="0" borderId="0" xfId="0" applyFont="1" applyAlignment="1">
      <alignment horizontal="left"/>
    </xf>
    <xf numFmtId="0" fontId="3" fillId="0" borderId="0" xfId="0" applyFont="1"/>
    <xf numFmtId="0" fontId="2" fillId="0" borderId="0" xfId="0" applyFont="1"/>
    <xf numFmtId="0" fontId="4" fillId="2" borderId="0" xfId="0" applyFont="1" applyFill="1" applyAlignment="1">
      <alignment horizontal="left"/>
    </xf>
    <xf numFmtId="0" fontId="6" fillId="0" borderId="0" xfId="0" applyFont="1" applyAlignment="1">
      <alignment wrapText="1"/>
    </xf>
    <xf numFmtId="3" fontId="0" fillId="0" borderId="0" xfId="0" applyNumberFormat="1"/>
    <xf numFmtId="4" fontId="0" fillId="0" borderId="0" xfId="0" applyNumberFormat="1"/>
    <xf numFmtId="0" fontId="2" fillId="0" borderId="0" xfId="0" applyFont="1" applyAlignment="1">
      <alignment horizontal="center"/>
    </xf>
    <xf numFmtId="0" fontId="11" fillId="2" borderId="3" xfId="0" applyFont="1" applyFill="1" applyBorder="1" applyAlignment="1">
      <alignment horizontal="left"/>
    </xf>
    <xf numFmtId="0" fontId="7" fillId="0" borderId="0" xfId="3" applyNumberFormat="1" applyFont="1"/>
    <xf numFmtId="0" fontId="10" fillId="0" borderId="0" xfId="3" applyNumberFormat="1" applyFont="1"/>
    <xf numFmtId="2" fontId="10" fillId="0" borderId="0" xfId="3" applyNumberFormat="1" applyFont="1"/>
    <xf numFmtId="9" fontId="10" fillId="0" borderId="0" xfId="1" applyFont="1"/>
    <xf numFmtId="9" fontId="7" fillId="0" borderId="0" xfId="3" applyNumberFormat="1" applyFont="1"/>
    <xf numFmtId="10" fontId="10" fillId="0" borderId="0" xfId="1" applyNumberFormat="1" applyFont="1"/>
    <xf numFmtId="10" fontId="15" fillId="0" borderId="0" xfId="1" applyNumberFormat="1" applyFont="1"/>
    <xf numFmtId="0" fontId="16" fillId="5" borderId="2" xfId="0" applyFont="1" applyFill="1" applyBorder="1" applyAlignment="1">
      <alignment horizontal="center"/>
    </xf>
    <xf numFmtId="0" fontId="16" fillId="5" borderId="0" xfId="0" applyFont="1" applyFill="1" applyBorder="1" applyAlignment="1">
      <alignment horizontal="center"/>
    </xf>
    <xf numFmtId="3" fontId="7" fillId="0" borderId="0" xfId="0" applyNumberFormat="1" applyFont="1"/>
    <xf numFmtId="0" fontId="7" fillId="0" borderId="0" xfId="0" applyFont="1" applyAlignment="1"/>
    <xf numFmtId="0" fontId="13" fillId="0" borderId="0" xfId="0" applyFont="1"/>
    <xf numFmtId="0" fontId="9" fillId="0" borderId="0" xfId="3" applyNumberFormat="1" applyFont="1"/>
  </cellXfs>
  <cellStyles count="4">
    <cellStyle name="blp_column_header" xfId="2" xr:uid="{00000000-0005-0000-0000-000000000000}"/>
    <cellStyle name="Millares" xfId="3" builtinId="3"/>
    <cellStyle name="Normal" xfId="0" builtinId="0"/>
    <cellStyle name="Porcentaje"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t="s">
        <v>Consumer Discretionary</v>
        <stp/>
        <stp>##V3_BDPV12</stp>
        <stp>PRS SM Equity</stp>
        <stp>ICB_INDUSTRY_NAME</stp>
        <stp>[FOndo Mediolanum S-M Caps vs Bench.xlsx]Hoja2!R13C7</stp>
        <tr r="G13" s="4"/>
      </tp>
      <tp t="s">
        <v>Real Estate</v>
        <stp/>
        <stp>##V3_BDPV12</stp>
        <stp>GSJ SM Equity</stp>
        <stp>ICB_INDUSTRY_NAME</stp>
        <stp>[FOndo Mediolanum S-M Caps vs Bench.xlsx]Hoja2!R33C7</stp>
        <tr r="G33" s="4"/>
      </tp>
      <tp t="s">
        <v>#N/A Invalid Security</v>
        <stp/>
        <stp>##V3_BDPV12</stp>
        <stp>EUR Equity</stp>
        <stp>px_last</stp>
        <stp>[FOndo Mediolanum S-M Caps vs Bench.xlsx]Holdings!R25C10</stp>
        <tr r="J25" s="1"/>
      </tp>
      <tp t="s">
        <v>Basic Materials</v>
        <stp/>
        <stp>##V3_BDPV12</stp>
        <stp>TUB SM Equity</stp>
        <stp>ICB_INDUSTRY_NAME</stp>
        <stp>[FOndo Mediolanum S-M Caps vs Bench.xlsx]Hoja2!R26C7</stp>
        <tr r="G26" s="4"/>
      </tp>
      <tp t="s">
        <v>Health Care</v>
        <stp/>
        <stp>##V3_BDPV12</stp>
        <stp>ORY SM Equity</stp>
        <stp>ICB_INDUSTRY_NAME</stp>
        <stp>[FOndo Mediolanum S-M Caps vs Bench.xlsx]Hoja2!R21C7</stp>
        <tr r="G21" s="4"/>
      </tp>
      <tp>
        <v>1060118002.1600001</v>
        <stp/>
        <stp>##V3_BDPV12</stp>
        <stp>LDA SM Equity</stp>
        <stp>CUR_MKT_CAP</stp>
        <stp>[FOndo Mediolanum S-M Caps vs Bench.xlsx]Hoja2!R22C14</stp>
        <tr r="N22" s="4"/>
      </tp>
      <tp t="s">
        <v>Real Estate</v>
        <stp/>
        <stp>##V3_BDPV12</stp>
        <stp>LRE SM Equity</stp>
        <stp>ICB_INDUSTRY_NAME</stp>
        <stp>[FOndo Mediolanum S-M Caps vs Bench.xlsx]Hoja2!R10C7</stp>
        <tr r="G10" s="4"/>
      </tp>
      <tp t="s">
        <v>Energy</v>
        <stp/>
        <stp>##V3_BDPV12</stp>
        <stp>TRE SM Equity</stp>
        <stp>ICB_INDUSTRY_NAME</stp>
        <stp>[FOndo Mediolanum S-M Caps vs Bench.xlsx]Hoja2!R30C7</stp>
        <tr r="G30" s="4"/>
      </tp>
      <tp t="s">
        <v>Neinor Homes SA</v>
        <stp/>
        <stp>##V3_BDPV12</stp>
        <stp>HOME SM Equity</stp>
        <stp>SECURITY_NAME</stp>
        <stp>[FOndo Mediolanum S-M Caps vs Bench.xlsx]Hoja2!R16C8</stp>
        <tr r="H16" s="4"/>
      </tp>
      <tp t="s">
        <v>Industrials</v>
        <stp/>
        <stp>##V3_BDPV12</stp>
        <stp>AI SM Equity</stp>
        <stp>ICB_INDUSTRY_NAME</stp>
        <stp>[FOndo Mediolanum S-M Caps vs Bench.xlsx]Hoja2!R34C7</stp>
        <tr r="G34" s="4"/>
      </tp>
      <tp>
        <v>1100171200.5</v>
        <stp/>
        <stp>##V3_BDPV12</stp>
        <stp>FAE SM Equity</stp>
        <stp>CUR_MKT_CAP</stp>
        <stp>[FOndo Mediolanum S-M Caps vs Bench.xlsx]Hoja2!R23C14</stp>
        <tr r="N23" s="4"/>
      </tp>
      <tp>
        <v>756697999.87</v>
        <stp/>
        <stp>##V3_BDPV12</stp>
        <stp>EDR SM Equity</stp>
        <stp>CUR_MKT_CAP</stp>
        <stp>[FOndo Mediolanum S-M Caps vs Bench.xlsx]Hoja2!R12C14</stp>
        <tr r="N12" s="4"/>
      </tp>
      <tp>
        <v>889043725</v>
        <stp/>
        <stp>##V3_BDPV12</stp>
        <stp>ENC SM Equity</stp>
        <stp>CUR_MKT_CAP</stp>
        <stp>[FOndo Mediolanum S-M Caps vs Bench.xlsx]Hoja2!R14C14</stp>
        <tr r="N14" s="4"/>
      </tp>
      <tp t="s">
        <v>Industrials</v>
        <stp/>
        <stp>##V3_BDPV12</stp>
        <stp>PSG SM Equity</stp>
        <stp>ICB_INDUSTRY_NAME</stp>
        <stp>[FOndo Mediolanum S-M Caps vs Bench.xlsx]Holdings!R38C11</stp>
        <tr r="K38" s="1"/>
      </tp>
      <tp>
        <v>587766748.79999995</v>
        <stp/>
        <stp>##V3_BDPV12</stp>
        <stp>DOM SM Equity</stp>
        <stp>CUR_MKT_CAP</stp>
        <stp>[FOndo Mediolanum S-M Caps vs Bench.xlsx]Hoja2!R17C14</stp>
        <tr r="N17" s="4"/>
      </tp>
      <tp>
        <v>983857524.99999988</v>
        <stp/>
        <stp>##V3_BDPV12</stp>
        <stp>CAF SM Equity</stp>
        <stp>CUR_MKT_CAP</stp>
        <stp>[FOndo Mediolanum S-M Caps vs Bench.xlsx]Hoja2!R20C14</stp>
        <tr r="N20" s="4"/>
      </tp>
      <tp>
        <v>3323556000</v>
        <stp/>
        <stp>##V3_BDPV12</stp>
        <stp>CIE SM Equity</stp>
        <stp>CUR_MKT_CAP</stp>
        <stp>[FOndo Mediolanum S-M Caps vs Bench.xlsx]Hoja2!R24C14</stp>
        <tr r="N24" s="4"/>
      </tp>
      <tp t="s">
        <v>Consumer Discretionary</v>
        <stp/>
        <stp>##V3_BDPV12</stp>
        <stp>ITX SM Equity</stp>
        <stp>ICB_INDUSTRY_NAME</stp>
        <stp>[FOndo Mediolanum S-M Caps vs Bench.xlsx]Holdings!R31C11</stp>
        <tr r="K31" s="1"/>
      </tp>
      <tp t="s">
        <v>eDreams ODIGEO SA</v>
        <stp/>
        <stp>##V3_BDPV12</stp>
        <stp>EDR SM Equity</stp>
        <stp>SECURITY_NAME</stp>
        <stp>[FOndo Mediolanum S-M Caps vs Bench.xlsx]Hoja2!R12C16</stp>
        <tr r="P12" s="4"/>
      </tp>
      <tp t="s">
        <v>Opdenergy Holdings SA</v>
        <stp/>
        <stp>##V3_BDPV12</stp>
        <stp>OPDE SM Equity</stp>
        <stp>SECURITY_NAME</stp>
        <stp>[FOndo Mediolanum S-M Caps vs Bench.xlsx]Hoja2!R17C8</stp>
        <tr r="H17" s="4"/>
      </tp>
      <tp t="s">
        <v>Viscofan SA</v>
        <stp/>
        <stp>##V3_BDPV12</stp>
        <stp>VIS SM Equity</stp>
        <stp>SECURITY_NAME</stp>
        <stp>[FOndo Mediolanum S-M Caps vs Bench.xlsx]Hoja2!R15C16</stp>
        <tr r="P15" s="4"/>
      </tp>
      <tp>
        <v>914388328.84000003</v>
        <stp/>
        <stp>##V3_BDPV12</stp>
        <stp>APPS SM Equity</stp>
        <stp>CUR_MKT_CAP</stp>
        <stp>[FOndo Mediolanum S-M Caps vs Bench.xlsx]Hoja2!R13C14</stp>
        <tr r="N13" s="4"/>
      </tp>
      <tp t="s">
        <v>Grupo Ecoener SA</v>
        <stp/>
        <stp>##V3_BDPV12</stp>
        <stp>ENER SM Equity</stp>
        <stp>SECURITY_NAME</stp>
        <stp>[FOndo Mediolanum S-M Caps vs Bench.xlsx]Hoja2!R25C8</stp>
        <tr r="H25" s="4"/>
      </tp>
      <tp>
        <v>1588259470</v>
        <stp/>
        <stp>##V3_BDPV12</stp>
        <stp>ALM SM Equity</stp>
        <stp>CUR_MKT_CAP</stp>
        <stp>[FOndo Mediolanum S-M Caps vs Bench.xlsx]Hoja2!R18C14</stp>
        <tr r="N18" s="4"/>
      </tp>
      <tp>
        <v>771554710.39999998</v>
        <stp/>
        <stp>##V3_BDPV12</stp>
        <stp>A3M SM Equity</stp>
        <stp>CUR_MKT_CAP</stp>
        <stp>[FOndo Mediolanum S-M Caps vs Bench.xlsx]Hoja2!R25C14</stp>
        <tr r="N25" s="4"/>
      </tp>
      <tp t="s">
        <v>Consumer Discretionary</v>
        <stp/>
        <stp>##V3_BDPV12</stp>
        <stp>NXT SM Equity</stp>
        <stp>ICB_INDUSTRY_NAME</stp>
        <stp>[FOndo Mediolanum S-M Caps vs Bench.xlsx]Hoja2!R27C7</stp>
        <tr r="G27" s="4"/>
      </tp>
      <tp>
        <v>2277885836.8800001</v>
        <stp/>
        <stp>##V3_BDPV12</stp>
        <stp>GEST SM Equity</stp>
        <stp>CUR_MKT_CAP</stp>
        <stp>[FOndo Mediolanum S-M Caps vs Bench.xlsx]Hoja2!R7C14</stp>
        <tr r="N7" s="4"/>
      </tp>
      <tp t="s">
        <v>Talgo SA</v>
        <stp/>
        <stp>##V3_BDPV12</stp>
        <stp>TLGO SM Equity</stp>
        <stp>SECURITY_NAME</stp>
        <stp>[FOndo Mediolanum S-M Caps vs Bench.xlsx]Hoja2!R16C16</stp>
        <tr r="P16" s="4"/>
      </tp>
      <tp t="s">
        <v>Industrials</v>
        <stp/>
        <stp>##V3_BDPV12</stp>
        <stp>AZK SM Equity</stp>
        <stp>ICB_INDUSTRY_NAME</stp>
        <stp>[FOndo Mediolanum S-M Caps vs Bench.xlsx]Hoja2!R24C7</stp>
        <tr r="G24" s="4"/>
      </tp>
      <tp t="s">
        <v>Ebro Foods SA</v>
        <stp/>
        <stp>##V3_BDPV12</stp>
        <stp>EBRO SM Equity</stp>
        <stp>SECURITY_NAME</stp>
        <stp>[FOndo Mediolanum S-M Caps vs Bench.xlsx]Hoja2!R19C16</stp>
        <tr r="P19" s="4"/>
      </tp>
      <tp t="s">
        <v>Industrials</v>
        <stp/>
        <stp>##V3_BDPV12</stp>
        <stp>NEA SM Equity</stp>
        <stp>ICB_INDUSTRY_NAME</stp>
        <stp>[FOndo Mediolanum S-M Caps vs Bench.xlsx]Hoja2!R14C7</stp>
        <tr r="G14" s="4"/>
      </tp>
      <tp t="s">
        <v>Consumer Discretionary</v>
        <stp/>
        <stp>##V3_BDPV12</stp>
        <stp>CIE SM Equity</stp>
        <stp>ICB_INDUSTRY_NAME</stp>
        <stp>[FOndo Mediolanum S-M Caps vs Bench.xlsx]Holdings!R19C11</stp>
        <tr r="K19" s="1"/>
      </tp>
      <tp t="s">
        <v>Industrials</v>
        <stp/>
        <stp>##V3_BDPV12</stp>
        <stp>VID SM Equity</stp>
        <stp>ICB_INDUSTRY_NAME</stp>
        <stp>[FOndo Mediolanum S-M Caps vs Bench.xlsx]Holdings!R43C11</stp>
        <tr r="K43" s="1"/>
      </tp>
      <tp t="s">
        <v>Consumer Staples</v>
        <stp/>
        <stp>##V3_BDPV12</stp>
        <stp>VIS SM Equity</stp>
        <stp>ICB_INDUSTRY_NAME</stp>
        <stp>[FOndo Mediolanum S-M Caps vs Bench.xlsx]Holdings!R44C11</stp>
        <tr r="K44" s="1"/>
      </tp>
      <tp t="s">
        <v>Real Estate</v>
        <stp/>
        <stp>##V3_BDPV12</stp>
        <stp>UBS SM Equity</stp>
        <stp>ICB_INDUSTRY_NAME</stp>
        <stp>[FOndo Mediolanum S-M Caps vs Bench.xlsx]Hoja2!R22C7</stp>
        <tr r="G22" s="4"/>
      </tp>
      <tp>
        <v>453033699.75</v>
        <stp/>
        <stp>##V3_BDPV12</stp>
        <stp>TLGO SM Equity</stp>
        <stp>CUR_MKT_CAP</stp>
        <stp>[FOndo Mediolanum S-M Caps vs Bench.xlsx]Hoja2!R16C14</stp>
        <tr r="N16" s="4"/>
      </tp>
      <tp t="s">
        <v>Aedas Homes SA</v>
        <stp/>
        <stp>##V3_BDPV12</stp>
        <stp>AEDAS SM Equity</stp>
        <stp>SECURITY_NAME</stp>
        <stp>[FOndo Mediolanum S-M Caps vs Bench.xlsx]Hoja2!R23C8</stp>
        <tr r="H23" s="4"/>
      </tp>
      <tp t="s">
        <v>Financials</v>
        <stp/>
        <stp>##V3_BDPV12</stp>
        <stp>BKT SM Equity</stp>
        <stp>ICB_INDUSTRY_NAME</stp>
        <stp>[FOndo Mediolanum S-M Caps vs Bench.xlsx]Holdings!R18C11</stp>
        <tr r="K18" s="1"/>
      </tp>
      <tp t="s">
        <v>Pharma Mar SA</v>
        <stp/>
        <stp>##V3_BDPV12</stp>
        <stp>PHM SM Equity</stp>
        <stp>SECURITY_NAME</stp>
        <stp>[FOndo Mediolanum S-M Caps vs Bench.xlsx]Hoja2!R21C16</stp>
        <tr r="P21" s="4"/>
      </tp>
      <tp t="s">
        <v>Atresmedia Corp de Medios de C</v>
        <stp/>
        <stp>##V3_BDPV12</stp>
        <stp>A3M SM Equity</stp>
        <stp>SECURITY_NAME</stp>
        <stp>[FOndo Mediolanum S-M Caps vs Bench.xlsx]Hoja2!R25C16</stp>
        <tr r="P25" s="4"/>
      </tp>
      <tp t="s">
        <v>Almirall SA</v>
        <stp/>
        <stp>##V3_BDPV12</stp>
        <stp>ALM SM Equity</stp>
        <stp>SECURITY_NAME</stp>
        <stp>[FOndo Mediolanum S-M Caps vs Bench.xlsx]Hoja2!R18C16</stp>
        <tr r="P18" s="4"/>
      </tp>
      <tp t="s">
        <v>Global Dominion Access SA</v>
        <stp/>
        <stp>##V3_BDPV12</stp>
        <stp>DOM SM Equity</stp>
        <stp>SECURITY_NAME</stp>
        <stp>[FOndo Mediolanum S-M Caps vs Bench.xlsx]Hoja2!R17C16</stp>
        <tr r="P17" s="4"/>
      </tp>
      <tp t="s">
        <v>Basic Materials</v>
        <stp/>
        <stp>##V3_BDPV12</stp>
        <stp>IBG SM Equity</stp>
        <stp>ICB_INDUSTRY_NAME</stp>
        <stp>[FOndo Mediolanum S-M Caps vs Bench.xlsx]Hoja2!R20C7</stp>
        <tr r="G20" s="4"/>
      </tp>
      <tp t="s">
        <v>Applus Services SA</v>
        <stp/>
        <stp>##V3_BDPV12</stp>
        <stp>APPS SM Equity</stp>
        <stp>SECURITY_NAME</stp>
        <stp>[FOndo Mediolanum S-M Caps vs Bench.xlsx]Hoja2!R13C16</stp>
        <tr r="P13" s="4"/>
      </tp>
      <tp t="s">
        <v>Atrys Health SA</v>
        <stp/>
        <stp>##V3_BDPV12</stp>
        <stp>ATRY SM Equity</stp>
        <stp>SECURITY_NAME</stp>
        <stp>[FOndo Mediolanum S-M Caps vs Bench.xlsx]Hoja2!R28C8</stp>
        <tr r="H28" s="4"/>
      </tp>
      <tp t="s">
        <v>Financials</v>
        <stp/>
        <stp>##V3_BDPV12</stp>
        <stp>ALB SM Equity</stp>
        <stp>ICB_INDUSTRY_NAME</stp>
        <stp>[FOndo Mediolanum S-M Caps vs Bench.xlsx]Holdings!R21C11</stp>
        <tr r="K21" s="1"/>
      </tp>
      <tp t="s">
        <v>Consumer Staples</v>
        <stp/>
        <stp>##V3_BDPV12</stp>
        <stp>OLE SM Equity</stp>
        <stp>ICB_INDUSTRY_NAME</stp>
        <stp>[FOndo Mediolanum S-M Caps vs Bench.xlsx]Hoja2!R29C7</stp>
        <tr r="G29" s="4"/>
      </tp>
      <tp t="s">
        <v>Industrials</v>
        <stp/>
        <stp>##V3_BDPV12</stp>
        <stp>MDF SM Equity</stp>
        <stp>ICB_INDUSTRY_NAME</stp>
        <stp>[FOndo Mediolanum S-M Caps vs Bench.xlsx]Hoja2!R11C7</stp>
        <tr r="G11" s="4"/>
      </tp>
      <tp t="s">
        <v>Consumer Discretionary</v>
        <stp/>
        <stp>##V3_BDPV12</stp>
        <stp>TL5 SM Equity</stp>
        <stp>ICB_INDUSTRY_NAME</stp>
        <stp>[FOndo Mediolanum S-M Caps vs Bench.xlsx]Holdings!R35C11</stp>
        <tr r="K35" s="1"/>
      </tp>
      <tp t="s">
        <v>Telecommunications</v>
        <stp/>
        <stp>##V3_BDPV12</stp>
        <stp>AMP SM Equity</stp>
        <stp>ICB_INDUSTRY_NAME</stp>
        <stp>[FOndo Mediolanum S-M Caps vs Bench.xlsx]Hoja2!R19C7</stp>
        <tr r="G19" s="4"/>
      </tp>
      <tp t="s">
        <v>Financials</v>
        <stp/>
        <stp>##V3_BDPV12</stp>
        <stp>UNI SM Equity</stp>
        <stp>ICB_INDUSTRY_NAME</stp>
        <stp>[FOndo Mediolanum S-M Caps vs Bench.xlsx]Holdings!R41C11</stp>
        <tr r="K41" s="1"/>
      </tp>
      <tp t="s">
        <v>Industrials</v>
        <stp/>
        <stp>##V3_BDPV12</stp>
        <stp>ENO SM Equity</stp>
        <stp>ICB_INDUSTRY_NAME</stp>
        <stp>[FOndo Mediolanum S-M Caps vs Bench.xlsx]Holdings!R24C11</stp>
        <tr r="K24" s="1"/>
      </tp>
      <tp t="s">
        <v>Industrials</v>
        <stp/>
        <stp>##V3_BDPV12</stp>
        <stp>COR PL Equity</stp>
        <stp>ICB_INDUSTRY_NAME</stp>
        <stp>[FOndo Mediolanum S-M Caps vs Bench.xlsx]Holdings!R22C11</stp>
        <tr r="K22" s="1"/>
      </tp>
      <tp t="s">
        <v>Energy</v>
        <stp/>
        <stp>##V3_BDPV12</stp>
        <stp>SOL SM Equity</stp>
        <stp>ICB_INDUSTRY_NAME</stp>
        <stp>[FOndo Mediolanum S-M Caps vs Bench.xlsx]Hoja2!R18C7</stp>
        <tr r="G18" s="4"/>
      </tp>
      <tp t="s">
        <v>Industrials</v>
        <stp/>
        <stp>##V3_BDPV12</stp>
        <stp>DOM SM Equity</stp>
        <stp>ICB_INDUSTRY_NAME</stp>
        <stp>[FOndo Mediolanum S-M Caps vs Bench.xlsx]Holdings!R29C11</stp>
        <tr r="K29" s="1"/>
      </tp>
      <tp t="s">
        <v>Basic Materials</v>
        <stp/>
        <stp>##V3_BDPV12</stp>
        <stp>MCM SM Equity</stp>
        <stp>ICB_INDUSTRY_NAME</stp>
        <stp>[FOndo Mediolanum S-M Caps vs Bench.xlsx]Hoja2!R15C7</stp>
        <tr r="G15" s="4"/>
      </tp>
      <tp t="s">
        <v>Utilities</v>
        <stp/>
        <stp>##V3_BDPV12</stp>
        <stp>ADX SM Equity</stp>
        <stp>ICB_INDUSTRY_NAME</stp>
        <stp>[FOndo Mediolanum S-M Caps vs Bench.xlsx]Hoja2!R12C7</stp>
        <tr r="G12" s="4"/>
      </tp>
      <tp t="s">
        <v>Prosegur Cash SA</v>
        <stp/>
        <stp>##V3_BDPV12</stp>
        <stp>CASH SM Equity</stp>
        <stp>SECURITY_NAME</stp>
        <stp>[FOndo Mediolanum S-M Caps vs Bench.xlsx]Hoja2!R8C8</stp>
        <tr r="H8" s="4"/>
      </tp>
      <tp t="s">
        <v>Consumer Discretionary</v>
        <stp/>
        <stp>##V3_BDPV12</stp>
        <stp>VAF PL Equity</stp>
        <stp>ICB_INDUSTRY_NAME</stp>
        <stp>[FOndo Mediolanum S-M Caps vs Bench.xlsx]Holdings!R42C11</stp>
        <tr r="K42" s="1"/>
      </tp>
      <tp t="s">
        <v>Laboratorio Reig Jofre SA</v>
        <stp/>
        <stp>##V3_BDPV12</stp>
        <stp>RJF SM Equity</stp>
        <stp>SECURITY_NAME</stp>
        <stp>[FOndo Mediolanum S-M Caps vs Bench.xlsx]Hoja2!R6C8</stp>
        <tr r="H6" s="4"/>
      </tp>
      <tp t="s">
        <v>Consumer Discretionary</v>
        <stp/>
        <stp>##V3_BDPV12</stp>
        <stp>TL5 SM Equity</stp>
        <stp>ICB_INDUSTRY_NAME</stp>
        <stp>[FOndo Mediolanum S-M Caps vs Bench.xlsx]Hoja2!R35C7</stp>
        <tr r="G35" s="4"/>
      </tp>
      <tp t="s">
        <v>Construcciones y Auxiliar de F</v>
        <stp/>
        <stp>##V3_BDPV12</stp>
        <stp>CAF SM Equity</stp>
        <stp>SECURITY_NAME</stp>
        <stp>[FOndo Mediolanum S-M Caps vs Bench.xlsx]Hoja2!R20C16</stp>
        <tr r="P20" s="4"/>
      </tp>
      <tp t="s">
        <v>Financials</v>
        <stp/>
        <stp>##V3_BDPV12</stp>
        <stp>SAB SM Equity</stp>
        <stp>ICB_INDUSTRY_NAME</stp>
        <stp>[FOndo Mediolanum S-M Caps vs Bench.xlsx]Holdings!R17C11</stp>
        <tr r="K17" s="1"/>
      </tp>
      <tp t="s">
        <v>Industrials</v>
        <stp/>
        <stp>##V3_BDPV12</stp>
        <stp>CAF SM Equity</stp>
        <stp>ICB_INDUSTRY_NAME</stp>
        <stp>[FOndo Mediolanum S-M Caps vs Bench.xlsx]Holdings!R20C11</stp>
        <tr r="K20" s="1"/>
      </tp>
      <tp t="s">
        <v>Health Care</v>
        <stp/>
        <stp>##V3_BDPV12</stp>
        <stp>FAE SM Equity</stp>
        <stp>ICB_INDUSTRY_NAME</stp>
        <stp>[FOndo Mediolanum S-M Caps vs Bench.xlsx]Holdings!R26C11</stp>
        <tr r="K26" s="1"/>
      </tp>
      <tp>
        <v>2834175000</v>
        <stp/>
        <stp>##V3_BDPV12</stp>
        <stp>VIS SM Equity</stp>
        <stp>CUR_MKT_CAP</stp>
        <stp>[FOndo Mediolanum S-M Caps vs Bench.xlsx]Hoja2!R15C14</stp>
        <tr r="N15" s="4"/>
      </tp>
      <tp>
        <v>2931334525.7999997</v>
        <stp/>
        <stp>##V3_BDPV12</stp>
        <stp>VID SM Equity</stp>
        <stp>CUR_MKT_CAP</stp>
        <stp>[FOndo Mediolanum S-M Caps vs Bench.xlsx]Hoja2!R11C14</stp>
        <tr r="N11" s="4"/>
      </tp>
      <tp t="s">
        <v>Prosegur Cia de Seguridad SA</v>
        <stp/>
        <stp>##V3_BDPV12</stp>
        <stp>PSG SM Equity</stp>
        <stp>SECURITY_NAME</stp>
        <stp>[FOndo Mediolanum S-M Caps vs Bench.xlsx]Hoja2!R10C16</stp>
        <tr r="P10" s="4"/>
      </tp>
      <tp t="s">
        <v>Industrials</v>
        <stp/>
        <stp>##V3_BDPV12</stp>
        <stp>NBI SM Equity</stp>
        <stp>ICB_INDUSTRY_NAME</stp>
        <stp>[FOndo Mediolanum S-M Caps vs Bench.xlsx]Holdings!R36C11</stp>
        <tr r="K36" s="1"/>
      </tp>
      <tp t="s">
        <v>Financials</v>
        <stp/>
        <stp>##V3_BDPV12</stp>
        <stp>BCP PL Equity</stp>
        <stp>ICB_INDUSTRY_NAME</stp>
        <stp>[FOndo Mediolanum S-M Caps vs Bench.xlsx]Holdings!R16C11</stp>
        <tr r="K16" s="1"/>
      </tp>
      <tp t="s">
        <v>Vidrala SA</v>
        <stp/>
        <stp>##V3_BDPV12</stp>
        <stp>VID SM Equity</stp>
        <stp>SECURITY_NAME</stp>
        <stp>[FOndo Mediolanum S-M Caps vs Bench.xlsx]Hoja2!R11C16</stp>
        <tr r="P11" s="4"/>
      </tp>
      <tp t="s">
        <v>Consumer Staples</v>
        <stp/>
        <stp>##V3_BDPV12</stp>
        <stp>DIA SM Equity</stp>
        <stp>ICB_INDUSTRY_NAME</stp>
        <stp>[FOndo Mediolanum S-M Caps vs Bench.xlsx]Hoja2!R32C7</stp>
        <tr r="G32" s="4"/>
      </tp>
      <tp>
        <v>376736837.09999996</v>
        <stp/>
        <stp>##V3_BDPV12</stp>
        <stp>ECR SM Equity</stp>
        <stp>CUR_MKT_CAP</stp>
        <stp>[FOndo Mediolanum S-M Caps vs Bench.xlsx]Hoja2!R8C14</stp>
        <tr r="N8" s="4"/>
      </tp>
      <tp>
        <v>959377290.73999989</v>
        <stp/>
        <stp>##V3_BDPV12</stp>
        <stp>GRE SM Equity</stp>
        <stp>CUR_MKT_CAP</stp>
        <stp>[FOndo Mediolanum S-M Caps vs Bench.xlsx]Hoja2!R6C14</stp>
        <tr r="N6" s="4"/>
      </tp>
      <tp>
        <v>2577165069</v>
        <stp/>
        <stp>##V3_BDPV12</stp>
        <stp>ALB SM Equity</stp>
        <stp>CUR_MKT_CAP</stp>
        <stp>[FOndo Mediolanum S-M Caps vs Bench.xlsx]Hoja2!R9C14</stp>
        <tr r="N9" s="4"/>
      </tp>
      <tp t="s">
        <v>Industrials</v>
        <stp/>
        <stp>##V3_BDPV12</stp>
        <stp>FCC SM Equity</stp>
        <stp>ICB_INDUSTRY_NAME</stp>
        <stp>[FOndo Mediolanum S-M Caps vs Bench.xlsx]Holdings!R27C11</stp>
        <tr r="K27" s="1"/>
      </tp>
      <tp t="s">
        <v>Financials</v>
        <stp/>
        <stp>##V3_BDPV12</stp>
        <stp>GCO SM Equity</stp>
        <stp>ICB_INDUSTRY_NAME</stp>
        <stp>[FOndo Mediolanum S-M Caps vs Bench.xlsx]Holdings!R30C11</stp>
        <tr r="K30" s="1"/>
      </tp>
      <tp t="s">
        <v>Basic Materials</v>
        <stp/>
        <stp>##V3_BDPV12</stp>
        <stp>ACX SM Equity</stp>
        <stp>ICB_INDUSTRY_NAME</stp>
        <stp>[FOndo Mediolanum S-M Caps vs Bench.xlsx]Holdings!R12C11</stp>
        <tr r="K12" s="1"/>
      </tp>
      <tp t="s">
        <v>CIE Automotive SA</v>
        <stp/>
        <stp>##V3_BDPV12</stp>
        <stp>CIE SM Equity</stp>
        <stp>SECURITY_NAME</stp>
        <stp>[FOndo Mediolanum S-M Caps vs Bench.xlsx]Hoja2!R24C16</stp>
        <tr r="P24" s="4"/>
      </tp>
      <tp t="s">
        <v>Faes Farma SA</v>
        <stp/>
        <stp>##V3_BDPV12</stp>
        <stp>FAE SM Equity</stp>
        <stp>SECURITY_NAME</stp>
        <stp>[FOndo Mediolanum S-M Caps vs Bench.xlsx]Hoja2!R23C16</stp>
        <tr r="P23" s="4"/>
      </tp>
      <tp t="s">
        <v>Basic Materials</v>
        <stp/>
        <stp>##V3_BDPV12</stp>
        <stp>BKY SM Equity</stp>
        <stp>ICB_INDUSTRY_NAME</stp>
        <stp>[FOndo Mediolanum S-M Caps vs Bench.xlsx]Hoja2!R31C7</stp>
        <tr r="G31" s="4"/>
      </tp>
      <tp t="s">
        <v>#N/A Invalid Security</v>
        <stp/>
        <stp>##V3_BDPV12</stp>
        <stp>EUR Equity</stp>
        <stp>ICB_INDUSTRY_NAME</stp>
        <stp>[FOndo Mediolanum S-M Caps vs Bench.xlsx]Holdings!R25C11</stp>
        <tr r="K25" s="1"/>
      </tp>
      <tp t="s">
        <v>Basic Materials</v>
        <stp/>
        <stp>##V3_BDPV12</stp>
        <stp>SEM PL Equity</stp>
        <stp>ICB_INDUSTRY_NAME</stp>
        <stp>[FOndo Mediolanum S-M Caps vs Bench.xlsx]Holdings!R40C11</stp>
        <tr r="K40" s="1"/>
      </tp>
      <tp t="s">
        <v>Vocento SA</v>
        <stp/>
        <stp>##V3_BDPV12</stp>
        <stp>VOC SM Equity</stp>
        <stp>SECURITY_NAME</stp>
        <stp>[FOndo Mediolanum S-M Caps vs Bench.xlsx]Hoja2!R7C8</stp>
        <tr r="H7" s="4"/>
      </tp>
      <tp t="s">
        <v>Energy</v>
        <stp/>
        <stp>##V3_BDPV12</stp>
        <stp>REP SM Equity</stp>
        <stp>ICB_INDUSTRY_NAME</stp>
        <stp>[FOndo Mediolanum S-M Caps vs Bench.xlsx]Holdings!R39C11</stp>
        <tr r="K39" s="1"/>
      </tp>
      <tp t="s">
        <v>Ence Energia y Celulosa SA</v>
        <stp/>
        <stp>##V3_BDPV12</stp>
        <stp>ENC SM Equity</stp>
        <stp>SECURITY_NAME</stp>
        <stp>[FOndo Mediolanum S-M Caps vs Bench.xlsx]Hoja2!R14C16</stp>
        <tr r="P14" s="4"/>
      </tp>
      <tp>
        <v>1060913624.6</v>
        <stp/>
        <stp>##V3_BDPV12</stp>
        <stp>PHM SM Equity</stp>
        <stp>CUR_MKT_CAP</stp>
        <stp>[FOndo Mediolanum S-M Caps vs Bench.xlsx]Hoja2!R21C14</stp>
        <tr r="N21" s="4"/>
      </tp>
      <tp>
        <v>1171818618.1920002</v>
        <stp/>
        <stp>##V3_BDPV12</stp>
        <stp>PSG SM Equity</stp>
        <stp>CUR_MKT_CAP</stp>
        <stp>[FOndo Mediolanum S-M Caps vs Bench.xlsx]Hoja2!R10C14</stp>
        <tr r="N10" s="4"/>
      </tp>
      <tp t="s">
        <v>Linea Directa Aseguradora SA C</v>
        <stp/>
        <stp>##V3_BDPV12</stp>
        <stp>LDA SM Equity</stp>
        <stp>SECURITY_NAME</stp>
        <stp>[FOndo Mediolanum S-M Caps vs Bench.xlsx]Hoja2!R22C16</stp>
        <tr r="P22" s="4"/>
      </tp>
      <tp>
        <v>2431073193.6000004</v>
        <stp/>
        <stp>##V3_BDPV12</stp>
        <stp>EBRO SM Equity</stp>
        <stp>CUR_MKT_CAP</stp>
        <stp>[FOndo Mediolanum S-M Caps vs Bench.xlsx]Hoja2!R19C14</stp>
        <tr r="N19" s="4"/>
      </tp>
      <tp t="s">
        <v>Obrascon Huarte Lain SA</v>
        <stp/>
        <stp>##V3_BDPV12</stp>
        <stp>OHLA SM Equity</stp>
        <stp>SECURITY_NAME</stp>
        <stp>[FOndo Mediolanum S-M Caps vs Bench.xlsx]Hoja2!R9C8</stp>
        <tr r="H9" s="4"/>
      </tp>
      <tp>
        <v>3.956</v>
        <stp/>
        <stp>##V3_BDPV12</stp>
        <stp>GEST SM Equity</stp>
        <stp>px_last</stp>
        <stp>[FOndo Mediolanum S-M Caps vs Bench.xlsx]Holdings!R28C10</stp>
        <tr r="J28" s="1"/>
      </tp>
    </main>
    <main first="bloomberg.rtd">
      <tp>
        <v>15.8</v>
        <stp/>
        <stp>##V3_BDPV12</stp>
        <stp>EBRO SM Equity</stp>
        <stp>px_last</stp>
        <stp>[FOndo Mediolanum S-M Caps vs Bench.xlsx]Holdings!R23C10</stp>
        <tr r="J23" s="1"/>
      </tp>
      <tp t="s">
        <v>Ercros SA</v>
        <stp/>
        <stp>##V3_BDPV12</stp>
        <stp>ECR SM Equity</stp>
        <stp>SECURITY_NAME</stp>
        <stp>[FOndo Mediolanum S-M Caps vs Bench.xlsx]Hoja2!R8C16</stp>
        <tr r="P8" s="4"/>
      </tp>
      <tp>
        <v>4.6500000000000004</v>
        <stp/>
        <stp>##V3_BDPV12</stp>
        <stp>AGIL SM Equity</stp>
        <stp>px_last</stp>
        <stp>[FOndo Mediolanum S-M Caps vs Bench.xlsx]Holdings!R14C10</stp>
        <tr r="J14" s="1"/>
      </tp>
      <tp>
        <v>6.72</v>
        <stp/>
        <stp>##V3_BDPV12</stp>
        <stp>APPS SM Equity</stp>
        <stp>px_last</stp>
        <stp>[FOndo Mediolanum S-M Caps vs Bench.xlsx]Holdings!R15C10</stp>
        <tr r="J15" s="1"/>
      </tp>
      <tp>
        <v>4.49</v>
        <stp/>
        <stp>##V3_BDPV12</stp>
        <stp>OPDE SM Equity</stp>
        <stp>px_last</stp>
        <stp>[FOndo Mediolanum S-M Caps vs Bench.xlsx]Holdings!R37C10</stp>
        <tr r="J37" s="1"/>
      </tp>
      <tp>
        <v>12.6</v>
        <stp/>
        <stp>##V3_BDPV12</stp>
        <stp>MAKS SM Equity</stp>
        <stp>px_last</stp>
        <stp>[FOndo Mediolanum S-M Caps vs Bench.xlsx]Holdings!R34C10</stp>
        <tr r="J34" s="1"/>
      </tp>
      <tp t="s">
        <v>Consumer Discretionary</v>
        <stp/>
        <stp>##V3_BDPV12</stp>
        <stp>GEST SM Equity</stp>
        <stp>ICB_INDUSTRY_NAME</stp>
        <stp>[FOndo Mediolanum S-M Caps vs Bench.xlsx]Hoja2!R7C15</stp>
        <tr r="O7" s="4"/>
      </tp>
      <tp t="s">
        <v>Corp Financiera Alba SA</v>
        <stp/>
        <stp>##V3_BDPV12</stp>
        <stp>ALB SM Equity</stp>
        <stp>SECURITY_NAME</stp>
        <stp>[FOndo Mediolanum S-M Caps vs Bench.xlsx]Hoja2!R9C16</stp>
        <tr r="P9" s="4"/>
      </tp>
      <tp>
        <v>14.46</v>
        <stp/>
        <stp>##V3_BDPV12</stp>
        <stp>AEDAS SM Equity</stp>
        <stp>px_last</stp>
        <stp>[FOndo Mediolanum S-M Caps vs Bench.xlsx]Holdings!R13C10</stp>
        <tr r="J13" s="1"/>
      </tp>
      <tp t="s">
        <v>Grenergy Renovables SA</v>
        <stp/>
        <stp>##V3_BDPV12</stp>
        <stp>GRE SM Equity</stp>
        <stp>SECURITY_NAME</stp>
        <stp>[FOndo Mediolanum S-M Caps vs Bench.xlsx]Hoja2!R6C16</stp>
        <tr r="P6" s="4"/>
      </tp>
      <tp>
        <v>1.159</v>
        <stp/>
        <stp>##V3_BDPV12</stp>
        <stp>UNI SM Equity</stp>
        <stp>px_last</stp>
        <stp>[FOndo Mediolanum S-M Caps vs Bench.xlsx]Holdings!R41C10</stp>
        <tr r="J41" s="1"/>
      </tp>
      <tp>
        <v>0.85</v>
        <stp/>
        <stp>##V3_BDPV12</stp>
        <stp>VAF PL Equity</stp>
        <stp>px_last</stp>
        <stp>[FOndo Mediolanum S-M Caps vs Bench.xlsx]Holdings!R42C10</stp>
        <tr r="J42" s="1"/>
      </tp>
      <tp>
        <v>3.278</v>
        <stp/>
        <stp>##V3_BDPV12</stp>
        <stp>TL5 SM Equity</stp>
        <stp>px_last</stp>
        <stp>[FOndo Mediolanum S-M Caps vs Bench.xlsx]Holdings!R35C10</stp>
        <tr r="J35" s="1"/>
      </tp>
      <tp>
        <v>96.1</v>
        <stp/>
        <stp>##V3_BDPV12</stp>
        <stp>VID SM Equity</stp>
        <stp>px_last</stp>
        <stp>[FOndo Mediolanum S-M Caps vs Bench.xlsx]Holdings!R43C10</stp>
        <tr r="J43" s="1"/>
      </tp>
      <tp>
        <v>60.95</v>
        <stp/>
        <stp>##V3_BDPV12</stp>
        <stp>VIS SM Equity</stp>
        <stp>px_last</stp>
        <stp>[FOndo Mediolanum S-M Caps vs Bench.xlsx]Holdings!R44C10</stp>
        <tr r="J44" s="1"/>
      </tp>
      <tp>
        <v>13.24</v>
        <stp/>
        <stp>##V3_BDPV12</stp>
        <stp>SEM PL Equity</stp>
        <stp>px_last</stp>
        <stp>[FOndo Mediolanum S-M Caps vs Bench.xlsx]Holdings!R40C10</stp>
        <tr r="J40" s="1"/>
      </tp>
      <tp>
        <v>2.1379999999999999</v>
        <stp/>
        <stp>##V3_BDPV12</stp>
        <stp>PSG SM Equity</stp>
        <stp>px_last</stp>
        <stp>[FOndo Mediolanum S-M Caps vs Bench.xlsx]Holdings!R38C10</stp>
        <tr r="J38" s="1"/>
      </tp>
      <tp>
        <v>1.2030000000000001</v>
        <stp/>
        <stp>##V3_BDPV12</stp>
        <stp>SAB SM Equity</stp>
        <stp>px_last</stp>
        <stp>[FOndo Mediolanum S-M Caps vs Bench.xlsx]Holdings!R17C10</stp>
        <tr r="J17" s="1"/>
      </tp>
      <tp>
        <v>15.335000000000001</v>
        <stp/>
        <stp>##V3_BDPV12</stp>
        <stp>REP SM Equity</stp>
        <stp>px_last</stp>
        <stp>[FOndo Mediolanum S-M Caps vs Bench.xlsx]Holdings!R39C10</stp>
        <tr r="J39" s="1"/>
      </tp>
      <tp>
        <v>5</v>
        <stp/>
        <stp>##V3_BDPV12</stp>
        <stp>NBI SM Equity</stp>
        <stp>px_last</stp>
        <stp>[FOndo Mediolanum S-M Caps vs Bench.xlsx]Holdings!R36C10</stp>
        <tr r="J36" s="1"/>
      </tp>
      <tp>
        <v>28.38</v>
        <stp/>
        <stp>##V3_BDPV12</stp>
        <stp>ITX SM Equity</stp>
        <stp>px_last</stp>
        <stp>[FOndo Mediolanum S-M Caps vs Bench.xlsx]Holdings!R31C10</stp>
        <tr r="J31" s="1"/>
      </tp>
      <tp>
        <v>11.9</v>
        <stp/>
        <stp>##V3_BDPV12</stp>
        <stp>ENO SM Equity</stp>
        <stp>px_last</stp>
        <stp>[FOndo Mediolanum S-M Caps vs Bench.xlsx]Holdings!R24C10</stp>
        <tr r="J24" s="1"/>
      </tp>
      <tp>
        <v>3.85</v>
        <stp/>
        <stp>##V3_BDPV12</stp>
        <stp>DOM SM Equity</stp>
        <stp>px_last</stp>
        <stp>[FOndo Mediolanum S-M Caps vs Bench.xlsx]Holdings!R29C10</stp>
        <tr r="J29" s="1"/>
      </tp>
      <tp>
        <v>28.95</v>
        <stp/>
        <stp>##V3_BDPV12</stp>
        <stp>GCO SM Equity</stp>
        <stp>px_last</stp>
        <stp>[FOndo Mediolanum S-M Caps vs Bench.xlsx]Holdings!R30C10</stp>
        <tr r="J30" s="1"/>
      </tp>
      <tp>
        <v>9.16</v>
        <stp/>
        <stp>##V3_BDPV12</stp>
        <stp>FCC SM Equity</stp>
        <stp>px_last</stp>
        <stp>[FOndo Mediolanum S-M Caps vs Bench.xlsx]Holdings!R27C10</stp>
        <tr r="J27" s="1"/>
      </tp>
      <tp>
        <v>3.55</v>
        <stp/>
        <stp>##V3_BDPV12</stp>
        <stp>FAE SM Equity</stp>
        <stp>px_last</stp>
        <stp>[FOndo Mediolanum S-M Caps vs Bench.xlsx]Holdings!R26C10</stp>
        <tr r="J26" s="1"/>
      </tp>
      <tp>
        <v>43.5</v>
        <stp/>
        <stp>##V3_BDPV12</stp>
        <stp>ALB SM Equity</stp>
        <stp>px_last</stp>
        <stp>[FOndo Mediolanum S-M Caps vs Bench.xlsx]Holdings!R21C10</stp>
        <tr r="J21" s="1"/>
      </tp>
      <tp>
        <v>9.92</v>
        <stp/>
        <stp>##V3_BDPV12</stp>
        <stp>ACX SM Equity</stp>
        <stp>px_last</stp>
        <stp>[FOndo Mediolanum S-M Caps vs Bench.xlsx]Holdings!R12C10</stp>
        <tr r="J12" s="1"/>
      </tp>
      <tp>
        <v>0.20219999999999999</v>
        <stp/>
        <stp>##V3_BDPV12</stp>
        <stp>BCP PL Equity</stp>
        <stp>px_last</stp>
        <stp>[FOndo Mediolanum S-M Caps vs Bench.xlsx]Holdings!R16C10</stp>
        <tr r="J16" s="1"/>
      </tp>
      <tp>
        <v>9.52</v>
        <stp/>
        <stp>##V3_BDPV12</stp>
        <stp>COR PL Equity</stp>
        <stp>px_last</stp>
        <stp>[FOndo Mediolanum S-M Caps vs Bench.xlsx]Holdings!R22C10</stp>
        <tr r="J22" s="1"/>
      </tp>
      <tp>
        <v>27.06</v>
        <stp/>
        <stp>##V3_BDPV12</stp>
        <stp>CIE SM Equity</stp>
        <stp>px_last</stp>
        <stp>[FOndo Mediolanum S-M Caps vs Bench.xlsx]Holdings!R19C10</stp>
        <tr r="J19" s="1"/>
      </tp>
      <tp>
        <v>28.65</v>
        <stp/>
        <stp>##V3_BDPV12</stp>
        <stp>CAF SM Equity</stp>
        <stp>px_last</stp>
        <stp>[FOndo Mediolanum S-M Caps vs Bench.xlsx]Holdings!R20C10</stp>
        <tr r="J20" s="1"/>
      </tp>
      <tp>
        <v>6.7240000000000002</v>
        <stp/>
        <stp>##V3_BDPV12</stp>
        <stp>BKT SM Equity</stp>
        <stp>px_last</stp>
        <stp>[FOndo Mediolanum S-M Caps vs Bench.xlsx]Holdings!R18C10</stp>
        <tr r="J18" s="1"/>
      </tp>
      <tp>
        <v>39.78</v>
        <stp/>
        <stp>##V3_BDPV12</stp>
        <stp>ROVI SM Equity</stp>
        <stp>px_last</stp>
        <stp>[FOndo Mediolanum S-M Caps vs Bench.xlsx]Holdings!R33C10</stp>
        <tr r="J33" s="1"/>
      </tp>
      <tp>
        <v>1.26</v>
        <stp/>
        <stp>##V3_BDPV12</stp>
        <stp>YIPS SM Equity</stp>
        <stp>px_last</stp>
        <stp>[FOndo Mediolanum S-M Caps vs Bench.xlsx]Holdings!R32C10</stp>
        <tr r="J32" s="1"/>
      </tp>
      <tp t="s">
        <v>Lar Espana Real Estate Socimi</v>
        <stp/>
        <stp>##V3_BDPV12</stp>
        <stp>LRE SM Equity</stp>
        <stp>SECURITY_NAME</stp>
        <stp>[FOndo Mediolanum S-M Caps vs Bench.xlsx]Hoja2!R10C8</stp>
        <tr r="H10" s="4"/>
      </tp>
      <tp t="s">
        <v>Tecnicas Reunidas SA</v>
        <stp/>
        <stp>##V3_BDPV12</stp>
        <stp>TRE SM Equity</stp>
        <stp>SECURITY_NAME</stp>
        <stp>[FOndo Mediolanum S-M Caps vs Bench.xlsx]Hoja2!R30C8</stp>
        <tr r="H30" s="4"/>
      </tp>
      <tp t="s">
        <v>Utilities</v>
        <stp/>
        <stp>##V3_BDPV12</stp>
        <stp>OPDE SM Equity</stp>
        <stp>ICB_INDUSTRY_NAME</stp>
        <stp>[FOndo Mediolanum S-M Caps vs Bench.xlsx]Holdings!R37C11</stp>
        <tr r="K37" s="1"/>
      </tp>
      <tp t="s">
        <v>Industrials</v>
        <stp/>
        <stp>##V3_BDPV12</stp>
        <stp>APPS SM Equity</stp>
        <stp>ICB_INDUSTRY_NAME</stp>
        <stp>[FOndo Mediolanum S-M Caps vs Bench.xlsx]Hoja2!R13C15</stp>
        <tr r="O13" s="4"/>
      </tp>
      <tp t="s">
        <v>Oryzon Genomics SA</v>
        <stp/>
        <stp>##V3_BDPV12</stp>
        <stp>ORY SM Equity</stp>
        <stp>SECURITY_NAME</stp>
        <stp>[FOndo Mediolanum S-M Caps vs Bench.xlsx]Hoja2!R21C8</stp>
        <tr r="H21" s="4"/>
      </tp>
      <tp t="s">
        <v>Health Care</v>
        <stp/>
        <stp>##V3_BDPV12</stp>
        <stp>PHM SM Equity</stp>
        <stp>ICB_INDUSTRY_NAME</stp>
        <stp>[FOndo Mediolanum S-M Caps vs Bench.xlsx]Hoja2!R21C15</stp>
        <tr r="O21" s="4"/>
      </tp>
      <tp t="s">
        <v>Consumer Discretionary</v>
        <stp/>
        <stp>##V3_BDPV12</stp>
        <stp>A3M SM Equity</stp>
        <stp>ICB_INDUSTRY_NAME</stp>
        <stp>[FOndo Mediolanum S-M Caps vs Bench.xlsx]Hoja2!R25C15</stp>
        <tr r="O25" s="4"/>
      </tp>
      <tp t="s">
        <v>Health Care</v>
        <stp/>
        <stp>##V3_BDPV12</stp>
        <stp>ALM SM Equity</stp>
        <stp>ICB_INDUSTRY_NAME</stp>
        <stp>[FOndo Mediolanum S-M Caps vs Bench.xlsx]Hoja2!R18C15</stp>
        <tr r="O18" s="4"/>
      </tp>
      <tp t="s">
        <v>Industrials</v>
        <stp/>
        <stp>##V3_BDPV12</stp>
        <stp>DOM SM Equity</stp>
        <stp>ICB_INDUSTRY_NAME</stp>
        <stp>[FOndo Mediolanum S-M Caps vs Bench.xlsx]Hoja2!R17C15</stp>
        <tr r="O17" s="4"/>
      </tp>
      <tp t="s">
        <v>Tubacex SA</v>
        <stp/>
        <stp>##V3_BDPV12</stp>
        <stp>TUB SM Equity</stp>
        <stp>SECURITY_NAME</stp>
        <stp>[FOndo Mediolanum S-M Caps vs Bench.xlsx]Hoja2!R26C8</stp>
        <tr r="H26" s="4"/>
      </tp>
      <tp t="s">
        <v>Grupo Empresarial San Jose SA</v>
        <stp/>
        <stp>##V3_BDPV12</stp>
        <stp>GSJ SM Equity</stp>
        <stp>SECURITY_NAME</stp>
        <stp>[FOndo Mediolanum S-M Caps vs Bench.xlsx]Hoja2!R33C8</stp>
        <tr r="H33" s="4"/>
      </tp>
      <tp t="s">
        <v>Promotora de Informaciones SA</v>
        <stp/>
        <stp>##V3_BDPV12</stp>
        <stp>PRS SM Equity</stp>
        <stp>SECURITY_NAME</stp>
        <stp>[FOndo Mediolanum S-M Caps vs Bench.xlsx]Hoja2!R13C8</stp>
        <tr r="H13" s="4"/>
      </tp>
      <tp t="s">
        <v>Airtificial Intelligence Struc</v>
        <stp/>
        <stp>##V3_BDPV12</stp>
        <stp>AI SM Equity</stp>
        <stp>SECURITY_NAME</stp>
        <stp>[FOndo Mediolanum S-M Caps vs Bench.xlsx]Hoja2!R34C8</stp>
        <tr r="H34" s="4"/>
      </tp>
      <tp t="s">
        <v>Real Estate</v>
        <stp/>
        <stp>##V3_BDPV12</stp>
        <stp>HOME SM Equity</stp>
        <stp>ICB_INDUSTRY_NAME</stp>
        <stp>[FOndo Mediolanum S-M Caps vs Bench.xlsx]Hoja2!R16C7</stp>
        <tr r="G16" s="4"/>
      </tp>
    </main>
    <main first="bofaddin.rtdserver">
      <tp t="s">
        <v>#N/A Requesting Data...3971918974</v>
        <stp/>
        <stp>BQL|2881488491383900783</stp>
        <tr r="D5" s="4"/>
      </tp>
    </main>
    <main first="bloomberg.rtd">
      <tp t="s">
        <v>Industrials</v>
        <stp/>
        <stp>##V3_BDPV12</stp>
        <stp>VID SM Equity</stp>
        <stp>ICB_INDUSTRY_NAME</stp>
        <stp>[FOndo Mediolanum S-M Caps vs Bench.xlsx]Hoja2!R11C15</stp>
        <tr r="O11" s="4"/>
      </tp>
    </main>
    <main first="bofaddin.rtdserver">
      <tp t="s">
        <v>#N/A Requesting Data...4120237712</v>
        <stp/>
        <stp>BQL|8621555296155566474</stp>
        <tr r="L5" s="4"/>
      </tp>
    </main>
    <main first="bloomberg.rtd">
      <tp t="s">
        <v>Consumer Discretionary</v>
        <stp/>
        <stp>##V3_BDPV12</stp>
        <stp>CIE SM Equity</stp>
        <stp>ICB_INDUSTRY_NAME</stp>
        <stp>[FOndo Mediolanum S-M Caps vs Bench.xlsx]Hoja2!R24C15</stp>
        <tr r="O24" s="4"/>
      </tp>
      <tp t="s">
        <v>Health Care</v>
        <stp/>
        <stp>##V3_BDPV12</stp>
        <stp>FAE SM Equity</stp>
        <stp>ICB_INDUSTRY_NAME</stp>
        <stp>[FOndo Mediolanum S-M Caps vs Bench.xlsx]Hoja2!R23C15</stp>
        <tr r="O23" s="4"/>
      </tp>
      <tp t="s">
        <v>Industrials</v>
        <stp/>
        <stp>##V3_BDPV12</stp>
        <stp>CAF SM Equity</stp>
        <stp>ICB_INDUSTRY_NAME</stp>
        <stp>[FOndo Mediolanum S-M Caps vs Bench.xlsx]Hoja2!R20C15</stp>
        <tr r="O20" s="4"/>
      </tp>
      <tp t="s">
        <v>Industrials</v>
        <stp/>
        <stp>##V3_BDPV12</stp>
        <stp>PSG SM Equity</stp>
        <stp>ICB_INDUSTRY_NAME</stp>
        <stp>[FOndo Mediolanum S-M Caps vs Bench.xlsx]Hoja2!R10C15</stp>
        <tr r="O10" s="4"/>
      </tp>
      <tp>
        <v>207035708.88000003</v>
        <stp/>
        <stp>##V3_BDPV12</stp>
        <stp>RJF SM Equity</stp>
        <stp>CUR_MKT_CAP</stp>
        <stp>[FOndo Mediolanum S-M Caps vs Bench.xlsx]Hoja2!R6C6</stp>
        <tr r="F6" s="4"/>
      </tp>
      <tp t="s">
        <v>Azkoyen SA</v>
        <stp/>
        <stp>##V3_BDPV12</stp>
        <stp>AZK SM Equity</stp>
        <stp>SECURITY_NAME</stp>
        <stp>[FOndo Mediolanum S-M Caps vs Bench.xlsx]Hoja2!R24C8</stp>
        <tr r="H24" s="4"/>
      </tp>
      <tp t="s">
        <v>Nueva Expresion Textil SA</v>
        <stp/>
        <stp>##V3_BDPV12</stp>
        <stp>NXT SM Equity</stp>
        <stp>SECURITY_NAME</stp>
        <stp>[FOndo Mediolanum S-M Caps vs Bench.xlsx]Hoja2!R27C8</stp>
        <tr r="H27" s="4"/>
      </tp>
      <tp t="s">
        <v>Financials</v>
        <stp/>
        <stp>##V3_BDPV12</stp>
        <stp>LDA SM Equity</stp>
        <stp>ICB_INDUSTRY_NAME</stp>
        <stp>[FOndo Mediolanum S-M Caps vs Bench.xlsx]Hoja2!R22C15</stp>
        <tr r="O22" s="4"/>
      </tp>
      <tp t="s">
        <v>Technology</v>
        <stp/>
        <stp>##V3_BDPV12</stp>
        <stp>AGIL SM Equity</stp>
        <stp>ICB_INDUSTRY_NAME</stp>
        <stp>[FOndo Mediolanum S-M Caps vs Bench.xlsx]Holdings!R14C11</stp>
        <tr r="K14" s="1"/>
      </tp>
      <tp t="s">
        <v>#N/A N/A</v>
        <stp/>
        <stp>##V3_BDPV12</stp>
        <stp>ENER SM Equity</stp>
        <stp>ICB_INDUSTRY_NAME</stp>
        <stp>[FOndo Mediolanum S-M Caps vs Bench.xlsx]Hoja2!R25C7</stp>
        <tr r="G25" s="4"/>
      </tp>
      <tp t="s">
        <v>Utilities</v>
        <stp/>
        <stp>##V3_BDPV12</stp>
        <stp>OPDE SM Equity</stp>
        <stp>ICB_INDUSTRY_NAME</stp>
        <stp>[FOndo Mediolanum S-M Caps vs Bench.xlsx]Hoja2!R17C7</stp>
        <tr r="G17" s="4"/>
      </tp>
      <tp t="s">
        <v>Basic Materials</v>
        <stp/>
        <stp>##V3_BDPV12</stp>
        <stp>ENC SM Equity</stp>
        <stp>ICB_INDUSTRY_NAME</stp>
        <stp>[FOndo Mediolanum S-M Caps vs Bench.xlsx]Hoja2!R14C15</stp>
        <tr r="O14" s="4"/>
      </tp>
      <tp>
        <v>98958515.428000018</v>
        <stp/>
        <stp>##V3_BDPV12</stp>
        <stp>VOC SM Equity</stp>
        <stp>CUR_MKT_CAP</stp>
        <stp>[FOndo Mediolanum S-M Caps vs Bench.xlsx]Hoja2!R7C6</stp>
        <tr r="F7" s="4"/>
      </tp>
      <tp t="s">
        <v>Industrials</v>
        <stp/>
        <stp>##V3_BDPV12</stp>
        <stp>MAKS SM Equity</stp>
        <stp>ICB_INDUSTRY_NAME</stp>
        <stp>[FOndo Mediolanum S-M Caps vs Bench.xlsx]Holdings!R34C11</stp>
        <tr r="K34" s="1"/>
      </tp>
      <tp t="s">
        <v>Iberpapel Gestion SA</v>
        <stp/>
        <stp>##V3_BDPV12</stp>
        <stp>IBG SM Equity</stp>
        <stp>SECURITY_NAME</stp>
        <stp>[FOndo Mediolanum S-M Caps vs Bench.xlsx]Hoja2!R20C8</stp>
        <tr r="H20" s="4"/>
      </tp>
      <tp t="s">
        <v>Real Estate</v>
        <stp/>
        <stp>##V3_BDPV12</stp>
        <stp>AEDAS SM Equity</stp>
        <stp>ICB_INDUSTRY_NAME</stp>
        <stp>[FOndo Mediolanum S-M Caps vs Bench.xlsx]Hoja2!R23C7</stp>
        <tr r="G23" s="4"/>
      </tp>
      <tp t="s">
        <v>Urbas Grupo Financiero SA</v>
        <stp/>
        <stp>##V3_BDPV12</stp>
        <stp>UBS SM Equity</stp>
        <stp>SECURITY_NAME</stp>
        <stp>[FOndo Mediolanum S-M Caps vs Bench.xlsx]Hoja2!R22C8</stp>
        <tr r="H22" s="4"/>
      </tp>
      <tp t="s">
        <v>Health Care</v>
        <stp/>
        <stp>##V3_BDPV12</stp>
        <stp>ROVI SM Equity</stp>
        <stp>ICB_INDUSTRY_NAME</stp>
        <stp>[FOndo Mediolanum S-M Caps vs Bench.xlsx]Holdings!R33C11</stp>
        <tr r="K33" s="1"/>
      </tp>
      <tp t="s">
        <v>Nicolas Correa SA</v>
        <stp/>
        <stp>##V3_BDPV12</stp>
        <stp>NEA SM Equity</stp>
        <stp>SECURITY_NAME</stp>
        <stp>[FOndo Mediolanum S-M Caps vs Bench.xlsx]Hoja2!R14C8</stp>
        <tr r="H14" s="4"/>
      </tp>
      <tp t="s">
        <v>Audax Renovables SA</v>
        <stp/>
        <stp>##V3_BDPV12</stp>
        <stp>ADX SM Equity</stp>
        <stp>SECURITY_NAME</stp>
        <stp>[FOndo Mediolanum S-M Caps vs Bench.xlsx]Hoja2!R12C8</stp>
        <tr r="H12" s="4"/>
      </tp>
      <tp t="s">
        <v>Miquel y Costas &amp; Miquel SA</v>
        <stp/>
        <stp>##V3_BDPV12</stp>
        <stp>MCM SM Equity</stp>
        <stp>SECURITY_NAME</stp>
        <stp>[FOndo Mediolanum S-M Caps vs Bench.xlsx]Hoja2!R15C8</stp>
        <tr r="H15" s="4"/>
      </tp>
      <tp t="s">
        <v>Industrials</v>
        <stp/>
        <stp>##V3_BDPV12</stp>
        <stp>CASH SM Equity</stp>
        <stp>ICB_INDUSTRY_NAME</stp>
        <stp>[FOndo Mediolanum S-M Caps vs Bench.xlsx]Hoja2!R8C7</stp>
        <tr r="G8" s="4"/>
      </tp>
      <tp t="s">
        <v>Industrials</v>
        <stp/>
        <stp>##V3_BDPV12</stp>
        <stp>APPS SM Equity</stp>
        <stp>ICB_INDUSTRY_NAME</stp>
        <stp>[FOndo Mediolanum S-M Caps vs Bench.xlsx]Holdings!R15C11</stp>
        <tr r="K15" s="1"/>
      </tp>
      <tp t="s">
        <v>Real Estate</v>
        <stp/>
        <stp>##V3_BDPV12</stp>
        <stp>YIPS SM Equity</stp>
        <stp>ICB_INDUSTRY_NAME</stp>
        <stp>[FOndo Mediolanum S-M Caps vs Bench.xlsx]Holdings!R32C11</stp>
        <tr r="K32" s="1"/>
      </tp>
      <tp>
        <v>1142210012.2499998</v>
        <stp/>
        <stp>##V3_BDPV12</stp>
        <stp>CASH SM Equity</stp>
        <stp>CUR_MKT_CAP</stp>
        <stp>[FOndo Mediolanum S-M Caps vs Bench.xlsx]Hoja2!R8C6</stp>
        <tr r="F8" s="4"/>
      </tp>
      <tp t="s">
        <v>Soltec Power Holdings SA</v>
        <stp/>
        <stp>##V3_BDPV12</stp>
        <stp>SOL SM Equity</stp>
        <stp>SECURITY_NAME</stp>
        <stp>[FOndo Mediolanum S-M Caps vs Bench.xlsx]Hoja2!R18C8</stp>
        <tr r="H18" s="4"/>
      </tp>
      <tp t="s">
        <v>Amper SA</v>
        <stp/>
        <stp>##V3_BDPV12</stp>
        <stp>AMP SM Equity</stp>
        <stp>SECURITY_NAME</stp>
        <stp>[FOndo Mediolanum S-M Caps vs Bench.xlsx]Hoja2!R19C8</stp>
        <tr r="H19" s="4"/>
      </tp>
      <tp t="s">
        <v>Consumer Staples</v>
        <stp/>
        <stp>##V3_BDPV12</stp>
        <stp>EBRO SM Equity</stp>
        <stp>ICB_INDUSTRY_NAME</stp>
        <stp>[FOndo Mediolanum S-M Caps vs Bench.xlsx]Holdings!R23C11</stp>
        <tr r="K23" s="1"/>
      </tp>
      <tp t="s">
        <v>Duro Felguera SA</v>
        <stp/>
        <stp>##V3_BDPV12</stp>
        <stp>MDF SM Equity</stp>
        <stp>SECURITY_NAME</stp>
        <stp>[FOndo Mediolanum S-M Caps vs Bench.xlsx]Hoja2!R11C8</stp>
        <tr r="H11" s="4"/>
      </tp>
      <tp t="s">
        <v>Deoleo SA</v>
        <stp/>
        <stp>##V3_BDPV12</stp>
        <stp>OLE SM Equity</stp>
        <stp>SECURITY_NAME</stp>
        <stp>[FOndo Mediolanum S-M Caps vs Bench.xlsx]Hoja2!R29C8</stp>
        <tr r="H29" s="4"/>
      </tp>
      <tp t="s">
        <v>Consumer Discretionary</v>
        <stp/>
        <stp>##V3_BDPV12</stp>
        <stp>GEST SM Equity</stp>
        <stp>ICB_INDUSTRY_NAME</stp>
        <stp>[FOndo Mediolanum S-M Caps vs Bench.xlsx]Holdings!R28C11</stp>
        <tr r="K28" s="1"/>
      </tp>
      <tp t="s">
        <v>Health Care</v>
        <stp/>
        <stp>##V3_BDPV12</stp>
        <stp>ATRY SM Equity</stp>
        <stp>ICB_INDUSTRY_NAME</stp>
        <stp>[FOndo Mediolanum S-M Caps vs Bench.xlsx]Hoja2!R28C7</stp>
        <tr r="G28" s="4"/>
      </tp>
      <tp t="s">
        <v>Berkeley Energia Ltd</v>
        <stp/>
        <stp>##V3_BDPV12</stp>
        <stp>BKY SM Equity</stp>
        <stp>SECURITY_NAME</stp>
        <stp>[FOndo Mediolanum S-M Caps vs Bench.xlsx]Hoja2!R31C8</stp>
        <tr r="H31" s="4"/>
      </tp>
      <tp t="s">
        <v>Distribuidora Internacional de</v>
        <stp/>
        <stp>##V3_BDPV12</stp>
        <stp>DIA SM Equity</stp>
        <stp>SECURITY_NAME</stp>
        <stp>[FOndo Mediolanum S-M Caps vs Bench.xlsx]Hoja2!R32C8</stp>
        <tr r="H32" s="4"/>
      </tp>
      <tp t="s">
        <v>Real Estate</v>
        <stp/>
        <stp>##V3_BDPV12</stp>
        <stp>AEDAS SM Equity</stp>
        <stp>ICB_INDUSTRY_NAME</stp>
        <stp>[FOndo Mediolanum S-M Caps vs Bench.xlsx]Holdings!R13C11</stp>
        <tr r="K13" s="1"/>
      </tp>
      <tp t="s">
        <v>Consumer Staples</v>
        <stp/>
        <stp>##V3_BDPV12</stp>
        <stp>RJF SM Equity</stp>
        <stp>ICB_INDUSTRY_NAME</stp>
        <stp>[FOndo Mediolanum S-M Caps vs Bench.xlsx]Hoja2!R6C7</stp>
        <tr r="G6" s="4"/>
      </tp>
      <tp t="s">
        <v>Mediaset Espana Comunicacion S</v>
        <stp/>
        <stp>##V3_BDPV12</stp>
        <stp>TL5 SM Equity</stp>
        <stp>SECURITY_NAME</stp>
        <stp>[FOndo Mediolanum S-M Caps vs Bench.xlsx]Hoja2!R35C8</stp>
        <tr r="H35" s="4"/>
      </tp>
      <tp t="s">
        <v>Industrials</v>
        <stp/>
        <stp>##V3_BDPV12</stp>
        <stp>OHLA SM Equity</stp>
        <stp>ICB_INDUSTRY_NAME</stp>
        <stp>[FOndo Mediolanum S-M Caps vs Bench.xlsx]Hoja2!R9C7</stp>
        <tr r="G9" s="4"/>
      </tp>
      <tp t="s">
        <v>Consumer Staples</v>
        <stp/>
        <stp>##V3_BDPV12</stp>
        <stp>EBRO SM Equity</stp>
        <stp>ICB_INDUSTRY_NAME</stp>
        <stp>[FOndo Mediolanum S-M Caps vs Bench.xlsx]Hoja2!R19C15</stp>
        <tr r="O19" s="4"/>
      </tp>
      <tp>
        <v>319207274.81999999</v>
        <stp/>
        <stp>##V3_BDPV12</stp>
        <stp>OHLA SM Equity</stp>
        <stp>CUR_MKT_CAP</stp>
        <stp>[FOndo Mediolanum S-M Caps vs Bench.xlsx]Hoja2!R9C6</stp>
        <tr r="F9" s="4"/>
      </tp>
      <tp t="s">
        <v>Industrials</v>
        <stp/>
        <stp>##V3_BDPV12</stp>
        <stp>TLGO SM Equity</stp>
        <stp>ICB_INDUSTRY_NAME</stp>
        <stp>[FOndo Mediolanum S-M Caps vs Bench.xlsx]Hoja2!R16C15</stp>
        <tr r="O16" s="4"/>
      </tp>
      <tp t="s">
        <v>Consumer Discretionary</v>
        <stp/>
        <stp>##V3_BDPV12</stp>
        <stp>EDR SM Equity</stp>
        <stp>ICB_INDUSTRY_NAME</stp>
        <stp>[FOndo Mediolanum S-M Caps vs Bench.xlsx]Hoja2!R12C15</stp>
        <tr r="O12" s="4"/>
      </tp>
      <tp t="s">
        <v>Consumer Discretionary</v>
        <stp/>
        <stp>##V3_BDPV12</stp>
        <stp>VOC SM Equity</stp>
        <stp>ICB_INDUSTRY_NAME</stp>
        <stp>[FOndo Mediolanum S-M Caps vs Bench.xlsx]Hoja2!R7C7</stp>
        <tr r="G7" s="4"/>
      </tp>
      <tp t="s">
        <v>Consumer Staples</v>
        <stp/>
        <stp>##V3_BDPV12</stp>
        <stp>VIS SM Equity</stp>
        <stp>ICB_INDUSTRY_NAME</stp>
        <stp>[FOndo Mediolanum S-M Caps vs Bench.xlsx]Hoja2!R15C15</stp>
        <tr r="O15" s="4"/>
      </tp>
      <tp>
        <v>132750001.06199999</v>
        <stp/>
        <stp>##V3_BDPV12</stp>
        <stp>OLE SM Equity</stp>
        <stp>CUR_MKT_CAP</stp>
        <stp>[FOndo Mediolanum S-M Caps vs Bench.xlsx]Hoja2!R29C6</stp>
        <tr r="F29" s="4"/>
      </tp>
      <tp>
        <v>195120513.98400003</v>
        <stp/>
        <stp>##V3_BDPV12</stp>
        <stp>AMP SM Equity</stp>
        <stp>CUR_MKT_CAP</stp>
        <stp>[FOndo Mediolanum S-M Caps vs Bench.xlsx]Hoja2!R19C6</stp>
        <tr r="F19" s="4"/>
      </tp>
      <tp>
        <v>514050283.12500006</v>
        <stp/>
        <stp>##V3_BDPV12</stp>
        <stp>SOL SM Equity</stp>
        <stp>CUR_MKT_CAP</stp>
        <stp>[FOndo Mediolanum S-M Caps vs Bench.xlsx]Hoja2!R18C6</stp>
        <tr r="F18" s="4"/>
      </tp>
      <tp t="s">
        <v>Basic Materials</v>
        <stp/>
        <stp>##V3_BDPV12</stp>
        <stp>ECR SM Equity</stp>
        <stp>ICB_INDUSTRY_NAME</stp>
        <stp>[FOndo Mediolanum S-M Caps vs Bench.xlsx]Hoja2!R8C15</stp>
        <tr r="O8" s="4"/>
      </tp>
      <tp>
        <v>142750303.995</v>
        <stp/>
        <stp>##V3_BDPV12</stp>
        <stp>ORY SM Equity</stp>
        <stp>CUR_MKT_CAP</stp>
        <stp>[FOndo Mediolanum S-M Caps vs Bench.xlsx]Hoja2!R21C6</stp>
        <tr r="F21" s="4"/>
      </tp>
      <tp>
        <v>89856000.000000015</v>
        <stp/>
        <stp>##V3_BDPV12</stp>
        <stp>MDF SM Equity</stp>
        <stp>CUR_MKT_CAP</stp>
        <stp>[FOndo Mediolanum S-M Caps vs Bench.xlsx]Hoja2!R11C6</stp>
        <tr r="F11" s="4"/>
      </tp>
      <tp>
        <v>109220195.175</v>
        <stp/>
        <stp>##V3_BDPV12</stp>
        <stp>BKY SM Equity</stp>
        <stp>CUR_MKT_CAP</stp>
        <stp>[FOndo Mediolanum S-M Caps vs Bench.xlsx]Hoja2!R31C6</stp>
        <tr r="F31" s="4"/>
      </tp>
      <tp>
        <v>390427700.38500005</v>
        <stp/>
        <stp>##V3_BDPV12</stp>
        <stp>LRE SM Equity</stp>
        <stp>CUR_MKT_CAP</stp>
        <stp>[FOndo Mediolanum S-M Caps vs Bench.xlsx]Hoja2!R10C6</stp>
        <tr r="F10" s="4"/>
      </tp>
      <tp>
        <v>171669340.94999999</v>
        <stp/>
        <stp>##V3_BDPV12</stp>
        <stp>IBG SM Equity</stp>
        <stp>CUR_MKT_CAP</stp>
        <stp>[FOndo Mediolanum S-M Caps vs Bench.xlsx]Hoja2!R20C6</stp>
        <tr r="F20" s="4"/>
      </tp>
      <tp>
        <v>621004560</v>
        <stp/>
        <stp>##V3_BDPV12</stp>
        <stp>TRE SM Equity</stp>
        <stp>CUR_MKT_CAP</stp>
        <stp>[FOndo Mediolanum S-M Caps vs Bench.xlsx]Hoja2!R30C6</stp>
        <tr r="F30" s="4"/>
      </tp>
      <tp>
        <v>308873894.25</v>
        <stp/>
        <stp>##V3_BDPV12</stp>
        <stp>GSJ SM Equity</stp>
        <stp>CUR_MKT_CAP</stp>
        <stp>[FOndo Mediolanum S-M Caps vs Bench.xlsx]Hoja2!R33C6</stp>
        <tr r="F33" s="4"/>
      </tp>
      <tp>
        <v>259227567.54999995</v>
        <stp/>
        <stp>##V3_BDPV12</stp>
        <stp>PRS SM Equity</stp>
        <stp>CUR_MKT_CAP</stp>
        <stp>[FOndo Mediolanum S-M Caps vs Bench.xlsx]Hoja2!R13C6</stp>
        <tr r="F13" s="4"/>
      </tp>
      <tp>
        <v>1039373060.0141001</v>
        <stp/>
        <stp>##V3_BDPV12</stp>
        <stp>DIA SM Equity</stp>
        <stp>CUR_MKT_CAP</stp>
        <stp>[FOndo Mediolanum S-M Caps vs Bench.xlsx]Hoja2!R32C6</stp>
        <tr r="F32" s="4"/>
      </tp>
      <tp>
        <v>578982736.00999999</v>
        <stp/>
        <stp>##V3_BDPV12</stp>
        <stp>ADX SM Equity</stp>
        <stp>CUR_MKT_CAP</stp>
        <stp>[FOndo Mediolanum S-M Caps vs Bench.xlsx]Hoja2!R12C6</stp>
        <tr r="F12" s="4"/>
      </tp>
      <tp>
        <v>397346127.14959997</v>
        <stp/>
        <stp>##V3_BDPV12</stp>
        <stp>UBS SM Equity</stp>
        <stp>CUR_MKT_CAP</stp>
        <stp>[FOndo Mediolanum S-M Caps vs Bench.xlsx]Hoja2!R22C6</stp>
        <tr r="F22" s="4"/>
      </tp>
      <tp>
        <v>484000000</v>
        <stp/>
        <stp>##V3_BDPV12</stp>
        <stp>MCM SM Equity</stp>
        <stp>CUR_MKT_CAP</stp>
        <stp>[FOndo Mediolanum S-M Caps vs Bench.xlsx]Hoja2!R15C6</stp>
        <tr r="F15" s="4"/>
      </tp>
      <tp>
        <v>1026558620.0319999</v>
        <stp/>
        <stp>##V3_BDPV12</stp>
        <stp>TL5 SM Equity</stp>
        <stp>CUR_MKT_CAP</stp>
        <stp>[FOndo Mediolanum S-M Caps vs Bench.xlsx]Hoja2!R35C6</stp>
        <tr r="F35" s="4"/>
      </tp>
      <tp>
        <v>63800127.859999999</v>
        <stp/>
        <stp>##V3_BDPV12</stp>
        <stp>NEA SM Equity</stp>
        <stp>CUR_MKT_CAP</stp>
        <stp>[FOndo Mediolanum S-M Caps vs Bench.xlsx]Hoja2!R14C6</stp>
        <tr r="F14" s="4"/>
      </tp>
      <tp>
        <v>163326000</v>
        <stp/>
        <stp>##V3_BDPV12</stp>
        <stp>AZK SM Equity</stp>
        <stp>CUR_MKT_CAP</stp>
        <stp>[FOndo Mediolanum S-M Caps vs Bench.xlsx]Hoja2!R24C6</stp>
        <tr r="F24" s="4"/>
      </tp>
      <tp>
        <v>173615062.31999999</v>
        <stp/>
        <stp>##V3_BDPV12</stp>
        <stp>NXT SM Equity</stp>
        <stp>CUR_MKT_CAP</stp>
        <stp>[FOndo Mediolanum S-M Caps vs Bench.xlsx]Hoja2!R27C6</stp>
        <tr r="F27" s="4"/>
      </tp>
      <tp t="s">
        <v>Financials</v>
        <stp/>
        <stp>##V3_BDPV12</stp>
        <stp>ALB SM Equity</stp>
        <stp>ICB_INDUSTRY_NAME</stp>
        <stp>[FOndo Mediolanum S-M Caps vs Bench.xlsx]Hoja2!R9C15</stp>
        <tr r="O9" s="4"/>
      </tp>
      <tp>
        <v>675886394.27999997</v>
        <stp/>
        <stp>##V3_BDPV12</stp>
        <stp>AEDAS SM Equity</stp>
        <stp>CUR_MKT_CAP</stp>
        <stp>[FOndo Mediolanum S-M Caps vs Bench.xlsx]Hoja2!R23C6</stp>
        <tr r="F23" s="4"/>
      </tp>
      <tp t="s">
        <v>Gestamp Automocion SA</v>
        <stp/>
        <stp>##V3_BDPV12</stp>
        <stp>GEST SM Equity</stp>
        <stp>SECURITY_NAME</stp>
        <stp>[FOndo Mediolanum S-M Caps vs Bench.xlsx]Hoja2!R7C16</stp>
        <tr r="P7" s="4"/>
      </tp>
      <tp>
        <v>291492047.31999999</v>
        <stp/>
        <stp>##V3_BDPV12</stp>
        <stp>TUB SM Equity</stp>
        <stp>CUR_MKT_CAP</stp>
        <stp>[FOndo Mediolanum S-M Caps vs Bench.xlsx]Hoja2!R26C6</stp>
        <tr r="F26" s="4"/>
      </tp>
      <tp>
        <v>154428348.26460001</v>
        <stp/>
        <stp>##V3_BDPV12</stp>
        <stp>AI SM Equity</stp>
        <stp>CUR_MKT_CAP</stp>
        <stp>[FOndo Mediolanum S-M Caps vs Bench.xlsx]Hoja2!R34C6</stp>
        <tr r="F34" s="4"/>
      </tp>
      <tp t="s">
        <v>Utilities</v>
        <stp/>
        <stp>##V3_BDPV12</stp>
        <stp>GRE SM Equity</stp>
        <stp>ICB_INDUSTRY_NAME</stp>
        <stp>[FOndo Mediolanum S-M Caps vs Bench.xlsx]Hoja2!R6C15</stp>
        <tr r="O6" s="4"/>
      </tp>
      <tp>
        <v>679473645.65999997</v>
        <stp/>
        <stp>##V3_BDPV12</stp>
        <stp>OPDE SM Equity</stp>
        <stp>CUR_MKT_CAP</stp>
        <stp>[FOndo Mediolanum S-M Caps vs Bench.xlsx]Hoja2!R17C6</stp>
        <tr r="F17" s="4"/>
      </tp>
      <tp>
        <v>463686577.30000001</v>
        <stp/>
        <stp>##V3_BDPV12</stp>
        <stp>ATRY SM Equity</stp>
        <stp>CUR_MKT_CAP</stp>
        <stp>[FOndo Mediolanum S-M Caps vs Bench.xlsx]Hoja2!R28C6</stp>
        <tr r="F28" s="4"/>
      </tp>
      <tp>
        <v>763091644.67999995</v>
        <stp/>
        <stp>##V3_BDPV12</stp>
        <stp>HOME SM Equity</stp>
        <stp>CUR_MKT_CAP</stp>
        <stp>[FOndo Mediolanum S-M Caps vs Bench.xlsx]Hoja2!R16C6</stp>
        <tr r="F16" s="4"/>
      </tp>
      <tp>
        <v>280189818</v>
        <stp/>
        <stp>##V3_BDPV12</stp>
        <stp>ENER SM Equity</stp>
        <stp>CUR_MKT_CAP</stp>
        <stp>[FOndo Mediolanum S-M Caps vs Bench.xlsx]Hoja2!R25C6</stp>
        <tr r="F25" s="4"/>
      </tp>
    </main>
  </volType>
</volTypes>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Holdings!$W$25:$W$26</c:f>
              <c:strCache>
                <c:ptCount val="2"/>
                <c:pt idx="0">
                  <c:v>Tactic</c:v>
                </c:pt>
                <c:pt idx="1">
                  <c:v>Strategic</c:v>
                </c:pt>
              </c:strCache>
            </c:strRef>
          </c:cat>
          <c:val>
            <c:numRef>
              <c:f>Holdings!$AA$25:$AA$26</c:f>
              <c:numCache>
                <c:formatCode>0%</c:formatCode>
                <c:ptCount val="2"/>
                <c:pt idx="0">
                  <c:v>0.15625</c:v>
                </c:pt>
                <c:pt idx="1">
                  <c:v>0.84375</c:v>
                </c:pt>
              </c:numCache>
            </c:numRef>
          </c:val>
          <c:extLst>
            <c:ext xmlns:c16="http://schemas.microsoft.com/office/drawing/2014/chart" uri="{C3380CC4-5D6E-409C-BE32-E72D297353CC}">
              <c16:uniqueId val="{00000000-3264-475E-8175-8286F65E966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70-4075-9B97-63B6905D1B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70-4075-9B97-63B6905D1B13}"/>
              </c:ext>
            </c:extLst>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Holdings!$W$43:$W$45</c:f>
              <c:strCache>
                <c:ptCount val="3"/>
                <c:pt idx="0">
                  <c:v>MC&lt;300M</c:v>
                </c:pt>
                <c:pt idx="1">
                  <c:v>300M&lt;MC&lt;1Bn</c:v>
                </c:pt>
                <c:pt idx="2">
                  <c:v>MC&gt;1Bn</c:v>
                </c:pt>
              </c:strCache>
            </c:strRef>
          </c:cat>
          <c:val>
            <c:numRef>
              <c:f>Holdings!$AA$43:$AA$45</c:f>
              <c:numCache>
                <c:formatCode>0%</c:formatCode>
                <c:ptCount val="3"/>
                <c:pt idx="0">
                  <c:v>0.28125</c:v>
                </c:pt>
                <c:pt idx="1">
                  <c:v>0.59375</c:v>
                </c:pt>
                <c:pt idx="2">
                  <c:v>0.125</c:v>
                </c:pt>
              </c:numCache>
            </c:numRef>
          </c:val>
          <c:extLst>
            <c:ext xmlns:c16="http://schemas.microsoft.com/office/drawing/2014/chart" uri="{C3380CC4-5D6E-409C-BE32-E72D297353CC}">
              <c16:uniqueId val="{00000004-3A70-4075-9B97-63B6905D1B1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9525</xdr:colOff>
      <xdr:row>27</xdr:row>
      <xdr:rowOff>104774</xdr:rowOff>
    </xdr:from>
    <xdr:to>
      <xdr:col>28</xdr:col>
      <xdr:colOff>19050</xdr:colOff>
      <xdr:row>38</xdr:row>
      <xdr:rowOff>47624</xdr:rowOff>
    </xdr:to>
    <xdr:graphicFrame macro="">
      <xdr:nvGraphicFramePr>
        <xdr:cNvPr id="8" name="Gráfico 7">
          <a:extLst>
            <a:ext uri="{FF2B5EF4-FFF2-40B4-BE49-F238E27FC236}">
              <a16:creationId xmlns:a16="http://schemas.microsoft.com/office/drawing/2014/main" id="{DA0079C9-7EAF-E5CF-1734-61FB3E734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0</xdr:colOff>
      <xdr:row>45</xdr:row>
      <xdr:rowOff>0</xdr:rowOff>
    </xdr:from>
    <xdr:to>
      <xdr:col>28</xdr:col>
      <xdr:colOff>9525</xdr:colOff>
      <xdr:row>55</xdr:row>
      <xdr:rowOff>104775</xdr:rowOff>
    </xdr:to>
    <xdr:graphicFrame macro="">
      <xdr:nvGraphicFramePr>
        <xdr:cNvPr id="9" name="Gráfico 8">
          <a:extLst>
            <a:ext uri="{FF2B5EF4-FFF2-40B4-BE49-F238E27FC236}">
              <a16:creationId xmlns:a16="http://schemas.microsoft.com/office/drawing/2014/main" id="{35897B85-7A8B-4546-8422-EBE0F9A8B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pageSetUpPr fitToPage="1"/>
  </sheetPr>
  <dimension ref="A1:AX47"/>
  <sheetViews>
    <sheetView showGridLines="0" tabSelected="1" topLeftCell="A20" zoomScaleNormal="100" workbookViewId="0">
      <selection activeCell="AH45" sqref="AH45"/>
    </sheetView>
  </sheetViews>
  <sheetFormatPr baseColWidth="10" defaultRowHeight="12.75" outlineLevelRow="1"/>
  <cols>
    <col min="1" max="1" width="5" style="6" customWidth="1"/>
    <col min="2" max="2" width="33.28515625" style="6" customWidth="1"/>
    <col min="3" max="3" width="15.5703125" style="6" customWidth="1"/>
    <col min="4" max="4" width="6.85546875" style="6" customWidth="1"/>
    <col min="5" max="5" width="12.7109375" style="6" customWidth="1"/>
    <col min="6" max="6" width="12.42578125" style="6" customWidth="1"/>
    <col min="7" max="7" width="12.85546875" style="6" customWidth="1"/>
    <col min="8" max="8" width="9.140625" style="6" customWidth="1"/>
    <col min="9" max="10" width="10.28515625" style="6" customWidth="1"/>
    <col min="11" max="12" width="18.42578125" style="6" customWidth="1"/>
    <col min="13" max="14" width="13.5703125" style="6" bestFit="1" customWidth="1"/>
    <col min="15" max="15" width="18.140625" style="15" bestFit="1" customWidth="1"/>
    <col min="16" max="16" width="15" style="15" bestFit="1" customWidth="1"/>
    <col min="17" max="17" width="17.28515625" style="36" bestFit="1" customWidth="1"/>
    <col min="18" max="18" width="16.7109375" style="36" bestFit="1" customWidth="1"/>
    <col min="19" max="20" width="16.7109375" style="36" customWidth="1"/>
    <col min="21" max="22" width="8.85546875" style="36" customWidth="1"/>
    <col min="23" max="23" width="21" style="6" bestFit="1" customWidth="1"/>
    <col min="24" max="24" width="12.5703125" style="6" bestFit="1" customWidth="1"/>
    <col min="25" max="26" width="8.85546875" style="6" hidden="1" customWidth="1"/>
    <col min="27" max="27" width="16.140625" style="6" customWidth="1"/>
    <col min="28" max="28" width="15" style="6" bestFit="1" customWidth="1"/>
    <col min="29" max="50" width="8.85546875" style="6" customWidth="1"/>
    <col min="51" max="262" width="9.140625" style="7" customWidth="1"/>
    <col min="263" max="16384" width="11.42578125" style="7"/>
  </cols>
  <sheetData>
    <row r="1" spans="1:50">
      <c r="A1" s="26" t="s">
        <v>222</v>
      </c>
      <c r="B1" s="26"/>
      <c r="C1" s="26"/>
      <c r="D1" s="26"/>
      <c r="E1" s="26"/>
      <c r="F1" s="26"/>
      <c r="G1" s="26"/>
      <c r="H1" s="26"/>
      <c r="I1" s="26"/>
      <c r="J1" s="26"/>
      <c r="K1" s="26"/>
      <c r="L1" s="26"/>
      <c r="M1" s="26"/>
      <c r="N1" s="26"/>
    </row>
    <row r="3" spans="1:50" hidden="1">
      <c r="A3" s="25" t="s">
        <v>11</v>
      </c>
      <c r="B3" s="25"/>
      <c r="C3" s="25"/>
      <c r="D3" s="25"/>
      <c r="E3" s="25"/>
      <c r="F3" s="25"/>
      <c r="G3" s="25"/>
      <c r="H3" s="25"/>
      <c r="I3" s="26"/>
    </row>
    <row r="4" spans="1:50" hidden="1">
      <c r="A4" s="9"/>
      <c r="B4" s="9" t="s">
        <v>12</v>
      </c>
      <c r="C4" s="27" t="s">
        <v>13</v>
      </c>
      <c r="D4" s="27"/>
      <c r="E4" s="27"/>
      <c r="F4" s="27"/>
      <c r="G4" s="27"/>
      <c r="H4" s="27"/>
    </row>
    <row r="5" spans="1:50" hidden="1">
      <c r="A5" s="9"/>
      <c r="B5" s="9" t="s">
        <v>9</v>
      </c>
      <c r="C5" s="27" t="s">
        <v>14</v>
      </c>
      <c r="D5" s="27"/>
      <c r="E5" s="27"/>
      <c r="F5" s="27"/>
      <c r="G5" s="27"/>
      <c r="H5" s="27"/>
    </row>
    <row r="6" spans="1:50" hidden="1">
      <c r="A6" s="9"/>
      <c r="B6" s="9" t="s">
        <v>15</v>
      </c>
      <c r="C6" s="27" t="s">
        <v>16</v>
      </c>
      <c r="D6" s="27"/>
      <c r="E6" s="27"/>
      <c r="F6" s="27"/>
      <c r="G6" s="27"/>
      <c r="H6" s="27"/>
      <c r="I6" s="6" t="e">
        <f>VLOOKUP(#REF!,Hoja2!I6:J15,2,0)*0.25+VLOOKUP(#REF!,Hoja2!Q6:R12,2,0)*0.75</f>
        <v>#REF!</v>
      </c>
    </row>
    <row r="7" spans="1:50" hidden="1">
      <c r="A7" s="9"/>
      <c r="B7" s="9" t="s">
        <v>17</v>
      </c>
      <c r="C7" s="27" t="s">
        <v>18</v>
      </c>
      <c r="D7" s="27"/>
      <c r="E7" s="27"/>
      <c r="F7" s="27"/>
      <c r="G7" s="27"/>
      <c r="H7" s="27"/>
    </row>
    <row r="8" spans="1:50" ht="15">
      <c r="X8" s="43" t="s">
        <v>224</v>
      </c>
      <c r="Y8" s="44"/>
      <c r="Z8" s="44"/>
      <c r="AA8" s="44"/>
      <c r="AB8" s="44"/>
    </row>
    <row r="9" spans="1:50">
      <c r="A9" s="35" t="s">
        <v>19</v>
      </c>
      <c r="B9" s="35"/>
      <c r="C9" s="35"/>
      <c r="D9" s="35"/>
      <c r="E9" s="35"/>
      <c r="F9" s="35"/>
      <c r="G9" s="35"/>
      <c r="H9" s="35"/>
      <c r="I9" s="35"/>
      <c r="J9" s="8" t="s">
        <v>206</v>
      </c>
      <c r="K9" s="8"/>
      <c r="L9" s="8"/>
      <c r="X9" s="10" t="s">
        <v>223</v>
      </c>
      <c r="Y9" s="10"/>
      <c r="Z9" s="10"/>
      <c r="AA9" s="10" t="s">
        <v>214</v>
      </c>
      <c r="AB9" s="10" t="s">
        <v>204</v>
      </c>
      <c r="AX9" s="7"/>
    </row>
    <row r="10" spans="1:50" outlineLevel="1">
      <c r="A10" s="11" t="s">
        <v>20</v>
      </c>
      <c r="B10" s="11" t="s">
        <v>20</v>
      </c>
      <c r="C10" s="11" t="s">
        <v>21</v>
      </c>
      <c r="D10" s="11" t="s">
        <v>22</v>
      </c>
      <c r="E10" s="11" t="s">
        <v>23</v>
      </c>
      <c r="F10" s="11" t="s">
        <v>24</v>
      </c>
      <c r="G10" s="11" t="s">
        <v>25</v>
      </c>
      <c r="H10" s="11" t="s">
        <v>17</v>
      </c>
      <c r="I10" s="11" t="s">
        <v>26</v>
      </c>
      <c r="J10" s="11" t="s">
        <v>218</v>
      </c>
      <c r="K10" s="24" t="s">
        <v>195</v>
      </c>
      <c r="L10" s="24" t="s">
        <v>219</v>
      </c>
      <c r="M10" s="12" t="s">
        <v>202</v>
      </c>
      <c r="N10" s="12" t="s">
        <v>203</v>
      </c>
      <c r="O10" s="16" t="s">
        <v>215</v>
      </c>
      <c r="P10" s="17" t="s">
        <v>204</v>
      </c>
      <c r="Q10" s="17" t="s">
        <v>217</v>
      </c>
      <c r="R10" s="17" t="s">
        <v>216</v>
      </c>
      <c r="S10" s="17" t="s">
        <v>220</v>
      </c>
      <c r="T10" s="17" t="s">
        <v>221</v>
      </c>
      <c r="U10" s="17" t="s">
        <v>24</v>
      </c>
      <c r="V10" s="37"/>
      <c r="X10" s="13"/>
      <c r="Y10" s="13"/>
      <c r="Z10" s="13"/>
      <c r="AA10" s="13"/>
      <c r="AB10" s="13"/>
      <c r="AX10" s="7"/>
    </row>
    <row r="11" spans="1:50" outlineLevel="1">
      <c r="A11" s="3" t="s">
        <v>14</v>
      </c>
      <c r="B11" s="3"/>
      <c r="C11" s="32">
        <v>33</v>
      </c>
      <c r="D11"/>
      <c r="E11" s="32">
        <v>20492074</v>
      </c>
      <c r="F11" s="33"/>
      <c r="G11" s="33"/>
      <c r="H11" s="34"/>
      <c r="I11" s="34"/>
      <c r="J11" s="13"/>
      <c r="K11" s="13"/>
      <c r="L11"/>
      <c r="P11" s="18"/>
      <c r="Q11" s="37"/>
      <c r="R11" s="37"/>
      <c r="S11" s="42">
        <f>SUMPRODUCT(S12:S44,D12:D44)/SUM(D12:D44)</f>
        <v>0.26143121158112492</v>
      </c>
      <c r="T11" s="42">
        <f>SUMPRODUCT(T12:T44,D12:D44)/SUM(D12:D44)</f>
        <v>0.10146591044020208</v>
      </c>
      <c r="U11" s="37"/>
      <c r="V11" s="37"/>
      <c r="W11" s="47" t="str" cm="1">
        <f t="array" ref="W11">IFERROR(INDEX($K$12:$K$44,MATCH(0,COUNTIF(W$10:$Z10,$K$12:$K$44),0)),"")</f>
        <v>Basic Materials</v>
      </c>
      <c r="X11" s="21">
        <f>SUMPRODUCT(--($K$12:$K$516=W11),$E$12:$E$516)/$E$11</f>
        <v>6.0497048761389401E-2</v>
      </c>
      <c r="Y11" s="21">
        <f>IFERROR(VLOOKUP(W11,Hoja2!$I$6:$J$15,2,0),0)</f>
        <v>8.8491867242777397E-2</v>
      </c>
      <c r="Z11" s="13">
        <f>IFERROR(VLOOKUP(W11,Hoja2!$Q$6:$R$12,2,0),0)</f>
        <v>4.3574089480097167E-2</v>
      </c>
      <c r="AA11" s="21">
        <f>Y11*0.75+Z11*0.25</f>
        <v>7.7262422802107336E-2</v>
      </c>
      <c r="AB11" s="22">
        <f>X11-AA11</f>
        <v>-1.6765374040717936E-2</v>
      </c>
      <c r="AX11" s="7"/>
    </row>
    <row r="12" spans="1:50" outlineLevel="1">
      <c r="A12" s="3"/>
      <c r="B12" s="3" t="s">
        <v>27</v>
      </c>
      <c r="C12" s="32"/>
      <c r="D12" s="33">
        <v>4.12</v>
      </c>
      <c r="E12" s="32">
        <v>843710</v>
      </c>
      <c r="F12" s="33">
        <v>85000</v>
      </c>
      <c r="G12" s="33">
        <v>9.93</v>
      </c>
      <c r="H12" s="34" t="s">
        <v>18</v>
      </c>
      <c r="I12" s="34" t="s">
        <v>28</v>
      </c>
      <c r="J12" s="13" cm="1">
        <f t="array" ref="J12">_xll.BDP(I12&amp;" Equity",$J$9)</f>
        <v>9.92</v>
      </c>
      <c r="K12" s="23" t="str">
        <f>_xll.BDP(I12&amp;" Equity",Hoja2!G$4)</f>
        <v>Basic Materials</v>
      </c>
      <c r="L12" s="23" t="str">
        <f>IF(E12&gt;1000000,"MC&gt;1Bn",IF(E12&lt;300000,"MC&lt;300M","300M&lt;MC&lt;1Bn"))</f>
        <v>300M&lt;MC&lt;1Bn</v>
      </c>
      <c r="M12" s="14">
        <f>IFERROR(VLOOKUP(I12&amp;" Equity",Hoja2!D:E,2,0),0)</f>
        <v>0</v>
      </c>
      <c r="N12" s="14">
        <f>IFERROR(VLOOKUP(I12&amp;" Equity",Hoja2!L:M,2,0),0)</f>
        <v>0</v>
      </c>
      <c r="O12" s="19">
        <f>M12*0.25+N12*0.75</f>
        <v>0</v>
      </c>
      <c r="P12" s="20">
        <f t="shared" ref="P12:P41" si="0">D12-O12</f>
        <v>4.12</v>
      </c>
      <c r="Q12" s="38">
        <v>12.8</v>
      </c>
      <c r="R12" s="38">
        <f>Q12*0.85</f>
        <v>10.88</v>
      </c>
      <c r="S12" s="39">
        <f>Q12/J12-1</f>
        <v>0.29032258064516148</v>
      </c>
      <c r="T12" s="39">
        <f>R12/J12-1</f>
        <v>9.6774193548387233E-2</v>
      </c>
      <c r="U12" s="37" t="s">
        <v>225</v>
      </c>
      <c r="V12" s="37"/>
      <c r="W12" s="47" t="str" cm="1">
        <f t="array" ref="W12">IFERROR(INDEX($K$12:$K$44,MATCH(0,COUNTIF(W$10:$Z11,$K$12:$K$44),0)),"")</f>
        <v>Real Estate</v>
      </c>
      <c r="X12" s="21">
        <f>SUMPRODUCT(--($K$12:$K$516=W12),$E$12:$E$516)/$E$11</f>
        <v>1.7380378384345089E-2</v>
      </c>
      <c r="Y12" s="21">
        <f>IFERROR(VLOOKUP(W12,Hoja2!$I$6:$J$15,2,0),0)</f>
        <v>0.21240644641440776</v>
      </c>
      <c r="Z12" s="13">
        <f>IFERROR(VLOOKUP(W12,Hoja2!$Q$6:$R$12,2,0),0)</f>
        <v>0</v>
      </c>
      <c r="AA12" s="21">
        <f t="shared" ref="AA12:AA20" si="1">Y12*0.75+Z12*0.25</f>
        <v>0.15930483481080582</v>
      </c>
      <c r="AB12" s="22">
        <f t="shared" ref="AB12:AB20" si="2">X12-AA12</f>
        <v>-0.14192445642646073</v>
      </c>
      <c r="AX12" s="7"/>
    </row>
    <row r="13" spans="1:50" outlineLevel="1">
      <c r="A13" s="3"/>
      <c r="B13" s="3" t="s">
        <v>29</v>
      </c>
      <c r="C13" s="32"/>
      <c r="D13" s="33">
        <v>1</v>
      </c>
      <c r="E13" s="32">
        <v>204960</v>
      </c>
      <c r="F13" s="33">
        <v>14000</v>
      </c>
      <c r="G13" s="33">
        <v>14.64</v>
      </c>
      <c r="H13" s="34" t="s">
        <v>18</v>
      </c>
      <c r="I13" s="34" t="s">
        <v>30</v>
      </c>
      <c r="J13" s="13" cm="1">
        <f t="array" ref="J13">_xll.BDP(I13&amp;" Equity",$J$9)</f>
        <v>14.46</v>
      </c>
      <c r="K13" s="23" t="str">
        <f>_xll.BDP(I13&amp;" Equity",Hoja2!G$4)</f>
        <v>Real Estate</v>
      </c>
      <c r="L13" s="23" t="str">
        <f t="shared" ref="L13:L44" si="3">IF(E13&gt;1000000,"MC&gt;1Bn",IF(E13&lt;300000,"MC&lt;300M","300M&lt;MC&lt;1Bn"))</f>
        <v>MC&lt;300M</v>
      </c>
      <c r="M13" s="14">
        <f>IFERROR(VLOOKUP(I13&amp;" Equity",Hoja2!D:E,2,0),0)</f>
        <v>4.2760410000000002</v>
      </c>
      <c r="N13" s="14">
        <f>IFERROR(VLOOKUP(I13&amp;" Equity",Hoja2!L:M,2,0),0)</f>
        <v>0</v>
      </c>
      <c r="O13" s="19">
        <f t="shared" ref="O13:O41" si="4">M13*0.25+N13*0.75</f>
        <v>1.0690102500000001</v>
      </c>
      <c r="P13" s="20">
        <f t="shared" si="0"/>
        <v>-6.9010250000000051E-2</v>
      </c>
      <c r="Q13" s="38">
        <v>20.6</v>
      </c>
      <c r="R13" s="38">
        <f>Q13*0.9</f>
        <v>18.540000000000003</v>
      </c>
      <c r="S13" s="39">
        <f t="shared" ref="S13:S44" si="5">Q13/J13-1</f>
        <v>0.42461964038727529</v>
      </c>
      <c r="T13" s="39">
        <f t="shared" ref="T13:T44" si="6">R13/J13-1</f>
        <v>0.28215767634854783</v>
      </c>
      <c r="U13" s="37" t="s">
        <v>225</v>
      </c>
      <c r="V13" s="37"/>
      <c r="W13" s="47" t="str" cm="1">
        <f t="array" ref="W13">IFERROR(INDEX($K$12:$K$44,MATCH(0,COUNTIF(W$10:$Z12,$K$12:$K$44),0)),"")</f>
        <v>Technology</v>
      </c>
      <c r="X13" s="21">
        <f>SUMPRODUCT(--($K$12:$K$516=W13),$E$12:$E$516)/$E$11</f>
        <v>2.4420661373758461E-3</v>
      </c>
      <c r="Y13" s="21">
        <f>IFERROR(VLOOKUP(W13,Hoja2!$I$6:$J$15,2,0),0)</f>
        <v>0</v>
      </c>
      <c r="Z13" s="13">
        <f>IFERROR(VLOOKUP(W13,Hoja2!$Q$6:$R$12,2,0),0)</f>
        <v>0</v>
      </c>
      <c r="AA13" s="21">
        <f t="shared" si="1"/>
        <v>0</v>
      </c>
      <c r="AB13" s="22">
        <f t="shared" si="2"/>
        <v>2.4420661373758461E-3</v>
      </c>
      <c r="AX13" s="7"/>
    </row>
    <row r="14" spans="1:50" outlineLevel="1">
      <c r="A14" s="3"/>
      <c r="B14" s="3" t="s">
        <v>31</v>
      </c>
      <c r="C14" s="32"/>
      <c r="D14" s="33">
        <v>0.24</v>
      </c>
      <c r="E14" s="32">
        <v>50043</v>
      </c>
      <c r="F14" s="33">
        <v>10879</v>
      </c>
      <c r="G14" s="33">
        <v>4.5999999999999996</v>
      </c>
      <c r="H14" s="34" t="s">
        <v>18</v>
      </c>
      <c r="I14" s="34" t="s">
        <v>32</v>
      </c>
      <c r="J14" s="13" cm="1">
        <f t="array" ref="J14">_xll.BDP(I14&amp;" Equity",$J$9)</f>
        <v>4.6500000000000004</v>
      </c>
      <c r="K14" s="23" t="str">
        <f>_xll.BDP(I14&amp;" Equity",Hoja2!G$4)</f>
        <v>Technology</v>
      </c>
      <c r="L14" s="23" t="str">
        <f t="shared" si="3"/>
        <v>MC&lt;300M</v>
      </c>
      <c r="M14" s="14">
        <f>IFERROR(VLOOKUP(I14&amp;" Equity",Hoja2!D:E,2,0),0)</f>
        <v>0</v>
      </c>
      <c r="N14" s="14">
        <f>IFERROR(VLOOKUP(I14&amp;" Equity",Hoja2!L:M,2,0),0)</f>
        <v>0</v>
      </c>
      <c r="O14" s="19">
        <f t="shared" si="4"/>
        <v>0</v>
      </c>
      <c r="P14" s="20">
        <f t="shared" si="0"/>
        <v>0.24</v>
      </c>
      <c r="Q14" s="38">
        <v>8.5</v>
      </c>
      <c r="R14" s="38">
        <f>Q14*0.8</f>
        <v>6.8000000000000007</v>
      </c>
      <c r="S14" s="39">
        <f t="shared" si="5"/>
        <v>0.82795698924731176</v>
      </c>
      <c r="T14" s="39">
        <f t="shared" si="6"/>
        <v>0.4623655913978495</v>
      </c>
      <c r="U14" s="6" t="s">
        <v>226</v>
      </c>
      <c r="V14" s="37"/>
      <c r="W14" s="47" t="str" cm="1">
        <f t="array" ref="W14">IFERROR(INDEX($K$12:$K$44,MATCH(0,COUNTIF(W$10:$Z13,$K$12:$K$44),0)),"")</f>
        <v>Industrials</v>
      </c>
      <c r="X14" s="21">
        <f>SUMPRODUCT(--($K$12:$K$516=W14),$E$12:$E$516)/$E$11</f>
        <v>0.36863442909683031</v>
      </c>
      <c r="Y14" s="21">
        <f>IFERROR(VLOOKUP(W14,Hoja2!$I$6:$J$15,2,0),0)</f>
        <v>0.16191075318256529</v>
      </c>
      <c r="Z14" s="13">
        <f>IFERROR(VLOOKUP(W14,Hoja2!$Q$6:$R$12,2,0),0)</f>
        <v>0.24242545509171554</v>
      </c>
      <c r="AA14" s="21">
        <f t="shared" si="1"/>
        <v>0.18203942865985284</v>
      </c>
      <c r="AB14" s="22">
        <f t="shared" si="2"/>
        <v>0.18659500043697747</v>
      </c>
      <c r="AX14" s="7"/>
    </row>
    <row r="15" spans="1:50" outlineLevel="1">
      <c r="A15" s="3"/>
      <c r="B15" s="3" t="s">
        <v>33</v>
      </c>
      <c r="C15" s="32"/>
      <c r="D15" s="33">
        <v>4.79</v>
      </c>
      <c r="E15" s="32">
        <v>980925</v>
      </c>
      <c r="F15" s="33">
        <v>145000</v>
      </c>
      <c r="G15" s="33">
        <v>6.76</v>
      </c>
      <c r="H15" s="34" t="s">
        <v>18</v>
      </c>
      <c r="I15" s="34" t="s">
        <v>34</v>
      </c>
      <c r="J15" s="13" cm="1">
        <f t="array" ref="J15">_xll.BDP(I15&amp;" Equity",$J$9)</f>
        <v>6.72</v>
      </c>
      <c r="K15" s="23" t="str">
        <f>_xll.BDP(I15&amp;" Equity",Hoja2!G$4)</f>
        <v>Industrials</v>
      </c>
      <c r="L15" s="23" t="str">
        <f t="shared" si="3"/>
        <v>300M&lt;MC&lt;1Bn</v>
      </c>
      <c r="M15" s="14">
        <f>IFERROR(VLOOKUP(I15&amp;" Equity",Hoja2!D:E,2,0),0)</f>
        <v>0</v>
      </c>
      <c r="N15" s="14">
        <f>IFERROR(VLOOKUP(I15&amp;" Equity",Hoja2!L:M,2,0),0)</f>
        <v>4.0556359999999998</v>
      </c>
      <c r="O15" s="19">
        <f t="shared" si="4"/>
        <v>3.0417269999999998</v>
      </c>
      <c r="P15" s="20">
        <f t="shared" si="0"/>
        <v>1.7482730000000002</v>
      </c>
      <c r="Q15" s="38">
        <v>9.5</v>
      </c>
      <c r="R15" s="38">
        <f>Q15*0.8</f>
        <v>7.6000000000000005</v>
      </c>
      <c r="S15" s="39">
        <f t="shared" si="5"/>
        <v>0.41369047619047628</v>
      </c>
      <c r="T15" s="39">
        <f t="shared" si="6"/>
        <v>0.13095238095238115</v>
      </c>
      <c r="U15" s="37" t="s">
        <v>225</v>
      </c>
      <c r="V15" s="37"/>
      <c r="W15" s="47" t="str" cm="1">
        <f t="array" ref="W15">IFERROR(INDEX($K$12:$K$44,MATCH(0,COUNTIF(W$10:$Z14,$K$12:$K$44),0)),"")</f>
        <v>Financials</v>
      </c>
      <c r="X15" s="21">
        <f>SUMPRODUCT(--($K$12:$K$516=W15),$E$12:$E$516)/$E$11</f>
        <v>0.14521321755914018</v>
      </c>
      <c r="Y15" s="21">
        <f>IFERROR(VLOOKUP(W15,Hoja2!$I$6:$J$15,2,0),0)</f>
        <v>0</v>
      </c>
      <c r="Z15" s="13">
        <f>IFERROR(VLOOKUP(W15,Hoja2!$Q$6:$R$12,2,0),0)</f>
        <v>0.12521230199982106</v>
      </c>
      <c r="AA15" s="21">
        <f t="shared" si="1"/>
        <v>3.1303075499955264E-2</v>
      </c>
      <c r="AB15" s="22">
        <f t="shared" si="2"/>
        <v>0.11391014205918493</v>
      </c>
      <c r="AX15" s="7"/>
    </row>
    <row r="16" spans="1:50" outlineLevel="1">
      <c r="A16" s="3"/>
      <c r="B16" s="3" t="s">
        <v>209</v>
      </c>
      <c r="C16" s="32"/>
      <c r="D16" s="33">
        <v>1.5</v>
      </c>
      <c r="E16" s="32">
        <v>306900</v>
      </c>
      <c r="F16" s="33">
        <v>1500000</v>
      </c>
      <c r="G16" s="33">
        <v>0.2</v>
      </c>
      <c r="H16" s="34" t="s">
        <v>18</v>
      </c>
      <c r="I16" s="34" t="s">
        <v>210</v>
      </c>
      <c r="J16" s="13" cm="1">
        <f t="array" ref="J16">_xll.BDP(I16&amp;" Equity",$J$9)</f>
        <v>0.20219999999999999</v>
      </c>
      <c r="K16" s="23" t="str">
        <f>_xll.BDP(I16&amp;" Equity",Hoja2!G$4)</f>
        <v>Financials</v>
      </c>
      <c r="L16" s="23" t="str">
        <f t="shared" si="3"/>
        <v>300M&lt;MC&lt;1Bn</v>
      </c>
      <c r="M16" s="14">
        <f>IFERROR(VLOOKUP(I16&amp;" Equity",Hoja2!D:E,2,0),0)</f>
        <v>0</v>
      </c>
      <c r="N16" s="14">
        <f>IFERROR(VLOOKUP(I16&amp;" Equity",Hoja2!L:M,2,0),0)</f>
        <v>0</v>
      </c>
      <c r="O16" s="19">
        <f t="shared" si="4"/>
        <v>0</v>
      </c>
      <c r="P16" s="20">
        <f t="shared" si="0"/>
        <v>1.5</v>
      </c>
      <c r="Q16" s="38">
        <v>0.28000000000000003</v>
      </c>
      <c r="R16" s="38">
        <f>Q16*0.85</f>
        <v>0.23800000000000002</v>
      </c>
      <c r="S16" s="39">
        <f t="shared" si="5"/>
        <v>0.38476755687438202</v>
      </c>
      <c r="T16" s="39">
        <f t="shared" si="6"/>
        <v>0.17705242334322469</v>
      </c>
      <c r="U16" s="37" t="s">
        <v>225</v>
      </c>
      <c r="V16" s="37"/>
      <c r="W16" s="47" t="str" cm="1">
        <f t="array" ref="W16">IFERROR(INDEX($K$12:$K$44,MATCH(0,COUNTIF(W$10:$Z15,$K$12:$K$44),0)),"")</f>
        <v>Consumer Discretionary</v>
      </c>
      <c r="X16" s="21">
        <f>SUMPRODUCT(--($K$12:$K$516=W16),$E$12:$E$516)/$E$11</f>
        <v>0.18854084754915487</v>
      </c>
      <c r="Y16" s="21">
        <f>IFERROR(VLOOKUP(W16,Hoja2!$I$6:$J$15,2,0),0)</f>
        <v>0.13054200076108</v>
      </c>
      <c r="Z16" s="13">
        <f>IFERROR(VLOOKUP(W16,Hoja2!$Q$6:$R$12,2,0),0)</f>
        <v>0.24543744584595004</v>
      </c>
      <c r="AA16" s="21">
        <f t="shared" si="1"/>
        <v>0.15926586203229751</v>
      </c>
      <c r="AB16" s="22">
        <f t="shared" si="2"/>
        <v>2.9274985516857366E-2</v>
      </c>
      <c r="AX16" s="7"/>
    </row>
    <row r="17" spans="1:50" outlineLevel="1">
      <c r="A17" s="3"/>
      <c r="B17" s="3" t="s">
        <v>35</v>
      </c>
      <c r="C17" s="32"/>
      <c r="D17" s="33">
        <v>4.7300000000000004</v>
      </c>
      <c r="E17" s="32">
        <v>970000</v>
      </c>
      <c r="F17" s="33">
        <v>800000</v>
      </c>
      <c r="G17" s="33">
        <v>1.21</v>
      </c>
      <c r="H17" s="34" t="s">
        <v>18</v>
      </c>
      <c r="I17" s="34" t="s">
        <v>36</v>
      </c>
      <c r="J17" s="13" cm="1">
        <f t="array" ref="J17">_xll.BDP(I17&amp;" Equity",$J$9)</f>
        <v>1.2030000000000001</v>
      </c>
      <c r="K17" s="23" t="str">
        <f>_xll.BDP(I17&amp;" Equity",Hoja2!G$4)</f>
        <v>Financials</v>
      </c>
      <c r="L17" s="23" t="str">
        <f t="shared" si="3"/>
        <v>300M&lt;MC&lt;1Bn</v>
      </c>
      <c r="M17" s="14">
        <f>IFERROR(VLOOKUP(I17&amp;" Equity",Hoja2!D:E,2,0),0)</f>
        <v>0</v>
      </c>
      <c r="N17" s="14">
        <f>IFERROR(VLOOKUP(I17&amp;" Equity",Hoja2!L:M,2,0),0)</f>
        <v>0</v>
      </c>
      <c r="O17" s="19">
        <f t="shared" si="4"/>
        <v>0</v>
      </c>
      <c r="P17" s="20">
        <f t="shared" si="0"/>
        <v>4.7300000000000004</v>
      </c>
      <c r="Q17" s="38">
        <v>1.4</v>
      </c>
      <c r="R17" s="38">
        <f>Q17*0.9</f>
        <v>1.26</v>
      </c>
      <c r="S17" s="39">
        <f t="shared" si="5"/>
        <v>0.1637572734829591</v>
      </c>
      <c r="T17" s="39">
        <f t="shared" si="6"/>
        <v>4.7381546134663388E-2</v>
      </c>
      <c r="U17" s="37" t="s">
        <v>225</v>
      </c>
      <c r="V17" s="37"/>
      <c r="W17" s="47" t="str" cm="1">
        <f t="array" ref="W17">IFERROR(INDEX($K$12:$K$44,MATCH(0,COUNTIF(W$10:$Z16,$K$12:$K$44),0)),"")</f>
        <v>Consumer Staples</v>
      </c>
      <c r="X17" s="21">
        <f>SUMPRODUCT(--($K$12:$K$516=W17),$E$12:$E$516)/$E$11</f>
        <v>0.10911047851964618</v>
      </c>
      <c r="Y17" s="21">
        <f>IFERROR(VLOOKUP(W17,Hoja2!$I$6:$J$15,2,0),0)</f>
        <v>0.11553053999641366</v>
      </c>
      <c r="Z17" s="13">
        <f>IFERROR(VLOOKUP(W17,Hoja2!$Q$6:$R$12,2,0),0)</f>
        <v>0.18125447869274591</v>
      </c>
      <c r="AA17" s="21">
        <f t="shared" si="1"/>
        <v>0.13196152467049671</v>
      </c>
      <c r="AB17" s="22">
        <f t="shared" si="2"/>
        <v>-2.2851046150850526E-2</v>
      </c>
      <c r="AX17" s="7"/>
    </row>
    <row r="18" spans="1:50" outlineLevel="1">
      <c r="A18" s="3"/>
      <c r="B18" s="3" t="s">
        <v>37</v>
      </c>
      <c r="C18" s="32"/>
      <c r="D18" s="33">
        <v>2.2799999999999998</v>
      </c>
      <c r="E18" s="32">
        <v>468020</v>
      </c>
      <c r="F18" s="33">
        <v>70000</v>
      </c>
      <c r="G18" s="33">
        <v>6.69</v>
      </c>
      <c r="H18" s="34" t="s">
        <v>18</v>
      </c>
      <c r="I18" s="34" t="s">
        <v>38</v>
      </c>
      <c r="J18" s="13" cm="1">
        <f t="array" ref="J18">_xll.BDP(I18&amp;" Equity",$J$9)</f>
        <v>6.7240000000000002</v>
      </c>
      <c r="K18" s="23" t="str">
        <f>_xll.BDP(I18&amp;" Equity",Hoja2!G$4)</f>
        <v>Financials</v>
      </c>
      <c r="L18" s="23" t="str">
        <f t="shared" si="3"/>
        <v>300M&lt;MC&lt;1Bn</v>
      </c>
      <c r="M18" s="14">
        <f>IFERROR(VLOOKUP(I18&amp;" Equity",Hoja2!D:E,2,0),0)</f>
        <v>0</v>
      </c>
      <c r="N18" s="14">
        <f>IFERROR(VLOOKUP(I18&amp;" Equity",Hoja2!L:M,2,0),0)</f>
        <v>0</v>
      </c>
      <c r="O18" s="19">
        <f t="shared" si="4"/>
        <v>0</v>
      </c>
      <c r="P18" s="20">
        <f t="shared" si="0"/>
        <v>2.2799999999999998</v>
      </c>
      <c r="Q18" s="38">
        <v>7.5</v>
      </c>
      <c r="R18" s="38">
        <f>Q18*0.9</f>
        <v>6.75</v>
      </c>
      <c r="S18" s="39">
        <f t="shared" si="5"/>
        <v>0.11540749553836993</v>
      </c>
      <c r="T18" s="39">
        <f t="shared" si="6"/>
        <v>3.8667459845329599E-3</v>
      </c>
      <c r="U18" s="37" t="s">
        <v>225</v>
      </c>
      <c r="V18" s="37"/>
      <c r="W18" s="47" t="str" cm="1">
        <f t="array" ref="W18">IFERROR(INDEX($K$12:$K$44,MATCH(0,COUNTIF(W$10:$Z17,$K$12:$K$44),0)),"")</f>
        <v>#N/A Invalid Security</v>
      </c>
      <c r="X18" s="21">
        <f>SUMPRODUCT(--($K$12:$K$516=W18),$E$12:$E$516)/$E$11</f>
        <v>1.1883277407645512E-2</v>
      </c>
      <c r="Y18" s="21">
        <f>IFERROR(VLOOKUP(W18,Hoja2!$I$6:$J$15,2,0),0)</f>
        <v>0</v>
      </c>
      <c r="Z18" s="13">
        <f>IFERROR(VLOOKUP(W18,Hoja2!$Q$6:$R$12,2,0),0)</f>
        <v>0</v>
      </c>
      <c r="AA18" s="21">
        <f t="shared" si="1"/>
        <v>0</v>
      </c>
      <c r="AB18" s="22">
        <f t="shared" si="2"/>
        <v>1.1883277407645512E-2</v>
      </c>
      <c r="AX18" s="7"/>
    </row>
    <row r="19" spans="1:50" outlineLevel="1">
      <c r="A19" s="3"/>
      <c r="B19" s="3" t="s">
        <v>39</v>
      </c>
      <c r="C19" s="32"/>
      <c r="D19" s="33">
        <v>7.28</v>
      </c>
      <c r="E19" s="32">
        <v>1491600</v>
      </c>
      <c r="F19" s="33">
        <v>55000</v>
      </c>
      <c r="G19" s="33">
        <v>27.12</v>
      </c>
      <c r="H19" s="34" t="s">
        <v>18</v>
      </c>
      <c r="I19" s="34" t="s">
        <v>40</v>
      </c>
      <c r="J19" s="13" cm="1">
        <f t="array" ref="J19">_xll.BDP(I19&amp;" Equity",$J$9)</f>
        <v>27.06</v>
      </c>
      <c r="K19" s="23" t="str">
        <f>_xll.BDP(I19&amp;" Equity",Hoja2!G$4)</f>
        <v>Consumer Discretionary</v>
      </c>
      <c r="L19" s="23" t="str">
        <f t="shared" si="3"/>
        <v>MC&gt;1Bn</v>
      </c>
      <c r="M19" s="14">
        <f>IFERROR(VLOOKUP(I19&amp;" Equity",Hoja2!D:E,2,0),0)</f>
        <v>0</v>
      </c>
      <c r="N19" s="14">
        <f>IFERROR(VLOOKUP(I19&amp;" Equity",Hoja2!L:M,2,0),0)</f>
        <v>11.792916999999999</v>
      </c>
      <c r="O19" s="19">
        <f t="shared" si="4"/>
        <v>8.8446877499999985</v>
      </c>
      <c r="P19" s="20">
        <f t="shared" si="0"/>
        <v>-1.5646877499999983</v>
      </c>
      <c r="Q19" s="38">
        <v>30</v>
      </c>
      <c r="R19" s="38">
        <f>Q19*0.9</f>
        <v>27</v>
      </c>
      <c r="S19" s="39">
        <f t="shared" si="5"/>
        <v>0.10864745011086474</v>
      </c>
      <c r="T19" s="39">
        <f t="shared" si="6"/>
        <v>-2.2172949002217113E-3</v>
      </c>
      <c r="U19" s="37" t="s">
        <v>225</v>
      </c>
      <c r="V19" s="37"/>
      <c r="W19" s="47" t="str" cm="1">
        <f t="array" ref="W19">IFERROR(INDEX($K$12:$K$44,MATCH(0,COUNTIF(W$10:$Z18,$K$12:$K$44),0)),"")</f>
        <v>Health Care</v>
      </c>
      <c r="X19" s="21">
        <f>SUMPRODUCT(--($K$12:$K$516=W19),$E$12:$E$516)/$E$11</f>
        <v>4.0127709864799431E-2</v>
      </c>
      <c r="Y19" s="21">
        <f>IFERROR(VLOOKUP(W19,Hoja2!$I$6:$J$15,2,0),0)</f>
        <v>5.0800518327547249E-2</v>
      </c>
      <c r="Z19" s="13">
        <f>IFERROR(VLOOKUP(W19,Hoja2!$Q$6:$R$12,2,0),0)</f>
        <v>0.12906997365746578</v>
      </c>
      <c r="AA19" s="21">
        <f t="shared" si="1"/>
        <v>7.0367882160026873E-2</v>
      </c>
      <c r="AB19" s="22">
        <f t="shared" si="2"/>
        <v>-3.0240172295227442E-2</v>
      </c>
      <c r="AX19" s="7"/>
    </row>
    <row r="20" spans="1:50" outlineLevel="1">
      <c r="A20" s="3"/>
      <c r="B20" s="3" t="s">
        <v>41</v>
      </c>
      <c r="C20" s="32"/>
      <c r="D20" s="33">
        <v>4.92</v>
      </c>
      <c r="E20" s="32">
        <v>1008000</v>
      </c>
      <c r="F20" s="33">
        <v>35000</v>
      </c>
      <c r="G20" s="33">
        <v>28.8</v>
      </c>
      <c r="H20" s="34" t="s">
        <v>18</v>
      </c>
      <c r="I20" s="34" t="s">
        <v>42</v>
      </c>
      <c r="J20" s="13" cm="1">
        <f t="array" ref="J20">_xll.BDP(I20&amp;" Equity",$J$9)</f>
        <v>28.65</v>
      </c>
      <c r="K20" s="23" t="str">
        <f>_xll.BDP(I20&amp;" Equity",Hoja2!G$4)</f>
        <v>Industrials</v>
      </c>
      <c r="L20" s="23" t="str">
        <f t="shared" si="3"/>
        <v>MC&gt;1Bn</v>
      </c>
      <c r="M20" s="14">
        <f>IFERROR(VLOOKUP(I20&amp;" Equity",Hoja2!D:E,2,0),0)</f>
        <v>0</v>
      </c>
      <c r="N20" s="14">
        <f>IFERROR(VLOOKUP(I20&amp;" Equity",Hoja2!L:M,2,0),0)</f>
        <v>3.4910049999999999</v>
      </c>
      <c r="O20" s="19">
        <f t="shared" si="4"/>
        <v>2.61825375</v>
      </c>
      <c r="P20" s="20">
        <f t="shared" si="0"/>
        <v>2.3017462499999999</v>
      </c>
      <c r="Q20" s="38">
        <v>38</v>
      </c>
      <c r="R20" s="38">
        <f>Q20*0.9</f>
        <v>34.200000000000003</v>
      </c>
      <c r="S20" s="39">
        <f t="shared" si="5"/>
        <v>0.32635253054101221</v>
      </c>
      <c r="T20" s="39">
        <f t="shared" si="6"/>
        <v>0.19371727748691114</v>
      </c>
      <c r="U20" s="37" t="s">
        <v>225</v>
      </c>
      <c r="V20" s="37"/>
      <c r="W20" s="47" t="str" cm="1">
        <f t="array" ref="W20">IFERROR(INDEX($K$12:$K$44,MATCH(0,COUNTIF(W$10:$Z19,$K$12:$K$44),0)),"")</f>
        <v>Utilities</v>
      </c>
      <c r="X20" s="21">
        <f>SUMPRODUCT(--($K$12:$K$516=W20),$E$12:$E$516)/$E$11</f>
        <v>1.1065253814718803E-2</v>
      </c>
      <c r="Y20" s="21">
        <f>IFERROR(VLOOKUP(W20,Hoja2!$I$6:$J$15,2,0),0)</f>
        <v>0.105419440098906</v>
      </c>
      <c r="Z20" s="13">
        <f>IFERROR(VLOOKUP(W20,Hoja2!$Q$6:$R$12,2,0),0)</f>
        <v>3.3026255232204559E-2</v>
      </c>
      <c r="AA20" s="21">
        <f t="shared" si="1"/>
        <v>8.7321143882230626E-2</v>
      </c>
      <c r="AB20" s="22">
        <f t="shared" si="2"/>
        <v>-7.6255890067511822E-2</v>
      </c>
      <c r="AX20" s="7"/>
    </row>
    <row r="21" spans="1:50" outlineLevel="1">
      <c r="A21" s="3"/>
      <c r="B21" s="3" t="s">
        <v>43</v>
      </c>
      <c r="C21" s="32"/>
      <c r="D21" s="33">
        <v>2.17</v>
      </c>
      <c r="E21" s="32">
        <v>444950</v>
      </c>
      <c r="F21" s="33">
        <v>10217</v>
      </c>
      <c r="G21" s="33">
        <v>43.55</v>
      </c>
      <c r="H21" s="34" t="s">
        <v>18</v>
      </c>
      <c r="I21" s="34" t="s">
        <v>44</v>
      </c>
      <c r="J21" s="13" cm="1">
        <f t="array" ref="J21">_xll.BDP(I21&amp;" Equity",$J$9)</f>
        <v>43.5</v>
      </c>
      <c r="K21" s="23" t="str">
        <f>_xll.BDP(I21&amp;" Equity",Hoja2!G$4)</f>
        <v>Financials</v>
      </c>
      <c r="L21" s="23" t="str">
        <f t="shared" si="3"/>
        <v>300M&lt;MC&lt;1Bn</v>
      </c>
      <c r="M21" s="14">
        <f>IFERROR(VLOOKUP(I21&amp;" Equity",Hoja2!D:E,2,0),0)</f>
        <v>0</v>
      </c>
      <c r="N21" s="14">
        <f>IFERROR(VLOOKUP(I21&amp;" Equity",Hoja2!L:M,2,0),0)</f>
        <v>4.5722550000000002</v>
      </c>
      <c r="O21" s="19">
        <f t="shared" si="4"/>
        <v>3.4291912500000001</v>
      </c>
      <c r="P21" s="20">
        <f t="shared" si="0"/>
        <v>-1.2591912500000002</v>
      </c>
      <c r="Q21" s="38">
        <v>69</v>
      </c>
      <c r="R21" s="38">
        <v>61.5</v>
      </c>
      <c r="S21" s="39">
        <f t="shared" si="5"/>
        <v>0.5862068965517242</v>
      </c>
      <c r="T21" s="39">
        <f t="shared" si="6"/>
        <v>0.4137931034482758</v>
      </c>
      <c r="U21" s="37" t="s">
        <v>225</v>
      </c>
      <c r="V21" s="37"/>
      <c r="W21" s="47" t="str" cm="1">
        <f t="array" ref="W21">IFERROR(INDEX($K$12:$K$44,MATCH(0,COUNTIF(W$10:$Z20,$K$12:$K$44),0)),"")</f>
        <v>Energy</v>
      </c>
      <c r="X21" s="21">
        <f>SUMPRODUCT(--($K$12:$K$516=W21),$E$12:$E$516)/$E$11</f>
        <v>4.5105244105599074E-2</v>
      </c>
      <c r="Y21" s="21">
        <f>IFERROR(VLOOKUP(W21,Hoja2!$I$6:$J$15,2,0),0)</f>
        <v>9.5082235496316322E-2</v>
      </c>
      <c r="Z21" s="13">
        <f>IFERROR(VLOOKUP(W21,Hoja2!$Q$6:$R$12,2,0),0)</f>
        <v>0</v>
      </c>
      <c r="AA21" s="21">
        <f t="shared" ref="AA21" si="7">Y21*0.75+Z21*0.25</f>
        <v>7.1311676622237238E-2</v>
      </c>
      <c r="AB21" s="22">
        <f t="shared" ref="AB21" si="8">X21-AA21</f>
        <v>-2.6206432516638165E-2</v>
      </c>
      <c r="AX21" s="7"/>
    </row>
    <row r="22" spans="1:50" outlineLevel="1">
      <c r="A22" s="3"/>
      <c r="B22" s="3" t="s">
        <v>45</v>
      </c>
      <c r="C22" s="32"/>
      <c r="D22" s="33">
        <v>3.04</v>
      </c>
      <c r="E22" s="32">
        <v>622700</v>
      </c>
      <c r="F22" s="33">
        <v>65000</v>
      </c>
      <c r="G22" s="33">
        <v>9.58</v>
      </c>
      <c r="H22" s="34" t="s">
        <v>18</v>
      </c>
      <c r="I22" s="34" t="s">
        <v>46</v>
      </c>
      <c r="J22" s="13" cm="1">
        <f t="array" ref="J22">_xll.BDP(I22&amp;" Equity",$J$9)</f>
        <v>9.52</v>
      </c>
      <c r="K22" s="23" t="str">
        <f>_xll.BDP(I22&amp;" Equity",Hoja2!G$4)</f>
        <v>Industrials</v>
      </c>
      <c r="L22" s="23" t="str">
        <f t="shared" si="3"/>
        <v>300M&lt;MC&lt;1Bn</v>
      </c>
      <c r="M22" s="14">
        <f>IFERROR(VLOOKUP(I22&amp;" Equity",Hoja2!D:E,2,0),0)</f>
        <v>0</v>
      </c>
      <c r="N22" s="14">
        <f>IFERROR(VLOOKUP(I22&amp;" Equity",Hoja2!L:M,2,0),0)</f>
        <v>0</v>
      </c>
      <c r="O22" s="19">
        <f t="shared" si="4"/>
        <v>0</v>
      </c>
      <c r="P22" s="20">
        <f t="shared" si="0"/>
        <v>3.04</v>
      </c>
      <c r="Q22" s="38">
        <v>12</v>
      </c>
      <c r="R22" s="38">
        <f>Q22*0.9</f>
        <v>10.8</v>
      </c>
      <c r="S22" s="39">
        <f t="shared" si="5"/>
        <v>0.26050420168067223</v>
      </c>
      <c r="T22" s="39">
        <f t="shared" si="6"/>
        <v>0.13445378151260523</v>
      </c>
      <c r="U22" s="37" t="s">
        <v>225</v>
      </c>
      <c r="V22" s="37"/>
      <c r="AX22" s="7"/>
    </row>
    <row r="23" spans="1:50" ht="15" outlineLevel="1">
      <c r="A23" s="3"/>
      <c r="B23" s="3" t="s">
        <v>47</v>
      </c>
      <c r="C23" s="32"/>
      <c r="D23" s="33">
        <v>2.02</v>
      </c>
      <c r="E23" s="32">
        <v>413400</v>
      </c>
      <c r="F23" s="33">
        <v>26000</v>
      </c>
      <c r="G23" s="33">
        <v>15.9</v>
      </c>
      <c r="H23" s="34" t="s">
        <v>18</v>
      </c>
      <c r="I23" s="34" t="s">
        <v>48</v>
      </c>
      <c r="J23" s="13" cm="1">
        <f t="array" ref="J23">_xll.BDP(I23&amp;" Equity",$J$9)</f>
        <v>15.8</v>
      </c>
      <c r="K23" s="23" t="str">
        <f>_xll.BDP(I23&amp;" Equity",Hoja2!G$4)</f>
        <v>Consumer Staples</v>
      </c>
      <c r="L23" s="23" t="str">
        <f t="shared" si="3"/>
        <v>300M&lt;MC&lt;1Bn</v>
      </c>
      <c r="M23" s="14">
        <f>IFERROR(VLOOKUP(I23&amp;" Equity",Hoja2!D:E,2,0),0)</f>
        <v>0</v>
      </c>
      <c r="N23" s="14">
        <f>IFERROR(VLOOKUP(I23&amp;" Equity",Hoja2!L:M,2,0),0)</f>
        <v>6.4696020000000001</v>
      </c>
      <c r="O23" s="19">
        <f t="shared" si="4"/>
        <v>4.8522014999999996</v>
      </c>
      <c r="P23" s="20">
        <f t="shared" si="0"/>
        <v>-2.8322014999999996</v>
      </c>
      <c r="Q23" s="38">
        <v>18</v>
      </c>
      <c r="R23" s="38">
        <f>Q23*0.9</f>
        <v>16.2</v>
      </c>
      <c r="S23" s="39">
        <f t="shared" si="5"/>
        <v>0.13924050632911378</v>
      </c>
      <c r="T23" s="39">
        <f t="shared" si="6"/>
        <v>2.5316455696202445E-2</v>
      </c>
      <c r="U23" s="37" t="s">
        <v>225</v>
      </c>
      <c r="V23" s="37"/>
      <c r="X23" s="43" t="s">
        <v>24</v>
      </c>
      <c r="Y23" s="44"/>
      <c r="Z23" s="44"/>
      <c r="AA23" s="44"/>
      <c r="AB23" s="44"/>
      <c r="AX23" s="7"/>
    </row>
    <row r="24" spans="1:50" outlineLevel="1">
      <c r="A24" s="3"/>
      <c r="B24" s="3" t="s">
        <v>49</v>
      </c>
      <c r="C24" s="32"/>
      <c r="D24" s="33">
        <v>3.21</v>
      </c>
      <c r="E24" s="32">
        <v>657250</v>
      </c>
      <c r="F24" s="33">
        <v>55000</v>
      </c>
      <c r="G24" s="33">
        <v>11.95</v>
      </c>
      <c r="H24" s="34" t="s">
        <v>18</v>
      </c>
      <c r="I24" s="34" t="s">
        <v>50</v>
      </c>
      <c r="J24" s="13" cm="1">
        <f t="array" ref="J24">_xll.BDP(I24&amp;" Equity",$J$9)</f>
        <v>11.9</v>
      </c>
      <c r="K24" s="23" t="str">
        <f>_xll.BDP(I24&amp;" Equity",Hoja2!G$4)</f>
        <v>Industrials</v>
      </c>
      <c r="L24" s="23" t="str">
        <f t="shared" si="3"/>
        <v>300M&lt;MC&lt;1Bn</v>
      </c>
      <c r="M24" s="14">
        <f>IFERROR(VLOOKUP(I24&amp;" Equity",Hoja2!D:E,2,0),0)</f>
        <v>0</v>
      </c>
      <c r="N24" s="14">
        <f>IFERROR(VLOOKUP(I24&amp;" Equity",Hoja2!L:M,2,0),0)</f>
        <v>0</v>
      </c>
      <c r="O24" s="19">
        <f t="shared" si="4"/>
        <v>0</v>
      </c>
      <c r="P24" s="20">
        <f t="shared" si="0"/>
        <v>3.21</v>
      </c>
      <c r="Q24" s="38">
        <v>19</v>
      </c>
      <c r="R24" s="38">
        <f>Q24*0.85</f>
        <v>16.149999999999999</v>
      </c>
      <c r="S24" s="39">
        <f t="shared" si="5"/>
        <v>0.59663865546218475</v>
      </c>
      <c r="T24" s="39">
        <f t="shared" si="6"/>
        <v>0.35714285714285698</v>
      </c>
      <c r="U24" s="37" t="s">
        <v>225</v>
      </c>
      <c r="V24" s="37"/>
      <c r="AX24" s="7"/>
    </row>
    <row r="25" spans="1:50" outlineLevel="1">
      <c r="A25" s="3"/>
      <c r="B25" s="3" t="s">
        <v>51</v>
      </c>
      <c r="C25" s="32"/>
      <c r="D25" s="33">
        <v>1.19</v>
      </c>
      <c r="E25" s="32">
        <v>243513</v>
      </c>
      <c r="F25" s="33">
        <v>243513.46</v>
      </c>
      <c r="G25" s="33">
        <v>1</v>
      </c>
      <c r="H25" s="34" t="s">
        <v>18</v>
      </c>
      <c r="I25" s="34" t="s">
        <v>18</v>
      </c>
      <c r="J25" s="13" t="str" cm="1">
        <f t="array" ref="J25">_xll.BDP(I25&amp;" Equity",$J$9)</f>
        <v>#N/A Invalid Security</v>
      </c>
      <c r="K25" s="23" t="str">
        <f>_xll.BDP(I25&amp;" Equity",Hoja2!G$4)</f>
        <v>#N/A Invalid Security</v>
      </c>
      <c r="L25" s="23" t="str">
        <f t="shared" si="3"/>
        <v>MC&lt;300M</v>
      </c>
      <c r="M25" s="14">
        <f>IFERROR(VLOOKUP(I25&amp;" Equity",Hoja2!D:E,2,0),0)</f>
        <v>0</v>
      </c>
      <c r="N25" s="14">
        <f>IFERROR(VLOOKUP(I25&amp;" Equity",Hoja2!L:M,2,0),0)</f>
        <v>0</v>
      </c>
      <c r="O25" s="19">
        <f t="shared" si="4"/>
        <v>0</v>
      </c>
      <c r="P25" s="20">
        <f t="shared" si="0"/>
        <v>1.19</v>
      </c>
      <c r="Q25" s="37" t="s">
        <v>213</v>
      </c>
      <c r="R25" s="37" t="s">
        <v>213</v>
      </c>
      <c r="S25" s="37" t="s">
        <v>213</v>
      </c>
      <c r="T25" s="37" t="s">
        <v>213</v>
      </c>
      <c r="U25" s="37" t="s">
        <v>213</v>
      </c>
      <c r="V25" s="37"/>
      <c r="W25" s="47" t="s">
        <v>226</v>
      </c>
      <c r="X25" s="46">
        <f>COUNTIF($U$12:$U$44,W25)</f>
        <v>5</v>
      </c>
      <c r="Y25" s="46"/>
      <c r="Z25" s="46"/>
      <c r="AA25" s="39">
        <f>X25/($C$11-1)</f>
        <v>0.15625</v>
      </c>
      <c r="AB25" s="46"/>
      <c r="AX25" s="7"/>
    </row>
    <row r="26" spans="1:50" outlineLevel="1">
      <c r="A26" s="3"/>
      <c r="B26" s="3" t="s">
        <v>52</v>
      </c>
      <c r="C26" s="32"/>
      <c r="D26" s="33">
        <v>1.04</v>
      </c>
      <c r="E26" s="32">
        <v>213900</v>
      </c>
      <c r="F26" s="33">
        <v>60000</v>
      </c>
      <c r="G26" s="33">
        <v>3.56</v>
      </c>
      <c r="H26" s="34" t="s">
        <v>18</v>
      </c>
      <c r="I26" s="34" t="s">
        <v>53</v>
      </c>
      <c r="J26" s="13" cm="1">
        <f t="array" ref="J26">_xll.BDP(I26&amp;" Equity",$J$9)</f>
        <v>3.55</v>
      </c>
      <c r="K26" s="23" t="str">
        <f>_xll.BDP(I26&amp;" Equity",Hoja2!G$4)</f>
        <v>Health Care</v>
      </c>
      <c r="L26" s="23" t="str">
        <f t="shared" si="3"/>
        <v>MC&lt;300M</v>
      </c>
      <c r="M26" s="14">
        <f>IFERROR(VLOOKUP(I26&amp;" Equity",Hoja2!D:E,2,0),0)</f>
        <v>0</v>
      </c>
      <c r="N26" s="14">
        <f>IFERROR(VLOOKUP(I26&amp;" Equity",Hoja2!L:M,2,0),0)</f>
        <v>4.8796480000000004</v>
      </c>
      <c r="O26" s="19">
        <f t="shared" si="4"/>
        <v>3.6597360000000005</v>
      </c>
      <c r="P26" s="20">
        <f t="shared" si="0"/>
        <v>-2.6197360000000005</v>
      </c>
      <c r="Q26" s="38">
        <v>4.4000000000000004</v>
      </c>
      <c r="R26" s="38">
        <v>3.8</v>
      </c>
      <c r="S26" s="39">
        <f t="shared" si="5"/>
        <v>0.23943661971830998</v>
      </c>
      <c r="T26" s="39">
        <f t="shared" si="6"/>
        <v>7.0422535211267512E-2</v>
      </c>
      <c r="U26" s="37" t="s">
        <v>225</v>
      </c>
      <c r="V26" s="37"/>
      <c r="W26" s="48" t="s">
        <v>225</v>
      </c>
      <c r="X26" s="6">
        <v>27</v>
      </c>
      <c r="AA26" s="39">
        <f>X26/($C$11-1)</f>
        <v>0.84375</v>
      </c>
      <c r="AX26" s="7"/>
    </row>
    <row r="27" spans="1:50" outlineLevel="1">
      <c r="A27" s="3"/>
      <c r="B27" s="3" t="s">
        <v>54</v>
      </c>
      <c r="C27" s="32"/>
      <c r="D27" s="33">
        <v>3.16</v>
      </c>
      <c r="E27" s="32">
        <v>647500</v>
      </c>
      <c r="F27" s="33">
        <v>70000</v>
      </c>
      <c r="G27" s="33">
        <v>9.25</v>
      </c>
      <c r="H27" t="s">
        <v>18</v>
      </c>
      <c r="I27" t="s">
        <v>55</v>
      </c>
      <c r="J27" s="13" cm="1">
        <f t="array" ref="J27">_xll.BDP(I27&amp;" Equity",$J$9)</f>
        <v>9.16</v>
      </c>
      <c r="K27" s="23" t="str">
        <f>_xll.BDP(I27&amp;" Equity",Hoja2!G$4)</f>
        <v>Industrials</v>
      </c>
      <c r="L27" s="23" t="str">
        <f t="shared" si="3"/>
        <v>300M&lt;MC&lt;1Bn</v>
      </c>
      <c r="M27" s="14">
        <f>IFERROR(VLOOKUP(I27&amp;" Equity",Hoja2!D:E,2,0),0)</f>
        <v>0</v>
      </c>
      <c r="N27" s="14">
        <f>IFERROR(VLOOKUP(I27&amp;" Equity",Hoja2!L:M,2,0),0)</f>
        <v>0</v>
      </c>
      <c r="O27" s="19">
        <f t="shared" si="4"/>
        <v>0</v>
      </c>
      <c r="P27" s="20">
        <f t="shared" si="0"/>
        <v>3.16</v>
      </c>
      <c r="Q27" s="38">
        <v>13</v>
      </c>
      <c r="R27" s="38">
        <f>Q27*0.85</f>
        <v>11.049999999999999</v>
      </c>
      <c r="S27" s="39">
        <f t="shared" si="5"/>
        <v>0.4192139737991265</v>
      </c>
      <c r="T27" s="39">
        <f t="shared" si="6"/>
        <v>0.20633187772925754</v>
      </c>
      <c r="U27" s="37" t="s">
        <v>225</v>
      </c>
      <c r="V27" s="37"/>
      <c r="W27" s="47"/>
      <c r="X27" s="45"/>
      <c r="AX27" s="7"/>
    </row>
    <row r="28" spans="1:50" outlineLevel="1">
      <c r="A28" s="3"/>
      <c r="B28" s="3" t="s">
        <v>56</v>
      </c>
      <c r="C28" s="32"/>
      <c r="D28" s="33">
        <v>3.89</v>
      </c>
      <c r="E28" s="32">
        <v>797200</v>
      </c>
      <c r="F28" s="33">
        <v>200000</v>
      </c>
      <c r="G28" s="33">
        <v>3.99</v>
      </c>
      <c r="H28" t="s">
        <v>18</v>
      </c>
      <c r="I28" t="s">
        <v>57</v>
      </c>
      <c r="J28" s="13" cm="1">
        <f t="array" ref="J28">_xll.BDP(I28&amp;" Equity",$J$9)</f>
        <v>3.956</v>
      </c>
      <c r="K28" s="23" t="str">
        <f>_xll.BDP(I28&amp;" Equity",Hoja2!G$4)</f>
        <v>Consumer Discretionary</v>
      </c>
      <c r="L28" s="23" t="str">
        <f t="shared" si="3"/>
        <v>300M&lt;MC&lt;1Bn</v>
      </c>
      <c r="M28" s="14">
        <f>IFERROR(VLOOKUP(I28&amp;" Equity",Hoja2!D:E,2,0),0)</f>
        <v>0</v>
      </c>
      <c r="N28" s="14">
        <f>IFERROR(VLOOKUP(I28&amp;" Equity",Hoja2!L:M,2,0),0)</f>
        <v>4.0412920000000003</v>
      </c>
      <c r="O28" s="19">
        <f t="shared" si="4"/>
        <v>3.0309690000000002</v>
      </c>
      <c r="P28" s="20">
        <f t="shared" si="0"/>
        <v>0.85903099999999988</v>
      </c>
      <c r="Q28" s="38">
        <v>4.7</v>
      </c>
      <c r="R28" s="38">
        <f>Q28*0.9</f>
        <v>4.2300000000000004</v>
      </c>
      <c r="S28" s="39">
        <f t="shared" si="5"/>
        <v>0.1880687563195147</v>
      </c>
      <c r="T28" s="39">
        <f t="shared" si="6"/>
        <v>6.9261880687563337E-2</v>
      </c>
      <c r="U28" s="37" t="s">
        <v>225</v>
      </c>
      <c r="V28" s="37"/>
      <c r="AX28" s="7"/>
    </row>
    <row r="29" spans="1:50" outlineLevel="1">
      <c r="A29" s="3"/>
      <c r="B29" s="3" t="s">
        <v>58</v>
      </c>
      <c r="C29" s="32"/>
      <c r="D29" s="33">
        <v>4.7</v>
      </c>
      <c r="E29" s="32">
        <v>962500</v>
      </c>
      <c r="F29" s="33">
        <v>250000</v>
      </c>
      <c r="G29" s="33">
        <v>3.85</v>
      </c>
      <c r="H29" t="s">
        <v>18</v>
      </c>
      <c r="I29" t="s">
        <v>59</v>
      </c>
      <c r="J29" s="13" cm="1">
        <f t="array" ref="J29">_xll.BDP(I29&amp;" Equity",$J$9)</f>
        <v>3.85</v>
      </c>
      <c r="K29" s="23" t="str">
        <f>_xll.BDP(I29&amp;" Equity",Hoja2!G$4)</f>
        <v>Industrials</v>
      </c>
      <c r="L29" s="23" t="str">
        <f t="shared" si="3"/>
        <v>300M&lt;MC&lt;1Bn</v>
      </c>
      <c r="M29" s="14">
        <f>IFERROR(VLOOKUP(I29&amp;" Equity",Hoja2!D:E,2,0),0)</f>
        <v>0</v>
      </c>
      <c r="N29" s="14">
        <f>IFERROR(VLOOKUP(I29&amp;" Equity",Hoja2!L:M,2,0),0)</f>
        <v>2.6069529999999999</v>
      </c>
      <c r="O29" s="19">
        <f t="shared" si="4"/>
        <v>1.9552147499999999</v>
      </c>
      <c r="P29" s="20">
        <f t="shared" si="0"/>
        <v>2.7447852500000005</v>
      </c>
      <c r="Q29" s="38">
        <v>5.8</v>
      </c>
      <c r="R29" s="38">
        <f>Q29*0.85</f>
        <v>4.93</v>
      </c>
      <c r="S29" s="39">
        <f t="shared" si="5"/>
        <v>0.50649350649350633</v>
      </c>
      <c r="T29" s="39">
        <f t="shared" si="6"/>
        <v>0.28051948051948039</v>
      </c>
      <c r="U29" s="37" t="s">
        <v>225</v>
      </c>
      <c r="V29" s="37"/>
      <c r="AX29" s="7"/>
    </row>
    <row r="30" spans="1:50" outlineLevel="1">
      <c r="A30" s="3"/>
      <c r="B30" s="3" t="s">
        <v>207</v>
      </c>
      <c r="C30" s="32"/>
      <c r="D30" s="33">
        <v>0.99</v>
      </c>
      <c r="E30" s="32">
        <v>203350</v>
      </c>
      <c r="F30" s="33">
        <v>7000</v>
      </c>
      <c r="G30" s="33">
        <v>29.05</v>
      </c>
      <c r="H30" t="s">
        <v>18</v>
      </c>
      <c r="I30" t="s">
        <v>208</v>
      </c>
      <c r="J30" s="13" cm="1">
        <f t="array" ref="J30">_xll.BDP(I30&amp;" Equity",$J$9)</f>
        <v>28.95</v>
      </c>
      <c r="K30" s="23" t="str">
        <f>_xll.BDP(I30&amp;" Equity",Hoja2!G$4)</f>
        <v>Financials</v>
      </c>
      <c r="L30" s="23" t="str">
        <f t="shared" si="3"/>
        <v>MC&lt;300M</v>
      </c>
      <c r="M30" s="14">
        <f>IFERROR(VLOOKUP(I30&amp;" Equity",Hoja2!D:E,2,0),0)</f>
        <v>0</v>
      </c>
      <c r="N30" s="14">
        <f>IFERROR(VLOOKUP(I30&amp;" Equity",Hoja2!L:M,2,0),0)</f>
        <v>0</v>
      </c>
      <c r="O30" s="19">
        <f t="shared" si="4"/>
        <v>0</v>
      </c>
      <c r="P30" s="20">
        <f t="shared" si="0"/>
        <v>0.99</v>
      </c>
      <c r="Q30" s="38">
        <v>40</v>
      </c>
      <c r="R30" s="38">
        <f>Q30*0.9</f>
        <v>36</v>
      </c>
      <c r="S30" s="39">
        <f t="shared" si="5"/>
        <v>0.38169257340241791</v>
      </c>
      <c r="T30" s="39">
        <f t="shared" si="6"/>
        <v>0.24352331606217614</v>
      </c>
      <c r="U30" s="6" t="s">
        <v>226</v>
      </c>
      <c r="V30" s="37"/>
      <c r="AX30" s="7"/>
    </row>
    <row r="31" spans="1:50" outlineLevel="1">
      <c r="A31" s="3"/>
      <c r="B31" s="3" t="s">
        <v>60</v>
      </c>
      <c r="C31" s="32"/>
      <c r="D31" s="33">
        <v>3.06</v>
      </c>
      <c r="E31" s="32">
        <v>626340</v>
      </c>
      <c r="F31" s="33">
        <v>22000</v>
      </c>
      <c r="G31" s="33">
        <v>28.47</v>
      </c>
      <c r="H31" t="s">
        <v>18</v>
      </c>
      <c r="I31" t="s">
        <v>61</v>
      </c>
      <c r="J31" s="13" cm="1">
        <f t="array" ref="J31">_xll.BDP(I31&amp;" Equity",$J$9)</f>
        <v>28.38</v>
      </c>
      <c r="K31" s="23" t="str">
        <f>_xll.BDP(I31&amp;" Equity",Hoja2!G$4)</f>
        <v>Consumer Discretionary</v>
      </c>
      <c r="L31" s="23" t="str">
        <f t="shared" si="3"/>
        <v>300M&lt;MC&lt;1Bn</v>
      </c>
      <c r="M31" s="14">
        <f>IFERROR(VLOOKUP(I31&amp;" Equity",Hoja2!D:E,2,0),0)</f>
        <v>0</v>
      </c>
      <c r="N31" s="14">
        <f>IFERROR(VLOOKUP(I31&amp;" Equity",Hoja2!L:M,2,0),0)</f>
        <v>0</v>
      </c>
      <c r="O31" s="19">
        <f t="shared" si="4"/>
        <v>0</v>
      </c>
      <c r="P31" s="20">
        <f t="shared" si="0"/>
        <v>3.06</v>
      </c>
      <c r="Q31" s="38">
        <v>33</v>
      </c>
      <c r="R31" s="38">
        <f>Q31*0.9</f>
        <v>29.7</v>
      </c>
      <c r="S31" s="39">
        <f t="shared" si="5"/>
        <v>0.16279069767441867</v>
      </c>
      <c r="T31" s="39">
        <f t="shared" si="6"/>
        <v>4.6511627906976827E-2</v>
      </c>
      <c r="U31" s="37" t="s">
        <v>225</v>
      </c>
      <c r="V31" s="37"/>
      <c r="AX31" s="7"/>
    </row>
    <row r="32" spans="1:50" outlineLevel="1">
      <c r="A32" s="3"/>
      <c r="B32" s="3" t="s">
        <v>62</v>
      </c>
      <c r="C32" s="32"/>
      <c r="D32" s="33">
        <v>0.74</v>
      </c>
      <c r="E32" s="32">
        <v>151200</v>
      </c>
      <c r="F32" s="33">
        <v>120000</v>
      </c>
      <c r="G32" s="33">
        <v>1.26</v>
      </c>
      <c r="H32" t="s">
        <v>18</v>
      </c>
      <c r="I32" t="s">
        <v>63</v>
      </c>
      <c r="J32" s="13" cm="1">
        <f t="array" ref="J32">_xll.BDP(I32&amp;" Equity",$J$9)</f>
        <v>1.26</v>
      </c>
      <c r="K32" s="23" t="str">
        <f>_xll.BDP(I32&amp;" Equity",Hoja2!G$4)</f>
        <v>Real Estate</v>
      </c>
      <c r="L32" s="23" t="str">
        <f t="shared" si="3"/>
        <v>MC&lt;300M</v>
      </c>
      <c r="M32" s="14">
        <f>IFERROR(VLOOKUP(I32&amp;" Equity",Hoja2!D:E,2,0),0)</f>
        <v>0</v>
      </c>
      <c r="N32" s="14">
        <f>IFERROR(VLOOKUP(I32&amp;" Equity",Hoja2!L:M,2,0),0)</f>
        <v>0</v>
      </c>
      <c r="O32" s="19">
        <f t="shared" si="4"/>
        <v>0</v>
      </c>
      <c r="P32" s="20">
        <f t="shared" si="0"/>
        <v>0.74</v>
      </c>
      <c r="Q32" s="38">
        <v>1.5</v>
      </c>
      <c r="R32" s="38">
        <f>Q32*0.8</f>
        <v>1.2000000000000002</v>
      </c>
      <c r="S32" s="39">
        <f t="shared" si="5"/>
        <v>0.19047619047619047</v>
      </c>
      <c r="T32" s="39">
        <f t="shared" si="6"/>
        <v>-4.761904761904745E-2</v>
      </c>
      <c r="U32" s="37" t="s">
        <v>225</v>
      </c>
      <c r="V32" s="37"/>
      <c r="AX32" s="7"/>
    </row>
    <row r="33" spans="1:50" outlineLevel="1">
      <c r="A33" s="3"/>
      <c r="B33" s="3" t="s">
        <v>64</v>
      </c>
      <c r="C33" s="32"/>
      <c r="D33" s="33">
        <v>2.97</v>
      </c>
      <c r="E33" s="32">
        <v>608400</v>
      </c>
      <c r="F33" s="33">
        <v>15000</v>
      </c>
      <c r="G33" s="33">
        <v>40.56</v>
      </c>
      <c r="H33" t="s">
        <v>18</v>
      </c>
      <c r="I33" t="s">
        <v>65</v>
      </c>
      <c r="J33" s="13" cm="1">
        <f t="array" ref="J33">_xll.BDP(I33&amp;" Equity",$J$9)</f>
        <v>39.78</v>
      </c>
      <c r="K33" s="23" t="str">
        <f>_xll.BDP(I33&amp;" Equity",Hoja2!G$4)</f>
        <v>Health Care</v>
      </c>
      <c r="L33" s="23" t="str">
        <f t="shared" si="3"/>
        <v>300M&lt;MC&lt;1Bn</v>
      </c>
      <c r="M33" s="14">
        <f>IFERROR(VLOOKUP(I33&amp;" Equity",Hoja2!D:E,2,0),0)</f>
        <v>0</v>
      </c>
      <c r="N33" s="14">
        <f>IFERROR(VLOOKUP(I33&amp;" Equity",Hoja2!L:M,2,0),0)</f>
        <v>0</v>
      </c>
      <c r="O33" s="19">
        <f t="shared" si="4"/>
        <v>0</v>
      </c>
      <c r="P33" s="20">
        <f t="shared" si="0"/>
        <v>2.97</v>
      </c>
      <c r="Q33" s="38">
        <v>56.5</v>
      </c>
      <c r="R33" s="38">
        <v>48.5</v>
      </c>
      <c r="S33" s="39">
        <f t="shared" si="5"/>
        <v>0.42031171442936155</v>
      </c>
      <c r="T33" s="39">
        <f t="shared" si="6"/>
        <v>0.21920563097033674</v>
      </c>
      <c r="U33" s="37" t="s">
        <v>225</v>
      </c>
      <c r="V33" s="37"/>
      <c r="AX33" s="7"/>
    </row>
    <row r="34" spans="1:50" outlineLevel="1">
      <c r="A34" s="3"/>
      <c r="B34" s="3" t="s">
        <v>66</v>
      </c>
      <c r="C34" s="32"/>
      <c r="D34" s="33">
        <v>0.68</v>
      </c>
      <c r="E34" s="32">
        <v>139999</v>
      </c>
      <c r="F34" s="33">
        <v>11111</v>
      </c>
      <c r="G34" s="33">
        <v>12.6</v>
      </c>
      <c r="H34" t="s">
        <v>18</v>
      </c>
      <c r="I34" t="s">
        <v>67</v>
      </c>
      <c r="J34" s="13" cm="1">
        <f t="array" ref="J34">_xll.BDP(I34&amp;" Equity",$J$9)</f>
        <v>12.6</v>
      </c>
      <c r="K34" s="23" t="str">
        <f>_xll.BDP(I34&amp;" Equity",Hoja2!G$4)</f>
        <v>Industrials</v>
      </c>
      <c r="L34" s="23" t="str">
        <f t="shared" si="3"/>
        <v>MC&lt;300M</v>
      </c>
      <c r="M34" s="14">
        <f>IFERROR(VLOOKUP(I34&amp;" Equity",Hoja2!D:E,2,0),0)</f>
        <v>0</v>
      </c>
      <c r="N34" s="14">
        <f>IFERROR(VLOOKUP(I34&amp;" Equity",Hoja2!L:M,2,0),0)</f>
        <v>0</v>
      </c>
      <c r="O34" s="19">
        <f t="shared" si="4"/>
        <v>0</v>
      </c>
      <c r="P34" s="20">
        <f t="shared" si="0"/>
        <v>0.68</v>
      </c>
      <c r="Q34" s="38">
        <v>18.8</v>
      </c>
      <c r="R34" s="38">
        <f>Q34*0.85</f>
        <v>15.98</v>
      </c>
      <c r="S34" s="39">
        <f t="shared" si="5"/>
        <v>0.49206349206349209</v>
      </c>
      <c r="T34" s="39">
        <f t="shared" si="6"/>
        <v>0.26825396825396841</v>
      </c>
      <c r="U34" s="37" t="s">
        <v>225</v>
      </c>
      <c r="V34" s="37"/>
      <c r="AX34" s="7"/>
    </row>
    <row r="35" spans="1:50" outlineLevel="1">
      <c r="A35" s="3"/>
      <c r="B35" s="3" t="s">
        <v>68</v>
      </c>
      <c r="C35" s="32"/>
      <c r="D35" s="33">
        <v>2</v>
      </c>
      <c r="E35" s="32">
        <v>409750</v>
      </c>
      <c r="F35" s="33">
        <v>125000</v>
      </c>
      <c r="G35" s="33">
        <v>3.28</v>
      </c>
      <c r="H35" t="s">
        <v>18</v>
      </c>
      <c r="I35" t="s">
        <v>69</v>
      </c>
      <c r="J35" s="13" cm="1">
        <f t="array" ref="J35">_xll.BDP(I35&amp;" Equity",$J$9)</f>
        <v>3.278</v>
      </c>
      <c r="K35" s="23" t="str">
        <f>_xll.BDP(I35&amp;" Equity",Hoja2!G$4)</f>
        <v>Consumer Discretionary</v>
      </c>
      <c r="L35" s="23" t="str">
        <f t="shared" si="3"/>
        <v>300M&lt;MC&lt;1Bn</v>
      </c>
      <c r="M35" s="14">
        <f>IFERROR(VLOOKUP(I35&amp;" Equity",Hoja2!D:E,2,0),0)</f>
        <v>3.247296</v>
      </c>
      <c r="N35" s="14">
        <f>IFERROR(VLOOKUP(I35&amp;" Equity",Hoja2!L:M,2,0),0)</f>
        <v>0</v>
      </c>
      <c r="O35" s="19">
        <f t="shared" si="4"/>
        <v>0.81182399999999999</v>
      </c>
      <c r="P35" s="20">
        <f t="shared" si="0"/>
        <v>1.1881759999999999</v>
      </c>
      <c r="Q35" s="38">
        <v>4.0999999999999996</v>
      </c>
      <c r="R35" s="38">
        <f>Q35*0.85</f>
        <v>3.4849999999999994</v>
      </c>
      <c r="S35" s="39">
        <f t="shared" si="5"/>
        <v>0.25076266015863324</v>
      </c>
      <c r="T35" s="39">
        <f t="shared" si="6"/>
        <v>6.3148261134838179E-2</v>
      </c>
      <c r="U35" s="6" t="s">
        <v>226</v>
      </c>
      <c r="V35" s="37"/>
      <c r="AX35" s="7"/>
    </row>
    <row r="36" spans="1:50" outlineLevel="1">
      <c r="A36" s="3"/>
      <c r="B36" s="3" t="s">
        <v>70</v>
      </c>
      <c r="C36" s="32"/>
      <c r="D36" s="33">
        <v>1.45</v>
      </c>
      <c r="E36" s="32">
        <v>297390</v>
      </c>
      <c r="F36" s="33">
        <v>59478</v>
      </c>
      <c r="G36" s="33">
        <v>5</v>
      </c>
      <c r="H36" t="s">
        <v>18</v>
      </c>
      <c r="I36" t="s">
        <v>71</v>
      </c>
      <c r="J36" s="13" cm="1">
        <f t="array" ref="J36">_xll.BDP(I36&amp;" Equity",$J$9)</f>
        <v>5</v>
      </c>
      <c r="K36" s="23" t="str">
        <f>_xll.BDP(I36&amp;" Equity",Hoja2!G$4)</f>
        <v>Industrials</v>
      </c>
      <c r="L36" s="23" t="str">
        <f t="shared" si="3"/>
        <v>MC&lt;300M</v>
      </c>
      <c r="M36" s="14">
        <f>IFERROR(VLOOKUP(I36&amp;" Equity",Hoja2!D:E,2,0),0)</f>
        <v>0</v>
      </c>
      <c r="N36" s="14">
        <f>IFERROR(VLOOKUP(I36&amp;" Equity",Hoja2!L:M,2,0),0)</f>
        <v>0</v>
      </c>
      <c r="O36" s="19">
        <f t="shared" si="4"/>
        <v>0</v>
      </c>
      <c r="P36" s="20">
        <f t="shared" si="0"/>
        <v>1.45</v>
      </c>
      <c r="Q36" s="38">
        <v>7.5</v>
      </c>
      <c r="R36" s="38">
        <f>Q36*0.8</f>
        <v>6</v>
      </c>
      <c r="S36" s="39">
        <f t="shared" si="5"/>
        <v>0.5</v>
      </c>
      <c r="T36" s="39">
        <f t="shared" si="6"/>
        <v>0.19999999999999996</v>
      </c>
      <c r="U36" s="37" t="s">
        <v>225</v>
      </c>
      <c r="V36" s="37"/>
      <c r="AX36" s="7"/>
    </row>
    <row r="37" spans="1:50" outlineLevel="1">
      <c r="A37" s="3"/>
      <c r="B37" s="3" t="s">
        <v>72</v>
      </c>
      <c r="C37" s="32"/>
      <c r="D37" s="33">
        <v>1.1100000000000001</v>
      </c>
      <c r="E37" s="32">
        <v>226750</v>
      </c>
      <c r="F37" s="33">
        <v>50000</v>
      </c>
      <c r="G37" s="33">
        <v>4.54</v>
      </c>
      <c r="H37" t="s">
        <v>18</v>
      </c>
      <c r="I37" t="s">
        <v>73</v>
      </c>
      <c r="J37" s="13" cm="1">
        <f t="array" ref="J37">_xll.BDP(I37&amp;" Equity",$J$9)</f>
        <v>4.49</v>
      </c>
      <c r="K37" s="23" t="str">
        <f>_xll.BDP(I37&amp;" Equity",Hoja2!G$4)</f>
        <v>Utilities</v>
      </c>
      <c r="L37" s="23" t="str">
        <f t="shared" si="3"/>
        <v>MC&lt;300M</v>
      </c>
      <c r="M37" s="14">
        <f>IFERROR(VLOOKUP(I37&amp;" Equity",Hoja2!D:E,2,0),0)</f>
        <v>4.2987359999999999</v>
      </c>
      <c r="N37" s="14">
        <f>IFERROR(VLOOKUP(I37&amp;" Equity",Hoja2!L:M,2,0),0)</f>
        <v>0</v>
      </c>
      <c r="O37" s="19">
        <f t="shared" si="4"/>
        <v>1.074684</v>
      </c>
      <c r="P37" s="20">
        <f t="shared" si="0"/>
        <v>3.5316000000000125E-2</v>
      </c>
      <c r="Q37" s="38">
        <v>6.45</v>
      </c>
      <c r="R37" s="38">
        <f>Q37*0.85</f>
        <v>5.4824999999999999</v>
      </c>
      <c r="S37" s="39">
        <f t="shared" si="5"/>
        <v>0.43652561247216037</v>
      </c>
      <c r="T37" s="39">
        <f t="shared" si="6"/>
        <v>0.22104677060133615</v>
      </c>
      <c r="U37" s="37" t="s">
        <v>225</v>
      </c>
      <c r="V37" s="37"/>
      <c r="AX37" s="7"/>
    </row>
    <row r="38" spans="1:50" outlineLevel="1">
      <c r="A38" s="3"/>
      <c r="B38" s="3" t="s">
        <v>74</v>
      </c>
      <c r="C38" s="32"/>
      <c r="D38" s="33">
        <v>1.97</v>
      </c>
      <c r="E38" s="32">
        <v>404320</v>
      </c>
      <c r="F38" s="33">
        <v>190000</v>
      </c>
      <c r="G38" s="33">
        <v>2.13</v>
      </c>
      <c r="H38" t="s">
        <v>18</v>
      </c>
      <c r="I38" t="s">
        <v>75</v>
      </c>
      <c r="J38" s="13" cm="1">
        <f t="array" ref="J38">_xll.BDP(I38&amp;" Equity",$J$9)</f>
        <v>2.1379999999999999</v>
      </c>
      <c r="K38" s="23" t="str">
        <f>_xll.BDP(I38&amp;" Equity",Hoja2!G$4)</f>
        <v>Industrials</v>
      </c>
      <c r="L38" s="23" t="str">
        <f t="shared" si="3"/>
        <v>300M&lt;MC&lt;1Bn</v>
      </c>
      <c r="M38" s="14">
        <f>IFERROR(VLOOKUP(I38&amp;" Equity",Hoja2!D:E,2,0),0)</f>
        <v>0</v>
      </c>
      <c r="N38" s="14">
        <f>IFERROR(VLOOKUP(I38&amp;" Equity",Hoja2!L:M,2,0),0)</f>
        <v>3.118458</v>
      </c>
      <c r="O38" s="19">
        <f t="shared" si="4"/>
        <v>2.3388434999999999</v>
      </c>
      <c r="P38" s="20">
        <f t="shared" si="0"/>
        <v>-0.36884349999999988</v>
      </c>
      <c r="Q38" s="38">
        <v>3</v>
      </c>
      <c r="R38" s="38">
        <f>Q38*0.8</f>
        <v>2.4000000000000004</v>
      </c>
      <c r="S38" s="39">
        <f t="shared" si="5"/>
        <v>0.40318054256314317</v>
      </c>
      <c r="T38" s="39">
        <f t="shared" si="6"/>
        <v>0.12254443405051463</v>
      </c>
      <c r="U38" s="37" t="s">
        <v>225</v>
      </c>
      <c r="V38" s="37"/>
      <c r="AX38" s="7"/>
    </row>
    <row r="39" spans="1:50" outlineLevel="1">
      <c r="A39" s="3"/>
      <c r="B39" s="3" t="s">
        <v>76</v>
      </c>
      <c r="C39" s="32"/>
      <c r="D39" s="33">
        <v>4.51</v>
      </c>
      <c r="E39" s="32">
        <v>924300</v>
      </c>
      <c r="F39" s="33">
        <v>60000</v>
      </c>
      <c r="G39" s="33">
        <v>15.4</v>
      </c>
      <c r="H39" t="s">
        <v>18</v>
      </c>
      <c r="I39" t="s">
        <v>77</v>
      </c>
      <c r="J39" s="13" cm="1">
        <f t="array" ref="J39">_xll.BDP(I39&amp;" Equity",$J$9)</f>
        <v>15.335000000000001</v>
      </c>
      <c r="K39" s="23" t="str">
        <f>_xll.BDP(I39&amp;" Equity",Hoja2!G$4)</f>
        <v>Energy</v>
      </c>
      <c r="L39" s="23" t="str">
        <f t="shared" si="3"/>
        <v>300M&lt;MC&lt;1Bn</v>
      </c>
      <c r="M39" s="14">
        <f>IFERROR(VLOOKUP(I39&amp;" Equity",Hoja2!D:E,2,0),0)</f>
        <v>0</v>
      </c>
      <c r="N39" s="14">
        <f>IFERROR(VLOOKUP(I39&amp;" Equity",Hoja2!L:M,2,0),0)</f>
        <v>0</v>
      </c>
      <c r="O39" s="19">
        <f t="shared" si="4"/>
        <v>0</v>
      </c>
      <c r="P39" s="20">
        <f t="shared" si="0"/>
        <v>4.51</v>
      </c>
      <c r="Q39" s="38">
        <v>18.5</v>
      </c>
      <c r="R39" s="38">
        <f>Q39*0.85</f>
        <v>15.725</v>
      </c>
      <c r="S39" s="39">
        <f t="shared" si="5"/>
        <v>0.20639060971633505</v>
      </c>
      <c r="T39" s="39">
        <f t="shared" si="6"/>
        <v>2.5432018258884748E-2</v>
      </c>
      <c r="U39" s="37" t="s">
        <v>225</v>
      </c>
      <c r="V39" s="37"/>
      <c r="AX39" s="7"/>
    </row>
    <row r="40" spans="1:50" outlineLevel="1">
      <c r="A40" s="3"/>
      <c r="B40" s="3" t="s">
        <v>211</v>
      </c>
      <c r="C40" s="32"/>
      <c r="D40" s="33">
        <v>1.93</v>
      </c>
      <c r="E40" s="32">
        <v>396000</v>
      </c>
      <c r="F40" s="33">
        <v>30000</v>
      </c>
      <c r="G40" s="33">
        <v>13.2</v>
      </c>
      <c r="H40" t="s">
        <v>18</v>
      </c>
      <c r="I40" t="s">
        <v>212</v>
      </c>
      <c r="J40" s="13" cm="1">
        <f t="array" ref="J40">_xll.BDP(I40&amp;" Equity",$J$9)</f>
        <v>13.24</v>
      </c>
      <c r="K40" s="23" t="str">
        <f>_xll.BDP(I40&amp;" Equity",Hoja2!G$4)</f>
        <v>Basic Materials</v>
      </c>
      <c r="L40" s="23" t="str">
        <f t="shared" si="3"/>
        <v>300M&lt;MC&lt;1Bn</v>
      </c>
      <c r="M40" s="14">
        <f>IFERROR(VLOOKUP(I40&amp;" Equity",Hoja2!D:E,2,0),0)</f>
        <v>0</v>
      </c>
      <c r="N40" s="14">
        <f>IFERROR(VLOOKUP(I40&amp;" Equity",Hoja2!L:M,2,0),0)</f>
        <v>0</v>
      </c>
      <c r="O40" s="19">
        <f t="shared" si="4"/>
        <v>0</v>
      </c>
      <c r="P40" s="20">
        <f t="shared" si="0"/>
        <v>1.93</v>
      </c>
      <c r="Q40" s="38">
        <v>20</v>
      </c>
      <c r="R40" s="38">
        <f>Q40*0.8</f>
        <v>16</v>
      </c>
      <c r="S40" s="39">
        <f t="shared" si="5"/>
        <v>0.5105740181268883</v>
      </c>
      <c r="T40" s="39">
        <f t="shared" si="6"/>
        <v>0.2084592145015105</v>
      </c>
      <c r="U40" s="6" t="s">
        <v>226</v>
      </c>
      <c r="V40" s="37"/>
      <c r="AX40" s="7"/>
    </row>
    <row r="41" spans="1:50" ht="15" outlineLevel="1">
      <c r="A41" s="3"/>
      <c r="B41" s="3" t="s">
        <v>78</v>
      </c>
      <c r="C41" s="32"/>
      <c r="D41" s="33">
        <v>2.84</v>
      </c>
      <c r="E41" s="32">
        <v>582500</v>
      </c>
      <c r="F41" s="33">
        <v>500000</v>
      </c>
      <c r="G41" s="33">
        <v>1.17</v>
      </c>
      <c r="H41" t="s">
        <v>18</v>
      </c>
      <c r="I41" t="s">
        <v>79</v>
      </c>
      <c r="J41" s="13" cm="1">
        <f t="array" ref="J41">_xll.BDP(I41&amp;" Equity",$J$9)</f>
        <v>1.159</v>
      </c>
      <c r="K41" s="23" t="str">
        <f>_xll.BDP(I41&amp;" Equity",Hoja2!G$4)</f>
        <v>Financials</v>
      </c>
      <c r="L41" s="23" t="str">
        <f t="shared" si="3"/>
        <v>300M&lt;MC&lt;1Bn</v>
      </c>
      <c r="M41" s="14">
        <f>IFERROR(VLOOKUP(I41&amp;" Equity",Hoja2!D:E,2,0),0)</f>
        <v>0</v>
      </c>
      <c r="N41" s="14">
        <f>IFERROR(VLOOKUP(I41&amp;" Equity",Hoja2!L:M,2,0),0)</f>
        <v>0</v>
      </c>
      <c r="O41" s="19">
        <f t="shared" si="4"/>
        <v>0</v>
      </c>
      <c r="P41" s="20">
        <f t="shared" si="0"/>
        <v>2.84</v>
      </c>
      <c r="Q41" s="38">
        <v>1.4</v>
      </c>
      <c r="R41" s="38">
        <f>Q41*0.85</f>
        <v>1.19</v>
      </c>
      <c r="S41" s="39">
        <f t="shared" si="5"/>
        <v>0.20793787748058667</v>
      </c>
      <c r="T41" s="39">
        <f t="shared" si="6"/>
        <v>2.6747195858498607E-2</v>
      </c>
      <c r="U41" s="37" t="s">
        <v>225</v>
      </c>
      <c r="V41" s="37"/>
      <c r="X41" s="43" t="s">
        <v>192</v>
      </c>
      <c r="Y41" s="44"/>
      <c r="Z41" s="44"/>
      <c r="AA41" s="44"/>
      <c r="AB41" s="44"/>
      <c r="AX41" s="7"/>
    </row>
    <row r="42" spans="1:50">
      <c r="A42" s="3"/>
      <c r="B42" s="3" t="s">
        <v>80</v>
      </c>
      <c r="C42" s="32"/>
      <c r="D42" s="33">
        <v>2.63</v>
      </c>
      <c r="E42" s="32">
        <v>538703</v>
      </c>
      <c r="F42" s="33">
        <v>633768</v>
      </c>
      <c r="G42" s="33">
        <v>0.85</v>
      </c>
      <c r="H42" t="s">
        <v>18</v>
      </c>
      <c r="I42" t="s">
        <v>81</v>
      </c>
      <c r="J42" s="13" cm="1">
        <f t="array" ref="J42">_xll.BDP(I42&amp;" Equity",$J$9)</f>
        <v>0.85</v>
      </c>
      <c r="K42" s="23" t="str">
        <f>_xll.BDP(I42&amp;" Equity",Hoja2!G$4)</f>
        <v>Consumer Discretionary</v>
      </c>
      <c r="L42" s="23" t="str">
        <f t="shared" si="3"/>
        <v>300M&lt;MC&lt;1Bn</v>
      </c>
      <c r="M42" s="14">
        <f>IFERROR(VLOOKUP(I42&amp;" Equity",Hoja2!D:E,2,0),0)</f>
        <v>0</v>
      </c>
      <c r="N42" s="14">
        <f>IFERROR(VLOOKUP(I42&amp;" Equity",Hoja2!L:M,2,0),0)</f>
        <v>0</v>
      </c>
      <c r="O42" s="19">
        <f t="shared" ref="O42:O44" si="9">M42*0.25+N42*0.75</f>
        <v>0</v>
      </c>
      <c r="P42" s="20">
        <f t="shared" ref="P42:P44" si="10">D42-O42</f>
        <v>2.63</v>
      </c>
      <c r="Q42" s="38">
        <v>1.1000000000000001</v>
      </c>
      <c r="R42" s="38">
        <f>Q42*0.85</f>
        <v>0.93500000000000005</v>
      </c>
      <c r="S42" s="39">
        <f t="shared" si="5"/>
        <v>0.29411764705882359</v>
      </c>
      <c r="T42" s="39">
        <f t="shared" si="6"/>
        <v>0.10000000000000009</v>
      </c>
      <c r="U42" s="6" t="s">
        <v>226</v>
      </c>
      <c r="V42" s="37"/>
      <c r="AX42" s="7"/>
    </row>
    <row r="43" spans="1:50">
      <c r="A43" s="3"/>
      <c r="B43" s="3" t="s">
        <v>82</v>
      </c>
      <c r="C43" s="32"/>
      <c r="D43" s="33">
        <v>8.9499999999999993</v>
      </c>
      <c r="E43" s="32">
        <v>1833500</v>
      </c>
      <c r="F43" s="33">
        <v>19000</v>
      </c>
      <c r="G43" s="33">
        <v>96.5</v>
      </c>
      <c r="H43" t="s">
        <v>18</v>
      </c>
      <c r="I43" t="s">
        <v>83</v>
      </c>
      <c r="J43" s="13" cm="1">
        <f t="array" ref="J43">_xll.BDP(I43&amp;" Equity",$J$9)</f>
        <v>96.1</v>
      </c>
      <c r="K43" s="23" t="str">
        <f>_xll.BDP(I43&amp;" Equity",Hoja2!G$4)</f>
        <v>Industrials</v>
      </c>
      <c r="L43" s="23" t="str">
        <f t="shared" si="3"/>
        <v>MC&gt;1Bn</v>
      </c>
      <c r="M43" s="14">
        <f>IFERROR(VLOOKUP(I43&amp;" Equity",Hoja2!D:E,2,0),0)</f>
        <v>0</v>
      </c>
      <c r="N43" s="14">
        <f>IFERROR(VLOOKUP(I43&amp;" Equity",Hoja2!L:M,2,0),0)</f>
        <v>13.001505</v>
      </c>
      <c r="O43" s="19">
        <f t="shared" si="9"/>
        <v>9.7511287499999995</v>
      </c>
      <c r="P43" s="20">
        <f t="shared" si="10"/>
        <v>-0.80112875000000017</v>
      </c>
      <c r="Q43" s="38">
        <v>95</v>
      </c>
      <c r="R43" s="38">
        <v>90</v>
      </c>
      <c r="S43" s="39">
        <f t="shared" si="5"/>
        <v>-1.144640998959412E-2</v>
      </c>
      <c r="T43" s="39">
        <f t="shared" si="6"/>
        <v>-6.3475546305931219E-2</v>
      </c>
      <c r="U43" s="37" t="s">
        <v>225</v>
      </c>
      <c r="V43" s="37"/>
      <c r="W43" s="47" t="s">
        <v>228</v>
      </c>
      <c r="X43" s="6">
        <f>COUNTIF(L12:L44,W43)</f>
        <v>9</v>
      </c>
      <c r="AA43" s="39">
        <f>X43/($C$11-1)</f>
        <v>0.28125</v>
      </c>
    </row>
    <row r="44" spans="1:50">
      <c r="A44" s="3"/>
      <c r="B44" s="3" t="s">
        <v>84</v>
      </c>
      <c r="C44" s="32"/>
      <c r="D44" s="33">
        <v>8.89</v>
      </c>
      <c r="E44" s="32">
        <v>1822500</v>
      </c>
      <c r="F44" s="33">
        <v>30000</v>
      </c>
      <c r="G44" s="33">
        <v>60.75</v>
      </c>
      <c r="H44" t="s">
        <v>18</v>
      </c>
      <c r="I44" t="s">
        <v>85</v>
      </c>
      <c r="J44" s="13" cm="1">
        <f t="array" ref="J44">_xll.BDP(I44&amp;" Equity",$J$9)</f>
        <v>60.95</v>
      </c>
      <c r="K44" s="23" t="str">
        <f>_xll.BDP(I44&amp;" Equity",Hoja2!G$4)</f>
        <v>Consumer Staples</v>
      </c>
      <c r="L44" s="23" t="str">
        <f t="shared" si="3"/>
        <v>MC&gt;1Bn</v>
      </c>
      <c r="M44" s="14">
        <f>IFERROR(VLOOKUP(I44&amp;" Equity",Hoja2!D:E,2,0),0)</f>
        <v>0</v>
      </c>
      <c r="N44" s="14">
        <f>IFERROR(VLOOKUP(I44&amp;" Equity",Hoja2!L:M,2,0),0)</f>
        <v>12.570568</v>
      </c>
      <c r="O44" s="19">
        <f t="shared" si="9"/>
        <v>9.4279259999999994</v>
      </c>
      <c r="P44" s="20">
        <f t="shared" si="10"/>
        <v>-0.53792599999999879</v>
      </c>
      <c r="Q44" s="38">
        <v>68.5</v>
      </c>
      <c r="R44" s="38">
        <f>Q44*0.9</f>
        <v>61.65</v>
      </c>
      <c r="S44" s="39">
        <f t="shared" si="5"/>
        <v>0.12387202625102534</v>
      </c>
      <c r="T44" s="39">
        <f t="shared" si="6"/>
        <v>1.1484823625922846E-2</v>
      </c>
      <c r="U44" s="37" t="s">
        <v>225</v>
      </c>
      <c r="V44" s="37"/>
      <c r="W44" s="47" t="s">
        <v>227</v>
      </c>
      <c r="X44" s="6">
        <f>COUNTIF(L13:L45,W44)</f>
        <v>19</v>
      </c>
      <c r="AA44" s="39">
        <f t="shared" ref="AA44:AA45" si="11">X44/($C$11-1)</f>
        <v>0.59375</v>
      </c>
    </row>
    <row r="45" spans="1:50">
      <c r="A45" s="3"/>
      <c r="B45" s="3"/>
      <c r="C45" s="32"/>
      <c r="D45" s="33"/>
      <c r="E45" s="32"/>
      <c r="F45" s="33"/>
      <c r="G45" s="33"/>
      <c r="H45" s="34"/>
      <c r="I45" s="34"/>
      <c r="J45" s="13"/>
      <c r="K45" s="13"/>
      <c r="L45" s="13"/>
      <c r="P45" s="18"/>
      <c r="Q45" s="37"/>
      <c r="R45" s="37"/>
      <c r="S45" s="42"/>
      <c r="T45" s="42"/>
      <c r="U45" s="37"/>
      <c r="W45" s="47" t="s">
        <v>229</v>
      </c>
      <c r="X45" s="6">
        <f>COUNTIF(L14:L46,W45)</f>
        <v>4</v>
      </c>
      <c r="AA45" s="39">
        <f t="shared" si="11"/>
        <v>0.125</v>
      </c>
    </row>
    <row r="46" spans="1:50">
      <c r="R46" s="40"/>
    </row>
    <row r="47" spans="1:50">
      <c r="R47" s="41"/>
    </row>
  </sheetData>
  <sortState xmlns:xlrd2="http://schemas.microsoft.com/office/spreadsheetml/2017/richdata2" ref="W11:X20">
    <sortCondition ref="W11:W20"/>
  </sortState>
  <mergeCells count="10">
    <mergeCell ref="X8:AB8"/>
    <mergeCell ref="X23:AB23"/>
    <mergeCell ref="X41:AB41"/>
    <mergeCell ref="A9:I9"/>
    <mergeCell ref="A1:N1"/>
    <mergeCell ref="A3:I3"/>
    <mergeCell ref="C4:H4"/>
    <mergeCell ref="C5:H5"/>
    <mergeCell ref="C6:H6"/>
    <mergeCell ref="C7:H7"/>
  </mergeCells>
  <conditionalFormatting sqref="P12:P44">
    <cfRule type="cellIs" dxfId="3" priority="5" stopIfTrue="1" operator="lessThan">
      <formula>0</formula>
    </cfRule>
    <cfRule type="cellIs" dxfId="2" priority="6" stopIfTrue="1" operator="greaterThan">
      <formula>0</formula>
    </cfRule>
  </conditionalFormatting>
  <conditionalFormatting sqref="AB11:AB21">
    <cfRule type="cellIs" dxfId="1" priority="3" stopIfTrue="1" operator="lessThan">
      <formula>0</formula>
    </cfRule>
    <cfRule type="cellIs" dxfId="0" priority="4" stopIfTrue="1" operator="greaterThan">
      <formula>0</formula>
    </cfRule>
  </conditionalFormatting>
  <conditionalFormatting sqref="D12:D44">
    <cfRule type="dataBar" priority="2">
      <dataBar>
        <cfvo type="min"/>
        <cfvo type="max"/>
        <color rgb="FF008AEF"/>
      </dataBar>
      <extLst>
        <ext xmlns:x14="http://schemas.microsoft.com/office/spreadsheetml/2009/9/main" uri="{B025F937-C7B1-47D3-B67F-A62EFF666E3E}">
          <x14:id>{4EDE37B0-CB33-4A93-9ACB-A58E73196008}</x14:id>
        </ext>
      </extLst>
    </cfRule>
  </conditionalFormatting>
  <conditionalFormatting sqref="O12:O44">
    <cfRule type="dataBar" priority="1">
      <dataBar>
        <cfvo type="min"/>
        <cfvo type="max"/>
        <color rgb="FF008AEF"/>
      </dataBar>
      <extLst>
        <ext xmlns:x14="http://schemas.microsoft.com/office/spreadsheetml/2009/9/main" uri="{B025F937-C7B1-47D3-B67F-A62EFF666E3E}">
          <x14:id>{20107464-F326-4DBD-AC75-A1B64DE4EC21}</x14:id>
        </ext>
      </extLst>
    </cfRule>
  </conditionalFormatting>
  <pageMargins left="0.75" right="0.75" top="1" bottom="1" header="0.5" footer="0.5"/>
  <pageSetup scale="50" orientation="landscape" r:id="rId1"/>
  <headerFooter alignWithMargins="0"/>
  <drawing r:id="rId2"/>
  <extLst>
    <ext xmlns:x14="http://schemas.microsoft.com/office/spreadsheetml/2009/9/main" uri="{78C0D931-6437-407d-A8EE-F0AAD7539E65}">
      <x14:conditionalFormattings>
        <x14:conditionalFormatting xmlns:xm="http://schemas.microsoft.com/office/excel/2006/main">
          <x14:cfRule type="dataBar" id="{4EDE37B0-CB33-4A93-9ACB-A58E73196008}">
            <x14:dataBar minLength="0" maxLength="100" border="1" negativeBarBorderColorSameAsPositive="0">
              <x14:cfvo type="autoMin"/>
              <x14:cfvo type="autoMax"/>
              <x14:borderColor rgb="FF008AEF"/>
              <x14:negativeFillColor rgb="FFFF0000"/>
              <x14:negativeBorderColor rgb="FFFF0000"/>
              <x14:axisColor rgb="FF000000"/>
            </x14:dataBar>
          </x14:cfRule>
          <xm:sqref>D12:D44</xm:sqref>
        </x14:conditionalFormatting>
        <x14:conditionalFormatting xmlns:xm="http://schemas.microsoft.com/office/excel/2006/main">
          <x14:cfRule type="dataBar" id="{20107464-F326-4DBD-AC75-A1B64DE4EC21}">
            <x14:dataBar minLength="0" maxLength="100" gradient="0">
              <x14:cfvo type="autoMin"/>
              <x14:cfvo type="autoMax"/>
              <x14:negativeFillColor rgb="FFFF0000"/>
              <x14:axisColor rgb="FF000000"/>
            </x14:dataBar>
          </x14:cfRule>
          <xm:sqref>O12:O44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R35"/>
  <sheetViews>
    <sheetView topLeftCell="B1" workbookViewId="0">
      <selection activeCell="H29" sqref="H29"/>
    </sheetView>
  </sheetViews>
  <sheetFormatPr baseColWidth="10" defaultRowHeight="12.75"/>
  <cols>
    <col min="4" max="4" width="15.42578125" bestFit="1" customWidth="1"/>
    <col min="6" max="6" width="14.5703125" bestFit="1" customWidth="1"/>
    <col min="7" max="7" width="15.5703125" bestFit="1" customWidth="1"/>
    <col min="8" max="8" width="30" bestFit="1" customWidth="1"/>
    <col min="9" max="9" width="21" bestFit="1" customWidth="1"/>
    <col min="12" max="12" width="15.5703125" bestFit="1" customWidth="1"/>
    <col min="14" max="14" width="12" bestFit="1" customWidth="1"/>
    <col min="15" max="15" width="21" bestFit="1" customWidth="1"/>
    <col min="16" max="16" width="28.85546875" bestFit="1" customWidth="1"/>
  </cols>
  <sheetData>
    <row r="2" spans="4:18">
      <c r="F2">
        <f>SUM(F6:F35)</f>
        <v>11937612080.744297</v>
      </c>
      <c r="N2">
        <f>SUM(N6:N25)</f>
        <v>29048927406.231998</v>
      </c>
    </row>
    <row r="3" spans="4:18">
      <c r="I3" t="s">
        <v>199</v>
      </c>
      <c r="J3" t="s">
        <v>200</v>
      </c>
      <c r="Q3" t="s">
        <v>201</v>
      </c>
      <c r="R3" t="s">
        <v>200</v>
      </c>
    </row>
    <row r="4" spans="4:18">
      <c r="D4" t="s">
        <v>198</v>
      </c>
      <c r="F4" t="s">
        <v>191</v>
      </c>
      <c r="G4" t="s">
        <v>193</v>
      </c>
      <c r="H4" t="s">
        <v>194</v>
      </c>
      <c r="L4" t="s">
        <v>197</v>
      </c>
      <c r="N4" t="s">
        <v>191</v>
      </c>
      <c r="O4" t="s">
        <v>193</v>
      </c>
      <c r="P4" t="s">
        <v>194</v>
      </c>
    </row>
    <row r="5" spans="4:18">
      <c r="D5" t="str">
        <f>_xll.BQL("members('IBEXS Index')", "ID().weights", "mode", "cached","cols=2;rows=31")</f>
        <v>ID</v>
      </c>
      <c r="E5" t="s">
        <v>190</v>
      </c>
      <c r="F5" t="s">
        <v>192</v>
      </c>
      <c r="G5" t="s">
        <v>195</v>
      </c>
      <c r="H5" t="s">
        <v>196</v>
      </c>
      <c r="L5" t="str">
        <f>_xll.BQL("members('IBEXC Index')", "ID().weights", "mode", "cached","cols=2;rows=21")</f>
        <v>ID</v>
      </c>
      <c r="M5" t="s">
        <v>190</v>
      </c>
      <c r="N5" t="s">
        <v>192</v>
      </c>
      <c r="O5" t="s">
        <v>195</v>
      </c>
      <c r="P5" t="s">
        <v>196</v>
      </c>
      <c r="R5" s="5"/>
    </row>
    <row r="6" spans="4:18">
      <c r="D6" t="s">
        <v>147</v>
      </c>
      <c r="E6">
        <v>0.65491299999999997</v>
      </c>
      <c r="F6">
        <f>_xll.BDP($D6,F$4)</f>
        <v>207035708.88000003</v>
      </c>
      <c r="G6" t="str">
        <f>_xll.BDP($D6,G$4)</f>
        <v>Consumer Staples</v>
      </c>
      <c r="H6" t="str">
        <f>_xll.BDP($D6,H$4)</f>
        <v>Laboratorio Reig Jofre SA</v>
      </c>
      <c r="I6" t="str">
        <f t="array" ref="I6">IFERROR(INDEX($G$6:$G$35,MATCH(0,COUNTIF($I$5:I5,$G$6:$G$35),0)),"")</f>
        <v>Consumer Staples</v>
      </c>
      <c r="J6" s="5">
        <f>SUMPRODUCT(--($G$6:$G$510=I6),$F$6:$F$510)/$F$2</f>
        <v>0.11553053999641366</v>
      </c>
      <c r="L6" t="s">
        <v>173</v>
      </c>
      <c r="M6">
        <v>3.4041419999999998</v>
      </c>
      <c r="N6">
        <f>_xll.BDP($L6,N$4)</f>
        <v>959377290.73999989</v>
      </c>
      <c r="O6" t="str">
        <f>_xll.BDP($L6,O$4)</f>
        <v>Utilities</v>
      </c>
      <c r="P6" t="str">
        <f>_xll.BDP($L6,P$4)</f>
        <v>Grenergy Renovables SA</v>
      </c>
      <c r="Q6" t="str">
        <f t="array" ref="Q6">IFERROR(INDEX($O$6:$O$25,MATCH(0,COUNTIF($Q$5:Q5,$O$6:$O$25),0)),"")</f>
        <v>Utilities</v>
      </c>
      <c r="R6" s="5">
        <f t="shared" ref="R6:R12" si="0">SUMPRODUCT(--($O$6:$O$25=Q6),$N$6:$N$25)/$N$2</f>
        <v>3.3026255232204559E-2</v>
      </c>
    </row>
    <row r="7" spans="4:18">
      <c r="D7" t="s">
        <v>145</v>
      </c>
      <c r="E7">
        <v>0.93910199999999999</v>
      </c>
      <c r="F7">
        <f>_xll.BDP($D7,F$4)</f>
        <v>98958515.428000018</v>
      </c>
      <c r="G7" t="str">
        <f>_xll.BDP($D7,G$4)</f>
        <v>Consumer Discretionary</v>
      </c>
      <c r="H7" t="str">
        <f>_xll.BDP($D7,H$4)</f>
        <v>Vocento SA</v>
      </c>
      <c r="I7" t="str">
        <f t="array" ref="I7">IFERROR(INDEX($G$6:$G$35,MATCH(0,COUNTIF($I$5:I6,$G$6:$G$35),0)),"")</f>
        <v>Consumer Discretionary</v>
      </c>
      <c r="J7" s="5">
        <f t="shared" ref="J7:J15" si="1">SUMPRODUCT(--($G$6:$G$510=I7),$F$6:$F$510)/$F$2</f>
        <v>0.13054200076108</v>
      </c>
      <c r="L7" t="s">
        <v>167</v>
      </c>
      <c r="M7">
        <v>4.0412920000000003</v>
      </c>
      <c r="N7">
        <f>_xll.BDP($L7,N$4)</f>
        <v>2277885836.8800001</v>
      </c>
      <c r="O7" t="str">
        <f>_xll.BDP($L7,O$4)</f>
        <v>Consumer Discretionary</v>
      </c>
      <c r="P7" t="str">
        <f>_xll.BDP($L7,P$4)</f>
        <v>Gestamp Automocion SA</v>
      </c>
      <c r="Q7" t="str">
        <f t="array" ref="Q7">IFERROR(INDEX($O$6:$O$25,MATCH(0,COUNTIF($Q$5:Q6,$O$6:$O$25),0)),"")</f>
        <v>Consumer Discretionary</v>
      </c>
      <c r="R7" s="5">
        <f t="shared" si="0"/>
        <v>0.24543744584595004</v>
      </c>
    </row>
    <row r="8" spans="4:18">
      <c r="D8" t="s">
        <v>89</v>
      </c>
      <c r="E8">
        <v>7.2262680000000001</v>
      </c>
      <c r="F8">
        <f>_xll.BDP($D8,F$4)</f>
        <v>1142210012.2499998</v>
      </c>
      <c r="G8" t="str">
        <f>_xll.BDP($D8,G$4)</f>
        <v>Industrials</v>
      </c>
      <c r="H8" t="str">
        <f>_xll.BDP($D8,H$4)</f>
        <v>Prosegur Cash SA</v>
      </c>
      <c r="I8" t="str">
        <f t="array" ref="I8">IFERROR(INDEX($G$6:$G$35,MATCH(0,COUNTIF($I$5:I7,$G$6:$G$35),0)),"")</f>
        <v>Industrials</v>
      </c>
      <c r="J8" s="5">
        <f t="shared" si="1"/>
        <v>0.16191075318256529</v>
      </c>
      <c r="L8" t="s">
        <v>187</v>
      </c>
      <c r="M8">
        <v>1.6709609999999999</v>
      </c>
      <c r="N8">
        <f>_xll.BDP($L8,N$4)</f>
        <v>376736837.09999996</v>
      </c>
      <c r="O8" t="str">
        <f>_xll.BDP($L8,O$4)</f>
        <v>Basic Materials</v>
      </c>
      <c r="P8" t="str">
        <f>_xll.BDP($L8,P$4)</f>
        <v>Ercros SA</v>
      </c>
      <c r="Q8" t="str">
        <f t="array" ref="Q8">IFERROR(INDEX($O$6:$O$25,MATCH(0,COUNTIF($Q$5:Q7,$O$6:$O$25),0)),"")</f>
        <v>Basic Materials</v>
      </c>
      <c r="R8" s="5">
        <f t="shared" si="0"/>
        <v>4.3574089480097167E-2</v>
      </c>
    </row>
    <row r="9" spans="4:18">
      <c r="D9" t="s">
        <v>99</v>
      </c>
      <c r="E9">
        <v>5.0487159999999998</v>
      </c>
      <c r="F9">
        <f>_xll.BDP($D9,F$4)</f>
        <v>319207274.81999999</v>
      </c>
      <c r="G9" t="str">
        <f>_xll.BDP($D9,G$4)</f>
        <v>Industrials</v>
      </c>
      <c r="H9" t="str">
        <f>_xll.BDP($D9,H$4)</f>
        <v>Obrascon Huarte Lain SA</v>
      </c>
      <c r="I9" t="str">
        <f t="array" ref="I9">IFERROR(INDEX($G$6:$G$35,MATCH(0,COUNTIF($I$5:I8,$G$6:$G$35),0)),"")</f>
        <v>Real Estate</v>
      </c>
      <c r="J9" s="5">
        <f t="shared" si="1"/>
        <v>0.21240644641440776</v>
      </c>
      <c r="L9" t="s">
        <v>163</v>
      </c>
      <c r="M9">
        <v>4.5722550000000002</v>
      </c>
      <c r="N9">
        <f>_xll.BDP($L9,N$4)</f>
        <v>2577165069</v>
      </c>
      <c r="O9" t="str">
        <f>_xll.BDP($L9,O$4)</f>
        <v>Financials</v>
      </c>
      <c r="P9" t="str">
        <f>_xll.BDP($L9,P$4)</f>
        <v>Corp Financiera Alba SA</v>
      </c>
      <c r="Q9" t="str">
        <f t="array" ref="Q9">IFERROR(INDEX($O$6:$O$25,MATCH(0,COUNTIF($Q$5:Q8,$O$6:$O$25),0)),"")</f>
        <v>Financials</v>
      </c>
      <c r="R9" s="5">
        <f t="shared" si="0"/>
        <v>0.12521230199982106</v>
      </c>
    </row>
    <row r="10" spans="4:18">
      <c r="D10" t="s">
        <v>101</v>
      </c>
      <c r="E10">
        <v>4.9401339999999996</v>
      </c>
      <c r="F10">
        <f>_xll.BDP($D10,F$4)</f>
        <v>390427700.38500005</v>
      </c>
      <c r="G10" t="str">
        <f>_xll.BDP($D10,G$4)</f>
        <v>Real Estate</v>
      </c>
      <c r="H10" t="str">
        <f>_xll.BDP($D10,H$4)</f>
        <v>Lar Espana Real Estate Socimi</v>
      </c>
      <c r="I10" t="str">
        <f t="array" ref="I10">IFERROR(INDEX($G$6:$G$35,MATCH(0,COUNTIF($I$5:I9,$G$6:$G$35),0)),"")</f>
        <v>Utilities</v>
      </c>
      <c r="J10" s="5">
        <f t="shared" si="1"/>
        <v>0.105419440098906</v>
      </c>
      <c r="L10" t="s">
        <v>177</v>
      </c>
      <c r="M10">
        <v>3.118458</v>
      </c>
      <c r="N10">
        <f>_xll.BDP($L10,N$4)</f>
        <v>1171818618.1920002</v>
      </c>
      <c r="O10" t="str">
        <f>_xll.BDP($L10,O$4)</f>
        <v>Industrials</v>
      </c>
      <c r="P10" t="str">
        <f>_xll.BDP($L10,P$4)</f>
        <v>Prosegur Cia de Seguridad SA</v>
      </c>
      <c r="Q10" t="str">
        <f t="array" ref="Q10">IFERROR(INDEX($O$6:$O$25,MATCH(0,COUNTIF($Q$5:Q9,$O$6:$O$25),0)),"")</f>
        <v>Industrials</v>
      </c>
      <c r="R10" s="5">
        <f t="shared" si="0"/>
        <v>0.24242545509171554</v>
      </c>
    </row>
    <row r="11" spans="4:18">
      <c r="D11" t="s">
        <v>131</v>
      </c>
      <c r="E11">
        <v>1.4212</v>
      </c>
      <c r="F11">
        <f>_xll.BDP($D11,F$4)</f>
        <v>89856000.000000015</v>
      </c>
      <c r="G11" t="str">
        <f>_xll.BDP($D11,G$4)</f>
        <v>Industrials</v>
      </c>
      <c r="H11" t="str">
        <f>_xll.BDP($D11,H$4)</f>
        <v>Duro Felguera SA</v>
      </c>
      <c r="I11" t="str">
        <f t="array" ref="I11">IFERROR(INDEX($G$6:$G$35,MATCH(0,COUNTIF($I$5:I10,$G$6:$G$35),0)),"")</f>
        <v>Basic Materials</v>
      </c>
      <c r="J11" s="5">
        <f t="shared" si="1"/>
        <v>8.8491867242777397E-2</v>
      </c>
      <c r="L11" t="s">
        <v>149</v>
      </c>
      <c r="M11">
        <v>13.001505</v>
      </c>
      <c r="N11">
        <f>_xll.BDP($L11,N$4)</f>
        <v>2931334525.7999997</v>
      </c>
      <c r="O11" t="str">
        <f>_xll.BDP($L11,O$4)</f>
        <v>Industrials</v>
      </c>
      <c r="P11" t="str">
        <f>_xll.BDP($L11,P$4)</f>
        <v>Vidrala SA</v>
      </c>
      <c r="Q11" t="str">
        <f t="array" ref="Q11">IFERROR(INDEX($O$6:$O$25,MATCH(0,COUNTIF($Q$5:Q10,$O$6:$O$25),0)),"")</f>
        <v>Consumer Staples</v>
      </c>
      <c r="R11" s="5">
        <f t="shared" si="0"/>
        <v>0.18125447869274591</v>
      </c>
    </row>
    <row r="12" spans="4:18">
      <c r="D12" t="s">
        <v>113</v>
      </c>
      <c r="E12">
        <v>3.662973</v>
      </c>
      <c r="F12">
        <f>_xll.BDP($D12,F$4)</f>
        <v>578982736.00999999</v>
      </c>
      <c r="G12" t="str">
        <f>_xll.BDP($D12,G$4)</f>
        <v>Utilities</v>
      </c>
      <c r="H12" t="str">
        <f>_xll.BDP($D12,H$4)</f>
        <v>Audax Renovables SA</v>
      </c>
      <c r="I12" t="str">
        <f t="array" ref="I12">IFERROR(INDEX($G$6:$G$35,MATCH(0,COUNTIF($I$5:I11,$G$6:$G$35),0)),"")</f>
        <v>Energy</v>
      </c>
      <c r="J12" s="5">
        <f t="shared" si="1"/>
        <v>9.5082235496316322E-2</v>
      </c>
      <c r="L12" t="s">
        <v>181</v>
      </c>
      <c r="M12">
        <v>2.6849780000000001</v>
      </c>
      <c r="N12">
        <f>_xll.BDP($L12,N$4)</f>
        <v>756697999.87</v>
      </c>
      <c r="O12" t="str">
        <f>_xll.BDP($L12,O$4)</f>
        <v>Consumer Discretionary</v>
      </c>
      <c r="P12" t="str">
        <f>_xll.BDP($L12,P$4)</f>
        <v>eDreams ODIGEO SA</v>
      </c>
      <c r="Q12" t="str">
        <f t="array" ref="Q12">IFERROR(INDEX($O$6:$O$25,MATCH(0,COUNTIF($Q$5:Q11,$O$6:$O$25),0)),"")</f>
        <v>Health Care</v>
      </c>
      <c r="R12" s="5">
        <f t="shared" si="0"/>
        <v>0.12906997365746578</v>
      </c>
    </row>
    <row r="13" spans="4:18">
      <c r="D13" t="s">
        <v>129</v>
      </c>
      <c r="E13">
        <v>1.640021</v>
      </c>
      <c r="F13">
        <f>_xll.BDP($D13,F$4)</f>
        <v>259227567.54999995</v>
      </c>
      <c r="G13" t="str">
        <f>_xll.BDP($D13,G$4)</f>
        <v>Consumer Discretionary</v>
      </c>
      <c r="H13" t="str">
        <f>_xll.BDP($D13,H$4)</f>
        <v>Promotora de Informaciones SA</v>
      </c>
      <c r="I13" t="str">
        <f t="array" ref="I13">IFERROR(INDEX($G$6:$G$35,MATCH(0,COUNTIF($I$5:I12,$G$6:$G$35),0)),"")</f>
        <v>Telecommunications</v>
      </c>
      <c r="J13" s="5">
        <f t="shared" si="1"/>
        <v>1.634502048351319E-2</v>
      </c>
      <c r="L13" t="s">
        <v>169</v>
      </c>
      <c r="M13">
        <v>4.0556359999999998</v>
      </c>
      <c r="N13">
        <f>_xll.BDP($L13,N$4)</f>
        <v>914388328.84000003</v>
      </c>
      <c r="O13" t="str">
        <f>_xll.BDP($L13,O$4)</f>
        <v>Industrials</v>
      </c>
      <c r="P13" t="str">
        <f>_xll.BDP($L13,P$4)</f>
        <v>Applus Services SA</v>
      </c>
      <c r="Q13" t="str">
        <f t="array" ref="Q13">IFERROR(INDEX($O$6:$O$25,MATCH(0,COUNTIF($Q$5:Q12,$O$6:$O$25),0)),"")</f>
        <v/>
      </c>
      <c r="R13" s="5"/>
    </row>
    <row r="14" spans="4:18">
      <c r="D14" t="s">
        <v>139</v>
      </c>
      <c r="E14">
        <v>1.0090889999999999</v>
      </c>
      <c r="F14">
        <f>_xll.BDP($D14,F$4)</f>
        <v>63800127.859999999</v>
      </c>
      <c r="G14" t="str">
        <f>_xll.BDP($D14,G$4)</f>
        <v>Industrials</v>
      </c>
      <c r="H14" t="str">
        <f>_xll.BDP($D14,H$4)</f>
        <v>Nicolas Correa SA</v>
      </c>
      <c r="I14" t="str">
        <f t="array" ref="I14">IFERROR(INDEX($G$6:$G$35,MATCH(0,COUNTIF($I$5:I13,$G$6:$G$35),0)),"")</f>
        <v>Health Care</v>
      </c>
      <c r="J14" s="5">
        <f t="shared" si="1"/>
        <v>5.0800518327547249E-2</v>
      </c>
      <c r="L14" t="s">
        <v>175</v>
      </c>
      <c r="M14">
        <v>3.9432230000000001</v>
      </c>
      <c r="N14">
        <f>_xll.BDP($L14,N$4)</f>
        <v>889043725</v>
      </c>
      <c r="O14" t="str">
        <f>_xll.BDP($L14,O$4)</f>
        <v>Basic Materials</v>
      </c>
      <c r="P14" t="str">
        <f>_xll.BDP($L14,P$4)</f>
        <v>Ence Energia y Celulosa SA</v>
      </c>
      <c r="Q14" t="str">
        <f t="array" ref="Q14">IFERROR(INDEX($O$6:$O$25,MATCH(0,COUNTIF($Q$5:Q13,$O$6:$O$25),0)),"")</f>
        <v/>
      </c>
      <c r="R14" s="5"/>
    </row>
    <row r="15" spans="4:18">
      <c r="D15" t="s">
        <v>95</v>
      </c>
      <c r="E15">
        <v>6.124117</v>
      </c>
      <c r="F15">
        <f>_xll.BDP($D15,F$4)</f>
        <v>484000000</v>
      </c>
      <c r="G15" t="str">
        <f>_xll.BDP($D15,G$4)</f>
        <v>Basic Materials</v>
      </c>
      <c r="H15" t="str">
        <f>_xll.BDP($D15,H$4)</f>
        <v>Miquel y Costas &amp; Miquel SA</v>
      </c>
      <c r="I15" t="str">
        <f>IFERROR(INDEX($G$6:$G$35,MATCH(0,COUNTIF($I$5:I14,$G$6:$G$35),0)),"")</f>
        <v/>
      </c>
      <c r="J15" s="5">
        <f t="shared" si="1"/>
        <v>0</v>
      </c>
      <c r="L15" t="s">
        <v>153</v>
      </c>
      <c r="M15">
        <v>12.570568</v>
      </c>
      <c r="N15">
        <f>_xll.BDP($L15,N$4)</f>
        <v>2834175000</v>
      </c>
      <c r="O15" t="str">
        <f>_xll.BDP($L15,O$4)</f>
        <v>Consumer Staples</v>
      </c>
      <c r="P15" t="str">
        <f>_xll.BDP($L15,P$4)</f>
        <v>Viscofan SA</v>
      </c>
      <c r="Q15" t="str">
        <f t="array" ref="Q15">IFERROR(INDEX($O$6:$O$25,MATCH(0,COUNTIF($Q$5:Q14,$O$6:$O$25),0)),"")</f>
        <v/>
      </c>
      <c r="R15" s="5"/>
    </row>
    <row r="16" spans="4:18">
      <c r="D16" t="s">
        <v>91</v>
      </c>
      <c r="E16">
        <v>7.241625</v>
      </c>
      <c r="F16">
        <f>_xll.BDP($D16,F$4)</f>
        <v>763091644.67999995</v>
      </c>
      <c r="G16" t="str">
        <f>_xll.BDP($D16,G$4)</f>
        <v>Real Estate</v>
      </c>
      <c r="H16" t="str">
        <f>_xll.BDP($D16,H$4)</f>
        <v>Neinor Homes SA</v>
      </c>
      <c r="L16" t="s">
        <v>185</v>
      </c>
      <c r="M16">
        <v>2.0093649999999998</v>
      </c>
      <c r="N16">
        <f>_xll.BDP($L16,N$4)</f>
        <v>453033699.75</v>
      </c>
      <c r="O16" t="str">
        <f>_xll.BDP($L16,O$4)</f>
        <v>Industrials</v>
      </c>
      <c r="P16" t="str">
        <f>_xll.BDP($L16,P$4)</f>
        <v>Talgo SA</v>
      </c>
      <c r="Q16" t="str">
        <f t="array" ref="Q16">IFERROR(INDEX($O$6:$O$25,MATCH(0,COUNTIF($Q$5:Q15,$O$6:$O$25),0)),"")</f>
        <v/>
      </c>
      <c r="R16" s="5"/>
    </row>
    <row r="17" spans="4:18">
      <c r="D17" t="s">
        <v>109</v>
      </c>
      <c r="E17">
        <v>4.2987359999999999</v>
      </c>
      <c r="F17">
        <f>_xll.BDP($D17,F$4)</f>
        <v>679473645.65999997</v>
      </c>
      <c r="G17" t="str">
        <f>_xll.BDP($D17,G$4)</f>
        <v>Utilities</v>
      </c>
      <c r="H17" t="str">
        <f>_xll.BDP($D17,H$4)</f>
        <v>Opdenergy Holdings SA</v>
      </c>
      <c r="L17" t="s">
        <v>179</v>
      </c>
      <c r="M17">
        <v>2.6069529999999999</v>
      </c>
      <c r="N17">
        <f>_xll.BDP($L17,N$4)</f>
        <v>587766748.79999995</v>
      </c>
      <c r="O17" t="str">
        <f>_xll.BDP($L17,O$4)</f>
        <v>Industrials</v>
      </c>
      <c r="P17" t="str">
        <f>_xll.BDP($L17,P$4)</f>
        <v>Global Dominion Access SA</v>
      </c>
      <c r="R17" s="5"/>
    </row>
    <row r="18" spans="4:18">
      <c r="D18" t="s">
        <v>105</v>
      </c>
      <c r="E18">
        <v>4.87826</v>
      </c>
      <c r="F18">
        <f>_xll.BDP($D18,F$4)</f>
        <v>514050283.12500006</v>
      </c>
      <c r="G18" t="str">
        <f>_xll.BDP($D18,G$4)</f>
        <v>Energy</v>
      </c>
      <c r="H18" t="str">
        <f>_xll.BDP($D18,H$4)</f>
        <v>Soltec Power Holdings SA</v>
      </c>
      <c r="L18" t="s">
        <v>165</v>
      </c>
      <c r="M18">
        <v>4.2266950000000003</v>
      </c>
      <c r="N18">
        <f>_xll.BDP($L18,N$4)</f>
        <v>1588259470</v>
      </c>
      <c r="O18" t="str">
        <f>_xll.BDP($L18,O$4)</f>
        <v>Health Care</v>
      </c>
      <c r="P18" t="str">
        <f>_xll.BDP($L18,P$4)</f>
        <v>Almirall SA</v>
      </c>
    </row>
    <row r="19" spans="4:18">
      <c r="D19" t="s">
        <v>117</v>
      </c>
      <c r="E19">
        <v>3.0861079999999999</v>
      </c>
      <c r="F19">
        <f>_xll.BDP($D19,F$4)</f>
        <v>195120513.98400003</v>
      </c>
      <c r="G19" t="str">
        <f>_xll.BDP($D19,G$4)</f>
        <v>Telecommunications</v>
      </c>
      <c r="H19" t="str">
        <f>_xll.BDP($D19,H$4)</f>
        <v>Amper SA</v>
      </c>
      <c r="L19" t="s">
        <v>155</v>
      </c>
      <c r="M19">
        <v>6.4696020000000001</v>
      </c>
      <c r="N19">
        <f>_xll.BDP($L19,N$4)</f>
        <v>2431073193.6000004</v>
      </c>
      <c r="O19" t="str">
        <f>_xll.BDP($L19,O$4)</f>
        <v>Consumer Staples</v>
      </c>
      <c r="P19" t="str">
        <f>_xll.BDP($L19,P$4)</f>
        <v>Ebro Foods SA</v>
      </c>
    </row>
    <row r="20" spans="4:18">
      <c r="D20" t="s">
        <v>119</v>
      </c>
      <c r="E20">
        <v>2.7151939999999999</v>
      </c>
      <c r="F20">
        <f>_xll.BDP($D20,F$4)</f>
        <v>171669340.94999999</v>
      </c>
      <c r="G20" t="str">
        <f>_xll.BDP($D20,G$4)</f>
        <v>Basic Materials</v>
      </c>
      <c r="H20" t="str">
        <f>_xll.BDP($D20,H$4)</f>
        <v>Iberpapel Gestion SA</v>
      </c>
      <c r="L20" t="s">
        <v>171</v>
      </c>
      <c r="M20">
        <v>3.4910049999999999</v>
      </c>
      <c r="N20">
        <f>_xll.BDP($L20,N$4)</f>
        <v>983857524.99999988</v>
      </c>
      <c r="O20" t="str">
        <f>_xll.BDP($L20,O$4)</f>
        <v>Industrials</v>
      </c>
      <c r="P20" t="str">
        <f>_xll.BDP($L20,P$4)</f>
        <v>Construcciones y Auxiliar de F</v>
      </c>
    </row>
    <row r="21" spans="4:18">
      <c r="D21" t="s">
        <v>123</v>
      </c>
      <c r="E21">
        <v>2.1949169999999998</v>
      </c>
      <c r="F21">
        <f>_xll.BDP($D21,F$4)</f>
        <v>142750303.995</v>
      </c>
      <c r="G21" t="str">
        <f>_xll.BDP($D21,G$4)</f>
        <v>Health Care</v>
      </c>
      <c r="H21" t="str">
        <f>_xll.BDP($D21,H$4)</f>
        <v>Oryzon Genomics SA</v>
      </c>
      <c r="L21" t="s">
        <v>157</v>
      </c>
      <c r="M21">
        <v>4.705527</v>
      </c>
      <c r="N21">
        <f>_xll.BDP($L21,N$4)</f>
        <v>1060913624.6</v>
      </c>
      <c r="O21" t="str">
        <f>_xll.BDP($L21,O$4)</f>
        <v>Health Care</v>
      </c>
      <c r="P21" t="str">
        <f>_xll.BDP($L21,P$4)</f>
        <v>Pharma Mar SA</v>
      </c>
    </row>
    <row r="22" spans="4:18">
      <c r="D22" t="s">
        <v>135</v>
      </c>
      <c r="E22">
        <v>1.096152</v>
      </c>
      <c r="F22">
        <f>_xll.BDP($D22,F$4)</f>
        <v>397346127.14959997</v>
      </c>
      <c r="G22" t="str">
        <f>_xll.BDP($D22,G$4)</f>
        <v>Real Estate</v>
      </c>
      <c r="H22" t="str">
        <f>_xll.BDP($D22,H$4)</f>
        <v>Urbas Grupo Financiero SA</v>
      </c>
      <c r="L22" t="s">
        <v>161</v>
      </c>
      <c r="M22">
        <v>4.7019979999999997</v>
      </c>
      <c r="N22">
        <f>_xll.BDP($L22,N$4)</f>
        <v>1060118002.1600001</v>
      </c>
      <c r="O22" t="str">
        <f>_xll.BDP($L22,O$4)</f>
        <v>Financials</v>
      </c>
      <c r="P22" t="str">
        <f>_xll.BDP($L22,P$4)</f>
        <v>Linea Directa Aseguradora SA C</v>
      </c>
    </row>
    <row r="23" spans="4:18">
      <c r="D23" t="s">
        <v>107</v>
      </c>
      <c r="E23">
        <v>4.2760410000000002</v>
      </c>
      <c r="F23">
        <f>_xll.BDP($D23,F$4)</f>
        <v>675886394.27999997</v>
      </c>
      <c r="G23" t="str">
        <f>_xll.BDP($D23,G$4)</f>
        <v>Real Estate</v>
      </c>
      <c r="H23" t="str">
        <f>_xll.BDP($D23,H$4)</f>
        <v>Aedas Homes SA</v>
      </c>
      <c r="L23" t="s">
        <v>159</v>
      </c>
      <c r="M23">
        <v>4.8796480000000004</v>
      </c>
      <c r="N23">
        <f>_xll.BDP($L23,N$4)</f>
        <v>1100171200.5</v>
      </c>
      <c r="O23" t="str">
        <f>_xll.BDP($L23,O$4)</f>
        <v>Health Care</v>
      </c>
      <c r="P23" t="str">
        <f>_xll.BDP($L23,P$4)</f>
        <v>Faes Farma SA</v>
      </c>
    </row>
    <row r="24" spans="4:18">
      <c r="D24" t="s">
        <v>141</v>
      </c>
      <c r="E24">
        <v>1.033293</v>
      </c>
      <c r="F24">
        <f>_xll.BDP($D24,F$4)</f>
        <v>163326000</v>
      </c>
      <c r="G24" t="str">
        <f>_xll.BDP($D24,G$4)</f>
        <v>Industrials</v>
      </c>
      <c r="H24" t="str">
        <f>_xll.BDP($D24,H$4)</f>
        <v>Azkoyen SA</v>
      </c>
      <c r="L24" t="s">
        <v>151</v>
      </c>
      <c r="M24">
        <v>11.792916999999999</v>
      </c>
      <c r="N24">
        <f>_xll.BDP($L24,N$4)</f>
        <v>3323556000</v>
      </c>
      <c r="O24" t="str">
        <f>_xll.BDP($L24,O$4)</f>
        <v>Consumer Discretionary</v>
      </c>
      <c r="P24" t="str">
        <f>_xll.BDP($L24,P$4)</f>
        <v>CIE Automotive SA</v>
      </c>
    </row>
    <row r="25" spans="4:18">
      <c r="D25" t="s">
        <v>143</v>
      </c>
      <c r="E25">
        <v>0.88632</v>
      </c>
      <c r="F25">
        <f>_xll.BDP($D25,F$4)</f>
        <v>280189818</v>
      </c>
      <c r="G25" t="str">
        <f>_xll.BDP($D25,G$4)</f>
        <v>#N/A N/A</v>
      </c>
      <c r="H25" t="str">
        <f>_xll.BDP($D25,H$4)</f>
        <v>Grupo Ecoener SA</v>
      </c>
      <c r="L25" t="s">
        <v>183</v>
      </c>
      <c r="M25">
        <v>2.0532710000000001</v>
      </c>
      <c r="N25">
        <f>_xll.BDP($L25,N$4)</f>
        <v>771554710.39999998</v>
      </c>
      <c r="O25" t="str">
        <f>_xll.BDP($L25,O$4)</f>
        <v>Consumer Discretionary</v>
      </c>
      <c r="P25" t="str">
        <f>_xll.BDP($L25,P$4)</f>
        <v>Atresmedia Corp de Medios de C</v>
      </c>
    </row>
    <row r="26" spans="4:18">
      <c r="D26" t="s">
        <v>103</v>
      </c>
      <c r="E26">
        <v>4.61036</v>
      </c>
      <c r="F26">
        <f>_xll.BDP($D26,F$4)</f>
        <v>291492047.31999999</v>
      </c>
      <c r="G26" t="str">
        <f>_xll.BDP($D26,G$4)</f>
        <v>Basic Materials</v>
      </c>
      <c r="H26" t="str">
        <f>_xll.BDP($D26,H$4)</f>
        <v>Tubacex SA</v>
      </c>
    </row>
    <row r="27" spans="4:18">
      <c r="D27" t="s">
        <v>137</v>
      </c>
      <c r="E27">
        <v>1.098387</v>
      </c>
      <c r="F27">
        <f>_xll.BDP($D27,F$4)</f>
        <v>173615062.31999999</v>
      </c>
      <c r="G27" t="str">
        <f>_xll.BDP($D27,G$4)</f>
        <v>Consumer Discretionary</v>
      </c>
      <c r="H27" t="str">
        <f>_xll.BDP($D27,H$4)</f>
        <v>Nueva Expresion Textil SA</v>
      </c>
    </row>
    <row r="28" spans="4:18">
      <c r="D28" t="s">
        <v>111</v>
      </c>
      <c r="E28">
        <v>4.3650399999999996</v>
      </c>
      <c r="F28">
        <f>_xll.BDP($D28,F$4)</f>
        <v>463686577.30000001</v>
      </c>
      <c r="G28" t="str">
        <f>_xll.BDP($D28,G$4)</f>
        <v>Health Care</v>
      </c>
      <c r="H28" t="str">
        <f>_xll.BDP($D28,H$4)</f>
        <v>Atrys Health SA</v>
      </c>
      <c r="J28" t="s">
        <v>205</v>
      </c>
    </row>
    <row r="29" spans="4:18">
      <c r="D29" t="s">
        <v>133</v>
      </c>
      <c r="E29">
        <v>1.2597780000000001</v>
      </c>
      <c r="F29">
        <f>_xll.BDP($D29,F$4)</f>
        <v>132750001.06199999</v>
      </c>
      <c r="G29" t="str">
        <f>_xll.BDP($D29,G$4)</f>
        <v>Consumer Staples</v>
      </c>
      <c r="H29" t="str">
        <f>_xll.BDP($D29,H$4)</f>
        <v>Deoleo SA</v>
      </c>
    </row>
    <row r="30" spans="4:18">
      <c r="D30" t="s">
        <v>93</v>
      </c>
      <c r="E30">
        <v>7.8576540000000001</v>
      </c>
      <c r="F30">
        <f>_xll.BDP($D30,F$4)</f>
        <v>621004560</v>
      </c>
      <c r="G30" t="str">
        <f>_xll.BDP($D30,G$4)</f>
        <v>Energy</v>
      </c>
      <c r="H30" t="str">
        <f>_xll.BDP($D30,H$4)</f>
        <v>Tecnicas Reunidas SA</v>
      </c>
    </row>
    <row r="31" spans="4:18">
      <c r="D31" t="s">
        <v>125</v>
      </c>
      <c r="E31">
        <v>1.7274719999999999</v>
      </c>
      <c r="F31">
        <f>_xll.BDP($D31,F$4)</f>
        <v>109220195.175</v>
      </c>
      <c r="G31" t="str">
        <f>_xll.BDP($D31,G$4)</f>
        <v>Basic Materials</v>
      </c>
      <c r="H31" t="str">
        <f>_xll.BDP($D31,H$4)</f>
        <v>Berkeley Energia Ltd</v>
      </c>
    </row>
    <row r="32" spans="4:18">
      <c r="D32" t="s">
        <v>97</v>
      </c>
      <c r="E32">
        <v>6.5756629999999996</v>
      </c>
      <c r="F32">
        <f>_xll.BDP($D32,F$4)</f>
        <v>1039373060.0141001</v>
      </c>
      <c r="G32" t="str">
        <f>_xll.BDP($D32,G$4)</f>
        <v>Consumer Staples</v>
      </c>
      <c r="H32" t="str">
        <f>_xll.BDP($D32,H$4)</f>
        <v>Distribuidora Internacional de</v>
      </c>
    </row>
    <row r="33" spans="4:8">
      <c r="D33" t="s">
        <v>121</v>
      </c>
      <c r="E33">
        <v>2.9311669999999999</v>
      </c>
      <c r="F33">
        <f>_xll.BDP($D33,F$4)</f>
        <v>308873894.25</v>
      </c>
      <c r="G33" t="str">
        <f>_xll.BDP($D33,G$4)</f>
        <v>Real Estate</v>
      </c>
      <c r="H33" t="str">
        <f>_xll.BDP($D33,H$4)</f>
        <v>Grupo Empresarial San Jose SA</v>
      </c>
    </row>
    <row r="34" spans="4:8">
      <c r="D34" t="s">
        <v>127</v>
      </c>
      <c r="E34">
        <v>1.9540029999999999</v>
      </c>
      <c r="F34">
        <f>_xll.BDP($D34,F$4)</f>
        <v>154428348.26460001</v>
      </c>
      <c r="G34" t="str">
        <f>_xll.BDP($D34,G$4)</f>
        <v>Industrials</v>
      </c>
      <c r="H34" t="str">
        <f>_xll.BDP($D34,H$4)</f>
        <v>Airtificial Intelligence Struc</v>
      </c>
    </row>
    <row r="35" spans="4:8">
      <c r="D35" t="s">
        <v>115</v>
      </c>
      <c r="E35">
        <v>3.247296</v>
      </c>
      <c r="F35">
        <f>_xll.BDP($D35,F$4)</f>
        <v>1026558620.0319999</v>
      </c>
      <c r="G35" t="str">
        <f>_xll.BDP($D35,G$4)</f>
        <v>Consumer Discretionary</v>
      </c>
      <c r="H35" t="str">
        <f>_xll.BDP($D35,H$4)</f>
        <v>Mediaset Espana Comunicacion 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3"/>
  <sheetViews>
    <sheetView workbookViewId="0">
      <selection activeCell="L25" sqref="L25"/>
    </sheetView>
  </sheetViews>
  <sheetFormatPr baseColWidth="10" defaultRowHeight="12.75"/>
  <cols>
    <col min="1" max="1" width="16.140625" bestFit="1" customWidth="1"/>
    <col min="2" max="2" width="53.140625" bestFit="1" customWidth="1"/>
    <col min="3" max="3" width="9.140625" hidden="1" customWidth="1"/>
    <col min="4" max="4" width="13" hidden="1" customWidth="1"/>
    <col min="5" max="5" width="9.140625" bestFit="1" customWidth="1"/>
    <col min="6" max="6" width="21.5703125" customWidth="1"/>
  </cols>
  <sheetData>
    <row r="1" spans="1:7" ht="15">
      <c r="A1" s="4" t="s">
        <v>26</v>
      </c>
      <c r="B1" s="4" t="s">
        <v>3</v>
      </c>
      <c r="C1" s="4" t="s">
        <v>86</v>
      </c>
      <c r="D1" s="4" t="s">
        <v>87</v>
      </c>
      <c r="E1" s="4" t="s">
        <v>88</v>
      </c>
      <c r="F1" s="4" t="s">
        <v>189</v>
      </c>
      <c r="G1" s="1" t="s">
        <v>22</v>
      </c>
    </row>
    <row r="2" spans="1:7">
      <c r="A2" t="s">
        <v>89</v>
      </c>
      <c r="B2" t="s">
        <v>90</v>
      </c>
      <c r="C2">
        <v>7.5006659999999998</v>
      </c>
      <c r="D2">
        <v>609.178673</v>
      </c>
      <c r="E2">
        <v>0.77600000000000002</v>
      </c>
      <c r="F2">
        <f>C2*0.25</f>
        <v>1.8751665</v>
      </c>
      <c r="G2" t="e">
        <f>VLOOKUP(B2,Holdings!$B$11:$D$41,3,0)</f>
        <v>#N/A</v>
      </c>
    </row>
    <row r="3" spans="1:7">
      <c r="A3" t="s">
        <v>91</v>
      </c>
      <c r="B3" t="s">
        <v>92</v>
      </c>
      <c r="C3">
        <v>7.4932129999999999</v>
      </c>
      <c r="D3">
        <v>47.993181999999997</v>
      </c>
      <c r="E3">
        <v>9.84</v>
      </c>
      <c r="F3">
        <f t="shared" ref="F3:F31" si="0">C3*0.25</f>
        <v>1.87330325</v>
      </c>
      <c r="G3" t="e">
        <f>VLOOKUP(B3,Holdings!$B$11:$D$41,3,0)</f>
        <v>#N/A</v>
      </c>
    </row>
    <row r="4" spans="1:7">
      <c r="A4" t="s">
        <v>93</v>
      </c>
      <c r="B4" t="s">
        <v>94</v>
      </c>
      <c r="C4">
        <v>7.4641419999999998</v>
      </c>
      <c r="D4">
        <v>44.716799999999999</v>
      </c>
      <c r="E4">
        <v>10.52</v>
      </c>
      <c r="F4">
        <f t="shared" si="0"/>
        <v>1.8660355</v>
      </c>
      <c r="G4" t="e">
        <f>VLOOKUP(B4,Holdings!$B$11:$D$41,3,0)</f>
        <v>#N/A</v>
      </c>
    </row>
    <row r="5" spans="1:7">
      <c r="A5" t="s">
        <v>95</v>
      </c>
      <c r="B5" t="s">
        <v>96</v>
      </c>
      <c r="C5">
        <v>6.3772440000000001</v>
      </c>
      <c r="D5">
        <v>32</v>
      </c>
      <c r="E5">
        <v>12.56</v>
      </c>
      <c r="F5">
        <f t="shared" si="0"/>
        <v>1.594311</v>
      </c>
      <c r="G5" t="e">
        <f>VLOOKUP(B5,Holdings!$B$11:$D$41,3,0)</f>
        <v>#N/A</v>
      </c>
    </row>
    <row r="6" spans="1:7">
      <c r="A6" t="s">
        <v>97</v>
      </c>
      <c r="B6" t="s">
        <v>98</v>
      </c>
      <c r="C6">
        <v>6.0438780000000003</v>
      </c>
      <c r="D6">
        <v>23226.213631999999</v>
      </c>
      <c r="E6">
        <v>1.6400000000000001E-2</v>
      </c>
      <c r="F6">
        <f t="shared" si="0"/>
        <v>1.5109695000000001</v>
      </c>
      <c r="G6" t="e">
        <f>VLOOKUP(B6,Holdings!$B$11:$D$41,3,0)</f>
        <v>#N/A</v>
      </c>
    </row>
    <row r="7" spans="1:7">
      <c r="A7" t="s">
        <v>99</v>
      </c>
      <c r="B7" t="s">
        <v>100</v>
      </c>
      <c r="C7">
        <v>4.9991899999999996</v>
      </c>
      <c r="D7">
        <v>591.12458300000003</v>
      </c>
      <c r="E7">
        <v>0.53300000000000003</v>
      </c>
      <c r="F7">
        <f t="shared" si="0"/>
        <v>1.2497974999999999</v>
      </c>
      <c r="G7" t="e">
        <f>VLOOKUP(B7,Holdings!$B$11:$D$41,3,0)</f>
        <v>#N/A</v>
      </c>
    </row>
    <row r="8" spans="1:7">
      <c r="A8" t="s">
        <v>101</v>
      </c>
      <c r="B8" t="s">
        <v>102</v>
      </c>
      <c r="C8">
        <v>4.9984109999999999</v>
      </c>
      <c r="D8">
        <v>66.954374999999999</v>
      </c>
      <c r="E8">
        <v>4.7050000000000001</v>
      </c>
      <c r="F8">
        <f t="shared" si="0"/>
        <v>1.24960275</v>
      </c>
      <c r="G8" t="e">
        <f>VLOOKUP(B8,Holdings!$B$11:$D$41,3,0)</f>
        <v>#N/A</v>
      </c>
    </row>
    <row r="9" spans="1:7">
      <c r="A9" t="s">
        <v>103</v>
      </c>
      <c r="B9" t="s">
        <v>104</v>
      </c>
      <c r="C9">
        <v>4.8706690000000004</v>
      </c>
      <c r="D9">
        <v>128.978782</v>
      </c>
      <c r="E9">
        <v>2.38</v>
      </c>
      <c r="F9">
        <f t="shared" si="0"/>
        <v>1.2176672500000001</v>
      </c>
      <c r="G9" t="e">
        <f>VLOOKUP(B9,Holdings!$B$11:$D$41,3,0)</f>
        <v>#N/A</v>
      </c>
    </row>
    <row r="10" spans="1:7">
      <c r="A10" t="s">
        <v>105</v>
      </c>
      <c r="B10" t="s">
        <v>106</v>
      </c>
      <c r="C10">
        <v>4.8068439999999999</v>
      </c>
      <c r="D10">
        <v>54.832030000000003</v>
      </c>
      <c r="E10">
        <v>5.5250000000000004</v>
      </c>
      <c r="F10">
        <f t="shared" si="0"/>
        <v>1.201711</v>
      </c>
      <c r="G10" t="e">
        <f>VLOOKUP(B10,Holdings!$B$11:$D$41,3,0)</f>
        <v>#N/A</v>
      </c>
    </row>
    <row r="11" spans="1:7">
      <c r="A11" t="s">
        <v>107</v>
      </c>
      <c r="B11" t="s">
        <v>108</v>
      </c>
      <c r="C11">
        <v>4.4620030000000002</v>
      </c>
      <c r="D11">
        <v>18.722615000000001</v>
      </c>
      <c r="E11">
        <v>15.02</v>
      </c>
      <c r="F11">
        <f t="shared" si="0"/>
        <v>1.11550075</v>
      </c>
      <c r="G11">
        <f>VLOOKUP(B11,Holdings!$B$11:$D$41,3,0)</f>
        <v>1</v>
      </c>
    </row>
    <row r="12" spans="1:7">
      <c r="A12" t="s">
        <v>109</v>
      </c>
      <c r="B12" t="s">
        <v>110</v>
      </c>
      <c r="C12">
        <v>4.3923300000000003</v>
      </c>
      <c r="D12">
        <v>59.213389999999997</v>
      </c>
      <c r="E12">
        <v>4.6749999999999998</v>
      </c>
      <c r="F12">
        <f t="shared" si="0"/>
        <v>1.0980825000000001</v>
      </c>
      <c r="G12">
        <f>VLOOKUP(B12,Holdings!$B$11:$D$41,3,0)</f>
        <v>1.1100000000000001</v>
      </c>
    </row>
    <row r="13" spans="1:7">
      <c r="A13" t="s">
        <v>111</v>
      </c>
      <c r="B13" t="s">
        <v>112</v>
      </c>
      <c r="C13">
        <v>4.3789850000000001</v>
      </c>
      <c r="D13">
        <v>45.242880999999997</v>
      </c>
      <c r="E13">
        <v>6.1</v>
      </c>
      <c r="F13">
        <f t="shared" si="0"/>
        <v>1.09474625</v>
      </c>
      <c r="G13" t="e">
        <f>VLOOKUP(B13,Holdings!$B$11:$D$41,3,0)</f>
        <v>#N/A</v>
      </c>
    </row>
    <row r="14" spans="1:7">
      <c r="A14" t="s">
        <v>113</v>
      </c>
      <c r="B14" t="s">
        <v>114</v>
      </c>
      <c r="C14">
        <v>3.5098039999999999</v>
      </c>
      <c r="D14">
        <v>176.116422</v>
      </c>
      <c r="E14">
        <v>1.256</v>
      </c>
      <c r="F14">
        <f t="shared" si="0"/>
        <v>0.87745099999999998</v>
      </c>
      <c r="G14" t="e">
        <f>VLOOKUP(B14,Holdings!$B$11:$D$41,3,0)</f>
        <v>#N/A</v>
      </c>
    </row>
    <row r="15" spans="1:7">
      <c r="A15" t="s">
        <v>115</v>
      </c>
      <c r="B15" t="s">
        <v>116</v>
      </c>
      <c r="C15">
        <v>3.3113359999999998</v>
      </c>
      <c r="D15">
        <v>62.633229</v>
      </c>
      <c r="E15">
        <v>3.3319999999999999</v>
      </c>
      <c r="F15">
        <f t="shared" si="0"/>
        <v>0.82783399999999996</v>
      </c>
      <c r="G15" t="e">
        <f>VLOOKUP(B15,Holdings!$B$11:$D$41,3,0)</f>
        <v>#N/A</v>
      </c>
    </row>
    <row r="16" spans="1:7">
      <c r="A16" t="s">
        <v>117</v>
      </c>
      <c r="B16" t="s">
        <v>118</v>
      </c>
      <c r="C16">
        <v>2.8602509999999999</v>
      </c>
      <c r="D16">
        <v>1108.6392840000001</v>
      </c>
      <c r="E16">
        <v>0.16259999999999999</v>
      </c>
      <c r="F16">
        <f t="shared" si="0"/>
        <v>0.71506274999999997</v>
      </c>
      <c r="G16" t="e">
        <f>VLOOKUP(B16,Holdings!$B$11:$D$41,3,0)</f>
        <v>#N/A</v>
      </c>
    </row>
    <row r="17" spans="1:7">
      <c r="A17" t="s">
        <v>119</v>
      </c>
      <c r="B17" t="s">
        <v>120</v>
      </c>
      <c r="C17">
        <v>2.785177</v>
      </c>
      <c r="D17">
        <v>11.039828999999999</v>
      </c>
      <c r="E17">
        <v>15.9</v>
      </c>
      <c r="F17">
        <f t="shared" si="0"/>
        <v>0.69629425</v>
      </c>
      <c r="G17" t="e">
        <f>VLOOKUP(B17,Holdings!$B$11:$D$41,3,0)</f>
        <v>#N/A</v>
      </c>
    </row>
    <row r="18" spans="1:7">
      <c r="A18" t="s">
        <v>121</v>
      </c>
      <c r="B18" t="s">
        <v>122</v>
      </c>
      <c r="C18">
        <v>2.655764</v>
      </c>
      <c r="D18">
        <v>39.015650000000001</v>
      </c>
      <c r="E18">
        <v>4.29</v>
      </c>
      <c r="F18">
        <f t="shared" si="0"/>
        <v>0.663941</v>
      </c>
      <c r="G18" t="e">
        <f>VLOOKUP(B18,Holdings!$B$11:$D$41,3,0)</f>
        <v>#N/A</v>
      </c>
    </row>
    <row r="19" spans="1:7">
      <c r="A19" t="s">
        <v>123</v>
      </c>
      <c r="B19" t="s">
        <v>124</v>
      </c>
      <c r="C19">
        <v>2.1628419999999999</v>
      </c>
      <c r="D19">
        <v>54.74344</v>
      </c>
      <c r="E19">
        <v>2.4900000000000002</v>
      </c>
      <c r="F19">
        <f t="shared" si="0"/>
        <v>0.54071049999999998</v>
      </c>
      <c r="G19" t="e">
        <f>VLOOKUP(B19,Holdings!$B$11:$D$41,3,0)</f>
        <v>#N/A</v>
      </c>
    </row>
    <row r="20" spans="1:7">
      <c r="A20" t="s">
        <v>125</v>
      </c>
      <c r="B20" t="s">
        <v>126</v>
      </c>
      <c r="C20">
        <v>2.044222</v>
      </c>
      <c r="D20">
        <v>445.79671500000001</v>
      </c>
      <c r="E20">
        <v>0.28899999999999998</v>
      </c>
      <c r="F20">
        <f t="shared" si="0"/>
        <v>0.5110555</v>
      </c>
      <c r="G20" t="e">
        <f>VLOOKUP(B20,Holdings!$B$11:$D$41,3,0)</f>
        <v>#N/A</v>
      </c>
    </row>
    <row r="21" spans="1:7">
      <c r="A21" t="s">
        <v>127</v>
      </c>
      <c r="B21" t="s">
        <v>128</v>
      </c>
      <c r="C21">
        <v>1.7943519999999999</v>
      </c>
      <c r="D21">
        <v>1066.8625099999999</v>
      </c>
      <c r="E21">
        <v>0.106</v>
      </c>
      <c r="F21">
        <f t="shared" si="0"/>
        <v>0.44858799999999999</v>
      </c>
      <c r="G21" t="e">
        <f>VLOOKUP(B21,Holdings!$B$11:$D$41,3,0)</f>
        <v>#N/A</v>
      </c>
    </row>
    <row r="22" spans="1:7">
      <c r="A22" t="s">
        <v>129</v>
      </c>
      <c r="B22" t="s">
        <v>130</v>
      </c>
      <c r="C22">
        <v>1.659362</v>
      </c>
      <c r="D22">
        <v>296.26007700000002</v>
      </c>
      <c r="E22">
        <v>0.35299999999999998</v>
      </c>
      <c r="F22">
        <f t="shared" si="0"/>
        <v>0.4148405</v>
      </c>
      <c r="G22" t="e">
        <f>VLOOKUP(B22,Holdings!$B$11:$D$41,3,0)</f>
        <v>#N/A</v>
      </c>
    </row>
    <row r="23" spans="1:7">
      <c r="A23" t="s">
        <v>131</v>
      </c>
      <c r="B23" t="s">
        <v>132</v>
      </c>
      <c r="C23">
        <v>1.4622980000000001</v>
      </c>
      <c r="D23">
        <v>96</v>
      </c>
      <c r="E23">
        <v>0.96</v>
      </c>
      <c r="F23">
        <f t="shared" si="0"/>
        <v>0.36557450000000002</v>
      </c>
      <c r="G23" t="e">
        <f>VLOOKUP(B23,Holdings!$B$11:$D$41,3,0)</f>
        <v>#N/A</v>
      </c>
    </row>
    <row r="24" spans="1:7">
      <c r="A24" t="s">
        <v>133</v>
      </c>
      <c r="B24" t="s">
        <v>134</v>
      </c>
      <c r="C24">
        <v>1.261422</v>
      </c>
      <c r="D24">
        <v>300.00000199999999</v>
      </c>
      <c r="E24">
        <v>0.26500000000000001</v>
      </c>
      <c r="F24">
        <f t="shared" si="0"/>
        <v>0.31535550000000001</v>
      </c>
      <c r="G24" t="e">
        <f>VLOOKUP(B24,Holdings!$B$11:$D$41,3,0)</f>
        <v>#N/A</v>
      </c>
    </row>
    <row r="25" spans="1:7">
      <c r="A25" t="s">
        <v>135</v>
      </c>
      <c r="B25" t="s">
        <v>136</v>
      </c>
      <c r="C25">
        <v>1.2232099999999999</v>
      </c>
      <c r="D25">
        <v>7787.0435680000001</v>
      </c>
      <c r="E25">
        <v>9.9000000000000008E-3</v>
      </c>
      <c r="F25">
        <f t="shared" si="0"/>
        <v>0.30580249999999998</v>
      </c>
      <c r="G25" t="e">
        <f>VLOOKUP(B25,Holdings!$B$11:$D$41,3,0)</f>
        <v>#N/A</v>
      </c>
    </row>
    <row r="26" spans="1:7">
      <c r="A26" t="s">
        <v>137</v>
      </c>
      <c r="B26" t="s">
        <v>138</v>
      </c>
      <c r="C26">
        <v>1.062543</v>
      </c>
      <c r="D26">
        <v>137.78973199999999</v>
      </c>
      <c r="E26">
        <v>0.48599999999999999</v>
      </c>
      <c r="F26">
        <f t="shared" si="0"/>
        <v>0.26563575</v>
      </c>
      <c r="G26" t="e">
        <f>VLOOKUP(B26,Holdings!$B$11:$D$41,3,0)</f>
        <v>#N/A</v>
      </c>
    </row>
    <row r="27" spans="1:7">
      <c r="A27" t="s">
        <v>139</v>
      </c>
      <c r="B27" t="s">
        <v>140</v>
      </c>
      <c r="C27">
        <v>1.0279480000000001</v>
      </c>
      <c r="D27">
        <v>12.316627</v>
      </c>
      <c r="E27">
        <v>5.26</v>
      </c>
      <c r="F27">
        <f t="shared" si="0"/>
        <v>0.25698700000000002</v>
      </c>
      <c r="G27" t="e">
        <f>VLOOKUP(B27,Holdings!$B$11:$D$41,3,0)</f>
        <v>#N/A</v>
      </c>
    </row>
    <row r="28" spans="1:7">
      <c r="A28" t="s">
        <v>141</v>
      </c>
      <c r="B28" t="s">
        <v>142</v>
      </c>
      <c r="C28">
        <v>1.014869</v>
      </c>
      <c r="D28">
        <v>9.7799999999999994</v>
      </c>
      <c r="E28">
        <v>6.54</v>
      </c>
      <c r="F28">
        <f t="shared" si="0"/>
        <v>0.25371725000000001</v>
      </c>
      <c r="G28" t="e">
        <f>VLOOKUP(B28,Holdings!$B$11:$D$41,3,0)</f>
        <v>#N/A</v>
      </c>
    </row>
    <row r="29" spans="1:7">
      <c r="A29" t="s">
        <v>143</v>
      </c>
      <c r="B29" t="s">
        <v>144</v>
      </c>
      <c r="C29">
        <v>0.91083800000000004</v>
      </c>
      <c r="D29">
        <v>11.38983</v>
      </c>
      <c r="E29">
        <v>5.04</v>
      </c>
      <c r="F29">
        <f t="shared" si="0"/>
        <v>0.22770950000000001</v>
      </c>
      <c r="G29" t="e">
        <f>VLOOKUP(B29,Holdings!$B$11:$D$41,3,0)</f>
        <v>#N/A</v>
      </c>
    </row>
    <row r="30" spans="1:7">
      <c r="A30" t="s">
        <v>145</v>
      </c>
      <c r="B30" t="s">
        <v>146</v>
      </c>
      <c r="C30">
        <v>0.81664599999999998</v>
      </c>
      <c r="D30">
        <v>74.591846000000004</v>
      </c>
      <c r="E30">
        <v>0.69</v>
      </c>
      <c r="F30">
        <f t="shared" si="0"/>
        <v>0.2041615</v>
      </c>
      <c r="G30" t="e">
        <f>VLOOKUP(B30,Holdings!$B$11:$D$41,3,0)</f>
        <v>#N/A</v>
      </c>
    </row>
    <row r="31" spans="1:7">
      <c r="A31" t="s">
        <v>147</v>
      </c>
      <c r="B31" t="s">
        <v>148</v>
      </c>
      <c r="C31">
        <v>0.64953899999999998</v>
      </c>
      <c r="D31">
        <v>15.684523</v>
      </c>
      <c r="E31">
        <v>2.61</v>
      </c>
      <c r="F31">
        <f t="shared" si="0"/>
        <v>0.16238474999999999</v>
      </c>
      <c r="G31" t="e">
        <f>VLOOKUP(B31,Holdings!$B$11:$D$41,3,0)</f>
        <v>#N/A</v>
      </c>
    </row>
    <row r="34" spans="1:7">
      <c r="A34" t="s">
        <v>149</v>
      </c>
      <c r="B34" t="s">
        <v>150</v>
      </c>
      <c r="C34">
        <v>12.906758</v>
      </c>
      <c r="D34">
        <v>30.726776999999998</v>
      </c>
      <c r="E34">
        <v>95.1</v>
      </c>
      <c r="F34">
        <f>C34*0.75</f>
        <v>9.6800685000000009</v>
      </c>
      <c r="G34" t="e">
        <f>VLOOKUP(B34,Holdings!$B$11:$D$41,3,0)</f>
        <v>#N/A</v>
      </c>
    </row>
    <row r="35" spans="1:7">
      <c r="A35" t="s">
        <v>151</v>
      </c>
      <c r="B35" t="s">
        <v>152</v>
      </c>
      <c r="C35">
        <v>12.185603</v>
      </c>
      <c r="D35">
        <v>98.04</v>
      </c>
      <c r="E35">
        <v>28.14</v>
      </c>
      <c r="F35">
        <f t="shared" ref="F35:F53" si="1">C35*0.75</f>
        <v>9.1392022500000003</v>
      </c>
      <c r="G35">
        <f>VLOOKUP(B35,Holdings!$B$11:$D$41,3,0)</f>
        <v>7.28</v>
      </c>
    </row>
    <row r="36" spans="1:7">
      <c r="A36" t="s">
        <v>153</v>
      </c>
      <c r="B36" t="s">
        <v>154</v>
      </c>
      <c r="C36">
        <v>12.138361</v>
      </c>
      <c r="D36">
        <v>46.5</v>
      </c>
      <c r="E36">
        <v>59.1</v>
      </c>
      <c r="F36">
        <f t="shared" si="1"/>
        <v>9.1037707499999989</v>
      </c>
      <c r="G36" t="e">
        <f>VLOOKUP(B36,Holdings!$B$11:$D$41,3,0)</f>
        <v>#N/A</v>
      </c>
    </row>
    <row r="37" spans="1:7">
      <c r="A37" t="s">
        <v>155</v>
      </c>
      <c r="B37" t="s">
        <v>156</v>
      </c>
      <c r="C37">
        <v>6.483492</v>
      </c>
      <c r="D37">
        <v>92.319235000000006</v>
      </c>
      <c r="E37">
        <v>15.9</v>
      </c>
      <c r="F37">
        <f t="shared" si="1"/>
        <v>4.8626190000000005</v>
      </c>
      <c r="G37">
        <f>VLOOKUP(B37,Holdings!$B$11:$D$41,3,0)</f>
        <v>2.02</v>
      </c>
    </row>
    <row r="38" spans="1:7">
      <c r="A38" t="s">
        <v>157</v>
      </c>
      <c r="B38" t="s">
        <v>158</v>
      </c>
      <c r="C38">
        <v>5.0151250000000003</v>
      </c>
      <c r="D38">
        <v>18.354907000000001</v>
      </c>
      <c r="E38">
        <v>61.86</v>
      </c>
      <c r="F38">
        <f t="shared" si="1"/>
        <v>3.76134375</v>
      </c>
      <c r="G38" t="e">
        <f>VLOOKUP(B38,Holdings!$B$11:$D$41,3,0)</f>
        <v>#N/A</v>
      </c>
    </row>
    <row r="39" spans="1:7">
      <c r="A39" t="s">
        <v>159</v>
      </c>
      <c r="B39" t="s">
        <v>160</v>
      </c>
      <c r="C39">
        <v>4.7770070000000002</v>
      </c>
      <c r="D39">
        <v>310.782825</v>
      </c>
      <c r="E39">
        <v>3.48</v>
      </c>
      <c r="F39">
        <f t="shared" si="1"/>
        <v>3.5827552499999999</v>
      </c>
      <c r="G39">
        <f>VLOOKUP(B39,Holdings!$B$11:$D$41,3,0)</f>
        <v>1.04</v>
      </c>
    </row>
    <row r="40" spans="1:7">
      <c r="A40" t="s">
        <v>161</v>
      </c>
      <c r="B40" t="s">
        <v>162</v>
      </c>
      <c r="C40">
        <v>4.6992839999999996</v>
      </c>
      <c r="D40">
        <v>1088.4168400000001</v>
      </c>
      <c r="E40">
        <v>0.97750000000000004</v>
      </c>
      <c r="F40">
        <f t="shared" si="1"/>
        <v>3.5244629999999999</v>
      </c>
      <c r="G40" t="e">
        <f>VLOOKUP(B40,Holdings!$B$11:$D$41,3,0)</f>
        <v>#N/A</v>
      </c>
    </row>
    <row r="41" spans="1:7">
      <c r="A41" t="s">
        <v>163</v>
      </c>
      <c r="B41" t="s">
        <v>164</v>
      </c>
      <c r="C41">
        <v>4.6317579999999996</v>
      </c>
      <c r="D41">
        <v>23.698070000000001</v>
      </c>
      <c r="E41">
        <v>44.25</v>
      </c>
      <c r="F41">
        <f t="shared" si="1"/>
        <v>3.4738184999999997</v>
      </c>
      <c r="G41" t="e">
        <f>VLOOKUP(B41,Holdings!$B$11:$D$41,3,0)</f>
        <v>#N/A</v>
      </c>
    </row>
    <row r="42" spans="1:7">
      <c r="A42" t="s">
        <v>165</v>
      </c>
      <c r="B42" t="s">
        <v>166</v>
      </c>
      <c r="C42">
        <v>4.4448410000000003</v>
      </c>
      <c r="D42">
        <v>108.909221</v>
      </c>
      <c r="E42">
        <v>9.24</v>
      </c>
      <c r="F42">
        <f t="shared" si="1"/>
        <v>3.3336307500000002</v>
      </c>
      <c r="G42" t="e">
        <f>VLOOKUP(B42,Holdings!$B$11:$D$41,3,0)</f>
        <v>#N/A</v>
      </c>
    </row>
    <row r="43" spans="1:7">
      <c r="A43" t="s">
        <v>167</v>
      </c>
      <c r="B43" t="s">
        <v>168</v>
      </c>
      <c r="C43">
        <v>4.2014199999999997</v>
      </c>
      <c r="D43">
        <v>230.20574400000001</v>
      </c>
      <c r="E43">
        <v>4.1319999999999997</v>
      </c>
      <c r="F43">
        <f t="shared" si="1"/>
        <v>3.151065</v>
      </c>
      <c r="G43">
        <f>VLOOKUP(B43,Holdings!$B$11:$D$41,3,0)</f>
        <v>3.89</v>
      </c>
    </row>
    <row r="44" spans="1:7">
      <c r="A44" t="s">
        <v>169</v>
      </c>
      <c r="B44" t="s">
        <v>170</v>
      </c>
      <c r="C44">
        <v>4.200812</v>
      </c>
      <c r="D44">
        <v>135.86750799999999</v>
      </c>
      <c r="E44">
        <v>7</v>
      </c>
      <c r="F44">
        <f t="shared" si="1"/>
        <v>3.1506090000000002</v>
      </c>
      <c r="G44">
        <f>VLOOKUP(B44,Holdings!$B$11:$D$41,3,0)</f>
        <v>4.79</v>
      </c>
    </row>
    <row r="45" spans="1:7">
      <c r="A45" t="s">
        <v>171</v>
      </c>
      <c r="B45" t="s">
        <v>172</v>
      </c>
      <c r="C45">
        <v>3.5673460000000001</v>
      </c>
      <c r="D45">
        <v>27.424600000000002</v>
      </c>
      <c r="E45">
        <v>29.45</v>
      </c>
      <c r="F45">
        <f t="shared" si="1"/>
        <v>2.6755095</v>
      </c>
      <c r="G45" t="e">
        <f>VLOOKUP(B45,Holdings!$B$11:$D$41,3,0)</f>
        <v>#N/A</v>
      </c>
    </row>
    <row r="46" spans="1:7">
      <c r="A46" t="s">
        <v>173</v>
      </c>
      <c r="B46" t="s">
        <v>174</v>
      </c>
      <c r="C46">
        <v>3.550084</v>
      </c>
      <c r="D46">
        <v>24.489529000000001</v>
      </c>
      <c r="E46">
        <v>32.82</v>
      </c>
      <c r="F46">
        <f t="shared" si="1"/>
        <v>2.662563</v>
      </c>
      <c r="G46" t="e">
        <f>VLOOKUP(B46,Holdings!$B$11:$D$41,3,0)</f>
        <v>#N/A</v>
      </c>
    </row>
    <row r="47" spans="1:7">
      <c r="A47" t="s">
        <v>175</v>
      </c>
      <c r="B47" t="s">
        <v>176</v>
      </c>
      <c r="C47">
        <v>3.2894049999999999</v>
      </c>
      <c r="D47">
        <v>246.27250000000001</v>
      </c>
      <c r="E47">
        <v>3.024</v>
      </c>
      <c r="F47">
        <f t="shared" si="1"/>
        <v>2.4670537499999998</v>
      </c>
      <c r="G47" t="e">
        <f>VLOOKUP(B47,Holdings!$B$11:$D$41,3,0)</f>
        <v>#N/A</v>
      </c>
    </row>
    <row r="48" spans="1:7">
      <c r="A48" t="s">
        <v>177</v>
      </c>
      <c r="B48" t="s">
        <v>178</v>
      </c>
      <c r="C48">
        <v>3.1142210000000001</v>
      </c>
      <c r="D48">
        <v>329.162533</v>
      </c>
      <c r="E48">
        <v>2.1419999999999999</v>
      </c>
      <c r="F48">
        <f t="shared" si="1"/>
        <v>2.33566575</v>
      </c>
      <c r="G48" t="e">
        <f>VLOOKUP(B48,Holdings!$B$11:$D$41,3,0)</f>
        <v>#N/A</v>
      </c>
    </row>
    <row r="49" spans="1:7">
      <c r="A49" t="s">
        <v>179</v>
      </c>
      <c r="B49" t="s">
        <v>180</v>
      </c>
      <c r="C49">
        <v>2.7613270000000001</v>
      </c>
      <c r="D49">
        <v>152.66668799999999</v>
      </c>
      <c r="E49">
        <v>4.0949999999999998</v>
      </c>
      <c r="F49">
        <f t="shared" si="1"/>
        <v>2.0709952500000002</v>
      </c>
      <c r="G49">
        <f>VLOOKUP(B49,Holdings!$B$11:$D$41,3,0)</f>
        <v>4.7</v>
      </c>
    </row>
    <row r="50" spans="1:7">
      <c r="A50" t="s">
        <v>181</v>
      </c>
      <c r="B50" t="s">
        <v>182</v>
      </c>
      <c r="C50">
        <v>2.4393539999999998</v>
      </c>
      <c r="D50">
        <v>102.084047</v>
      </c>
      <c r="E50">
        <v>5.41</v>
      </c>
      <c r="F50">
        <f t="shared" si="1"/>
        <v>1.8295154999999999</v>
      </c>
      <c r="G50" t="e">
        <f>VLOOKUP(B50,Holdings!$B$11:$D$41,3,0)</f>
        <v>#N/A</v>
      </c>
    </row>
    <row r="51" spans="1:7">
      <c r="A51" t="s">
        <v>183</v>
      </c>
      <c r="B51" t="s">
        <v>184</v>
      </c>
      <c r="C51">
        <v>2.051917</v>
      </c>
      <c r="D51">
        <v>135.43968000000001</v>
      </c>
      <c r="E51">
        <v>3.43</v>
      </c>
      <c r="F51">
        <f t="shared" si="1"/>
        <v>1.5389377500000001</v>
      </c>
      <c r="G51" t="e">
        <f>VLOOKUP(B51,Holdings!$B$11:$D$41,3,0)</f>
        <v>#N/A</v>
      </c>
    </row>
    <row r="52" spans="1:7">
      <c r="A52" t="s">
        <v>185</v>
      </c>
      <c r="B52" t="s">
        <v>186</v>
      </c>
      <c r="C52">
        <v>1.954669</v>
      </c>
      <c r="D52">
        <v>123.442425</v>
      </c>
      <c r="E52">
        <v>3.585</v>
      </c>
      <c r="F52">
        <f t="shared" si="1"/>
        <v>1.46600175</v>
      </c>
      <c r="G52" t="e">
        <f>VLOOKUP(B52,Holdings!$B$11:$D$41,3,0)</f>
        <v>#N/A</v>
      </c>
    </row>
    <row r="53" spans="1:7">
      <c r="A53" t="s">
        <v>187</v>
      </c>
      <c r="B53" t="s">
        <v>188</v>
      </c>
      <c r="C53">
        <v>1.587216</v>
      </c>
      <c r="D53">
        <v>96.599188999999996</v>
      </c>
      <c r="E53">
        <v>3.72</v>
      </c>
      <c r="F53">
        <f t="shared" si="1"/>
        <v>1.190412</v>
      </c>
      <c r="G53" t="e">
        <f>VLOOKUP(B53,Holdings!$B$11:$D$41,3,0)</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X8"/>
  <sheetViews>
    <sheetView workbookViewId="0">
      <selection sqref="A1:K1"/>
    </sheetView>
  </sheetViews>
  <sheetFormatPr baseColWidth="10" defaultRowHeight="12.75" outlineLevelRow="1"/>
  <cols>
    <col min="1" max="1" width="13.140625" style="2" customWidth="1"/>
    <col min="2" max="2" width="16" style="2" customWidth="1"/>
    <col min="3" max="3" width="23.7109375" style="2" customWidth="1"/>
    <col min="4" max="4" width="7.42578125" style="2" customWidth="1"/>
    <col min="5" max="50" width="8.85546875" style="2" customWidth="1"/>
    <col min="51" max="256" width="9.140625" customWidth="1"/>
  </cols>
  <sheetData>
    <row r="1" spans="1:11" ht="23.25">
      <c r="A1" s="28" t="s">
        <v>0</v>
      </c>
      <c r="B1" s="29"/>
      <c r="C1" s="29"/>
      <c r="D1" s="29"/>
      <c r="E1" s="29"/>
      <c r="F1" s="29"/>
      <c r="G1" s="29"/>
      <c r="H1" s="29"/>
      <c r="I1" s="29"/>
      <c r="J1" s="29"/>
      <c r="K1" s="29"/>
    </row>
    <row r="3" spans="1:11" ht="15.75">
      <c r="A3" s="30" t="s">
        <v>1</v>
      </c>
      <c r="B3" s="30"/>
      <c r="C3" s="30"/>
      <c r="D3" s="30"/>
      <c r="E3" s="29"/>
      <c r="F3" s="29"/>
      <c r="G3" s="29"/>
      <c r="H3" s="29"/>
      <c r="I3" s="29"/>
    </row>
    <row r="4" spans="1:11" outlineLevel="1">
      <c r="A4" s="1" t="s">
        <v>2</v>
      </c>
      <c r="B4" s="1" t="s">
        <v>3</v>
      </c>
      <c r="C4" s="1" t="s">
        <v>4</v>
      </c>
      <c r="D4" s="1" t="s">
        <v>5</v>
      </c>
    </row>
    <row r="5" spans="1:11" outlineLevel="1">
      <c r="A5" s="3" t="s">
        <v>6</v>
      </c>
      <c r="B5" s="3" t="s">
        <v>7</v>
      </c>
      <c r="C5" s="3" t="s">
        <v>8</v>
      </c>
      <c r="D5" s="3" t="s">
        <v>9</v>
      </c>
    </row>
    <row r="8" spans="1:11" ht="65.099999999999994" customHeight="1">
      <c r="A8" s="31" t="s">
        <v>10</v>
      </c>
      <c r="B8" s="29"/>
      <c r="C8" s="29"/>
      <c r="D8" s="29"/>
      <c r="E8" s="29"/>
      <c r="F8" s="29"/>
      <c r="G8" s="29"/>
      <c r="H8" s="29"/>
      <c r="I8" s="29"/>
    </row>
  </sheetData>
  <mergeCells count="3">
    <mergeCell ref="A1:K1"/>
    <mergeCell ref="A3:I3"/>
    <mergeCell ref="A8:I8"/>
  </mergeCells>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Holdings</vt:lpstr>
      <vt:lpstr>Hoja2</vt:lpstr>
      <vt:lpstr>Hoja1</vt:lpstr>
      <vt:lpstr>Exceptions - Holdings</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id:9b976a60-ec49-4df5-95f3-209ff8c27795</cp:keywords>
  <cp:lastModifiedBy>Federico Battaner | Trea Am</cp:lastModifiedBy>
  <cp:lastPrinted>2023-02-07T10:51:35Z</cp:lastPrinted>
  <dcterms:created xsi:type="dcterms:W3CDTF">2023-02-06T16:43:51Z</dcterms:created>
  <dcterms:modified xsi:type="dcterms:W3CDTF">2023-02-17T10:25:48Z</dcterms:modified>
</cp:coreProperties>
</file>