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Victor y Fede\GESTION\"/>
    </mc:Choice>
  </mc:AlternateContent>
  <bookViews>
    <workbookView xWindow="0" yWindow="0" windowWidth="17895" windowHeight="7095" tabRatio="580" firstSheet="1" activeTab="1"/>
  </bookViews>
  <sheets>
    <sheet name="BbgResearchPubStorageWorksheet" sheetId="7" state="veryHidden" r:id="rId1"/>
    <sheet name="LIQUIDATIVOS" sheetId="1" r:id="rId2"/>
    <sheet name="Hoja1" sheetId="9" r:id="rId3"/>
    <sheet name="LIQUIDATIVOS (DATOS)" sheetId="8" r:id="rId4"/>
    <sheet name="MERCADOS" sheetId="2" r:id="rId5"/>
  </sheets>
  <externalReferences>
    <externalReference r:id="rId6"/>
  </externalReferences>
  <definedNames>
    <definedName name="_bdm.5796990F4917432FBCD1658015653CC1.edm" localSheetId="3" hidden="1">#REF!</definedName>
    <definedName name="_bdm.5796990F4917432FBCD1658015653CC1.edm" hidden="1">#REF!</definedName>
    <definedName name="_xlnm.Print_Area" localSheetId="4">MERCADOS!$C$3:$V$21</definedName>
  </definedNames>
  <calcPr calcId="162913"/>
</workbook>
</file>

<file path=xl/calcChain.xml><?xml version="1.0" encoding="utf-8"?>
<calcChain xmlns="http://schemas.openxmlformats.org/spreadsheetml/2006/main">
  <c r="K5" i="1" l="1"/>
  <c r="M10" i="1" l="1"/>
  <c r="L10" i="1"/>
  <c r="M18" i="1"/>
  <c r="M27" i="1"/>
  <c r="AJ10" i="1" l="1"/>
  <c r="AC6" i="1" l="1"/>
  <c r="C16" i="1"/>
  <c r="K21" i="1"/>
  <c r="C21" i="1"/>
  <c r="B10" i="1" l="1"/>
  <c r="B29" i="1"/>
  <c r="B32" i="1"/>
  <c r="B13" i="1"/>
  <c r="A2" i="9" l="1"/>
  <c r="A3" i="9"/>
  <c r="M28" i="1"/>
  <c r="AM28" i="1"/>
  <c r="D13" i="1"/>
  <c r="D34" i="1"/>
  <c r="C27" i="1"/>
  <c r="D19" i="1"/>
  <c r="AM32" i="1"/>
  <c r="D16" i="1"/>
  <c r="C35" i="1"/>
  <c r="C34" i="1"/>
  <c r="B16" i="1"/>
  <c r="B23" i="1"/>
  <c r="D23" i="1"/>
  <c r="D18" i="1"/>
  <c r="D21" i="1"/>
  <c r="B17" i="1"/>
  <c r="C12" i="1"/>
  <c r="C29" i="1"/>
  <c r="D17" i="1"/>
  <c r="D12" i="1"/>
  <c r="M32" i="1"/>
  <c r="AM35" i="1"/>
  <c r="Q32" i="1"/>
  <c r="M30" i="1"/>
  <c r="C36" i="1"/>
  <c r="B21" i="1"/>
  <c r="AB16" i="1"/>
  <c r="AM30" i="1"/>
  <c r="M13" i="1"/>
  <c r="C32" i="1"/>
  <c r="C28" i="1"/>
  <c r="AM27" i="1"/>
  <c r="D11" i="1"/>
  <c r="C30" i="1"/>
  <c r="J5" i="1" l="1"/>
  <c r="C19" i="1"/>
  <c r="L19" i="1"/>
  <c r="B30" i="1"/>
  <c r="L21" i="1"/>
  <c r="M29" i="1"/>
  <c r="AM34" i="1"/>
  <c r="M21" i="1"/>
  <c r="AB13" i="1"/>
  <c r="B27" i="1"/>
  <c r="C25" i="1"/>
  <c r="C23" i="1"/>
  <c r="C13" i="1"/>
  <c r="M25" i="1"/>
  <c r="M34" i="1"/>
  <c r="B28" i="1"/>
  <c r="M31" i="1"/>
  <c r="AM36" i="1"/>
  <c r="L18" i="1"/>
  <c r="M16" i="1"/>
  <c r="C31" i="1"/>
  <c r="C18" i="1"/>
  <c r="M19" i="1"/>
  <c r="M26" i="1"/>
  <c r="C11" i="1"/>
  <c r="M17" i="1"/>
  <c r="M23" i="1"/>
  <c r="C26" i="1"/>
  <c r="C17" i="1"/>
  <c r="AM21" i="1"/>
  <c r="N6" i="1" l="1"/>
  <c r="O21" i="1"/>
  <c r="I10" i="8"/>
  <c r="J10" i="8"/>
  <c r="B11" i="1"/>
  <c r="B26" i="1"/>
  <c r="B31" i="1"/>
  <c r="B12" i="1"/>
  <c r="B25" i="1"/>
  <c r="B18" i="1"/>
  <c r="B19" i="1"/>
  <c r="H5" i="8" l="1"/>
  <c r="AA10" i="8" s="1"/>
  <c r="G5" i="8"/>
  <c r="H4" i="2" l="1"/>
  <c r="G4" i="2" l="1"/>
  <c r="M30" i="2" l="1"/>
  <c r="H3" i="2" l="1"/>
  <c r="G3" i="2"/>
  <c r="N18" i="1" l="1"/>
  <c r="N19" i="1"/>
  <c r="N21" i="1" l="1"/>
  <c r="AN21" i="1"/>
  <c r="D53" i="8" l="1"/>
  <c r="T41" i="8"/>
  <c r="AH36" i="1"/>
  <c r="I55" i="8"/>
  <c r="G97" i="8"/>
  <c r="C48" i="8"/>
  <c r="Y65" i="8"/>
  <c r="Q9" i="2"/>
  <c r="H11" i="2"/>
  <c r="E92" i="8"/>
  <c r="O16" i="2"/>
  <c r="R71" i="8"/>
  <c r="J16" i="8"/>
  <c r="O15" i="8"/>
  <c r="K36" i="1"/>
  <c r="AA58" i="8"/>
  <c r="AC28" i="1"/>
  <c r="K13" i="1"/>
  <c r="AJ16" i="1"/>
  <c r="D14" i="8"/>
  <c r="G27" i="8"/>
  <c r="E12" i="2"/>
  <c r="O58" i="8"/>
  <c r="G17" i="2"/>
  <c r="Q21" i="1"/>
  <c r="B28" i="8"/>
  <c r="M69" i="8"/>
  <c r="AH16" i="1"/>
  <c r="AK23" i="1"/>
  <c r="R52" i="8"/>
  <c r="Q12" i="2"/>
  <c r="L17" i="1"/>
  <c r="AD13" i="1"/>
  <c r="D58" i="8"/>
  <c r="AD31" i="1"/>
  <c r="F13" i="2"/>
  <c r="M58" i="8"/>
  <c r="E30" i="2"/>
  <c r="X40" i="8"/>
  <c r="R27" i="8"/>
  <c r="B21" i="8"/>
  <c r="AF32" i="1"/>
  <c r="E62" i="8"/>
  <c r="E6" i="2"/>
  <c r="J26" i="1"/>
  <c r="P18" i="1"/>
  <c r="X71" i="8"/>
  <c r="Z15" i="8"/>
  <c r="Y32" i="1"/>
  <c r="Q19" i="1"/>
  <c r="H67" i="8"/>
  <c r="R56" i="8"/>
  <c r="S9" i="2"/>
  <c r="H51" i="8"/>
  <c r="I71" i="8"/>
  <c r="Z29" i="8"/>
  <c r="G82" i="8"/>
  <c r="I79" i="8"/>
  <c r="AA18" i="8"/>
  <c r="Z74" i="8"/>
  <c r="AI35" i="1"/>
  <c r="J54" i="8"/>
  <c r="G48" i="8"/>
  <c r="Z11" i="8"/>
  <c r="AH28" i="1"/>
  <c r="Z33" i="8"/>
  <c r="G30" i="8"/>
  <c r="F30" i="2"/>
  <c r="F32" i="1"/>
  <c r="Z42" i="8"/>
  <c r="N30" i="8"/>
  <c r="N53" i="8"/>
  <c r="T47" i="8"/>
  <c r="D18" i="8"/>
  <c r="I82" i="8"/>
  <c r="AH23" i="1"/>
  <c r="I81" i="8"/>
  <c r="W26" i="1"/>
  <c r="W18" i="1"/>
  <c r="AA57" i="8"/>
  <c r="AA67" i="8"/>
  <c r="T52" i="8"/>
  <c r="Z31" i="8"/>
  <c r="X41" i="8"/>
  <c r="X11" i="8"/>
  <c r="AC30" i="1"/>
  <c r="O20" i="8"/>
  <c r="O36" i="8"/>
  <c r="R27" i="1"/>
  <c r="R17" i="1"/>
  <c r="AJ17" i="1"/>
  <c r="E19" i="1"/>
  <c r="AE29" i="1"/>
  <c r="C22" i="8"/>
  <c r="AA68" i="8"/>
  <c r="AF19" i="1"/>
  <c r="T58" i="8"/>
  <c r="G23" i="1"/>
  <c r="R42" i="8"/>
  <c r="V43" i="8"/>
  <c r="H91" i="8"/>
  <c r="R25" i="8"/>
  <c r="G70" i="8"/>
  <c r="Y16" i="8"/>
  <c r="C62" i="8"/>
  <c r="AC19" i="1"/>
  <c r="C17" i="8"/>
  <c r="G69" i="8"/>
  <c r="E18" i="1"/>
  <c r="E67" i="8"/>
  <c r="D57" i="8"/>
  <c r="I72" i="8"/>
  <c r="B57" i="8"/>
  <c r="H74" i="8"/>
  <c r="AK30" i="1"/>
  <c r="R62" i="8"/>
  <c r="Z37" i="8"/>
  <c r="P11" i="1"/>
  <c r="W17" i="1"/>
  <c r="H12" i="8"/>
  <c r="X78" i="8"/>
  <c r="AA35" i="8"/>
  <c r="R33" i="8"/>
  <c r="J18" i="8"/>
  <c r="V42" i="8"/>
  <c r="Q29" i="1"/>
  <c r="H22" i="8"/>
  <c r="AA12" i="8"/>
  <c r="R31" i="1"/>
  <c r="Z80" i="8"/>
  <c r="H79" i="8"/>
  <c r="E22" i="2"/>
  <c r="AK13" i="1"/>
  <c r="AA17" i="1"/>
  <c r="Z72" i="8"/>
  <c r="R47" i="8"/>
  <c r="Y68" i="8"/>
  <c r="Y33" i="8"/>
  <c r="J31" i="1"/>
  <c r="Z71" i="8"/>
  <c r="G36" i="1"/>
  <c r="H13" i="2"/>
  <c r="J14" i="8"/>
  <c r="AG23" i="1"/>
  <c r="H17" i="1"/>
  <c r="E47" i="8"/>
  <c r="E77" i="8"/>
  <c r="X13" i="8"/>
  <c r="G77" i="8"/>
  <c r="AK34" i="1"/>
  <c r="I26" i="8"/>
  <c r="N20" i="8"/>
  <c r="E75" i="8"/>
  <c r="O30" i="8"/>
  <c r="X26" i="8"/>
  <c r="AA77" i="8"/>
  <c r="B65" i="8"/>
  <c r="H26" i="8"/>
  <c r="AA35" i="1"/>
  <c r="X24" i="8"/>
  <c r="AB5" i="1"/>
  <c r="O31" i="8"/>
  <c r="J33" i="8"/>
  <c r="H92" i="8"/>
  <c r="AA30" i="1"/>
  <c r="AA31" i="8"/>
  <c r="X80" i="8"/>
  <c r="Y30" i="1"/>
  <c r="C78" i="8"/>
  <c r="O65" i="8"/>
  <c r="R92" i="8"/>
  <c r="V95" i="8"/>
  <c r="J40" i="8"/>
  <c r="X62" i="8"/>
  <c r="I24" i="8"/>
  <c r="D28" i="8"/>
  <c r="M48" i="8"/>
  <c r="Z92" i="8"/>
  <c r="G14" i="2"/>
  <c r="O52" i="8"/>
  <c r="H77" i="8"/>
  <c r="R23" i="1"/>
  <c r="X29" i="8"/>
  <c r="M11" i="8"/>
  <c r="O23" i="8"/>
  <c r="H65" i="8"/>
  <c r="C77" i="8"/>
  <c r="E32" i="1"/>
  <c r="AJ26" i="1"/>
  <c r="AG25" i="1"/>
  <c r="B46" i="8"/>
  <c r="G35" i="1"/>
  <c r="M37" i="8"/>
  <c r="N15" i="8"/>
  <c r="R23" i="8"/>
  <c r="G29" i="1"/>
  <c r="AI30" i="1"/>
  <c r="O96" i="8"/>
  <c r="H18" i="1"/>
  <c r="G19" i="8"/>
  <c r="G20" i="8"/>
  <c r="R35" i="8"/>
  <c r="O33" i="8"/>
  <c r="I39" i="8"/>
  <c r="AE32" i="1"/>
  <c r="S17" i="2"/>
  <c r="I35" i="8"/>
  <c r="J76" i="8"/>
  <c r="G17" i="1"/>
  <c r="G76" i="8"/>
  <c r="Y71" i="8"/>
  <c r="P31" i="1"/>
  <c r="AJ30" i="1"/>
  <c r="AJ31" i="1"/>
  <c r="R32" i="1"/>
  <c r="M78" i="8"/>
  <c r="G34" i="1"/>
  <c r="Y23" i="8"/>
  <c r="U12" i="1"/>
  <c r="Z18" i="8"/>
  <c r="E48" i="8"/>
  <c r="F23" i="1"/>
  <c r="V15" i="8"/>
  <c r="B30" i="8"/>
  <c r="H16" i="1"/>
  <c r="S8" i="2"/>
  <c r="Y12" i="1"/>
  <c r="M8" i="2"/>
  <c r="I18" i="8"/>
  <c r="C25" i="8"/>
  <c r="J27" i="8"/>
  <c r="M7" i="2"/>
  <c r="C18" i="8"/>
  <c r="N91" i="8"/>
  <c r="O27" i="8"/>
  <c r="G37" i="8"/>
  <c r="E16" i="1"/>
  <c r="H80" i="8"/>
  <c r="Y81" i="8"/>
  <c r="T67" i="8"/>
  <c r="H53" i="8"/>
  <c r="Z75" i="8"/>
  <c r="W25" i="1"/>
  <c r="AC16" i="1"/>
  <c r="AD28" i="1"/>
  <c r="J13" i="8"/>
  <c r="X19" i="8"/>
  <c r="E31" i="2"/>
  <c r="AI26" i="1"/>
  <c r="R39" i="8"/>
  <c r="Z20" i="8"/>
  <c r="M33" i="8"/>
  <c r="X27" i="8"/>
  <c r="V12" i="8"/>
  <c r="M29" i="8"/>
  <c r="G43" i="8"/>
  <c r="V68" i="8"/>
  <c r="M47" i="8"/>
  <c r="AA63" i="8"/>
  <c r="H55" i="8"/>
  <c r="H11" i="8"/>
  <c r="G53" i="8"/>
  <c r="V69" i="8"/>
  <c r="K23" i="1"/>
  <c r="AK19" i="1"/>
  <c r="AK16" i="1"/>
  <c r="P13" i="1"/>
  <c r="B40" i="8"/>
  <c r="K29" i="1"/>
  <c r="AL27" i="1"/>
  <c r="H18" i="2"/>
  <c r="G13" i="2"/>
  <c r="T65" i="8"/>
  <c r="AH17" i="1"/>
  <c r="F18" i="1"/>
  <c r="O49" i="8"/>
  <c r="AA32" i="1"/>
  <c r="N50" i="8"/>
  <c r="I31" i="8"/>
  <c r="M62" i="8"/>
  <c r="I76" i="8"/>
  <c r="E34" i="8"/>
  <c r="L27" i="1"/>
  <c r="J30" i="8"/>
  <c r="X63" i="8"/>
  <c r="U13" i="1"/>
  <c r="T25" i="8"/>
  <c r="H30" i="2"/>
  <c r="M49" i="8"/>
  <c r="AE28" i="1"/>
  <c r="X21" i="8"/>
  <c r="U29" i="1"/>
  <c r="AF30" i="1"/>
  <c r="K31" i="1"/>
  <c r="O38" i="8"/>
  <c r="D92" i="8"/>
  <c r="Z57" i="8"/>
  <c r="H16" i="8"/>
  <c r="G24" i="2"/>
  <c r="AA23" i="8"/>
  <c r="H31" i="2"/>
  <c r="I53" i="8"/>
  <c r="AA79" i="8"/>
  <c r="I25" i="8"/>
  <c r="Y57" i="8"/>
  <c r="AA97" i="8"/>
  <c r="H96" i="8"/>
  <c r="G15" i="2"/>
  <c r="E26" i="2"/>
  <c r="R32" i="8"/>
  <c r="O68" i="8"/>
  <c r="L23" i="2"/>
  <c r="C55" i="8"/>
  <c r="I75" i="8"/>
  <c r="V71" i="8"/>
  <c r="E68" i="8"/>
  <c r="AE34" i="1"/>
  <c r="AI23" i="1"/>
  <c r="R95" i="8"/>
  <c r="G66" i="8"/>
  <c r="B29" i="8"/>
  <c r="Y19" i="8"/>
  <c r="E19" i="8"/>
  <c r="C56" i="8"/>
  <c r="C12" i="8"/>
  <c r="R38" i="8"/>
  <c r="X81" i="8"/>
  <c r="M20" i="8"/>
  <c r="O55" i="8"/>
  <c r="Y22" i="8"/>
  <c r="B19" i="8"/>
  <c r="X34" i="8"/>
  <c r="AL26" i="1"/>
  <c r="I16" i="8"/>
  <c r="AL36" i="1"/>
  <c r="M25" i="2"/>
  <c r="Z12" i="8"/>
  <c r="Z38" i="8"/>
  <c r="AJ28" i="1"/>
  <c r="R16" i="1"/>
  <c r="X49" i="8"/>
  <c r="J50" i="8"/>
  <c r="E79" i="8"/>
  <c r="AA34" i="1"/>
  <c r="T21" i="8"/>
  <c r="G92" i="8"/>
  <c r="AJ35" i="1"/>
  <c r="E21" i="1"/>
  <c r="W21" i="1"/>
  <c r="L16" i="1"/>
  <c r="AF29" i="1"/>
  <c r="O57" i="8"/>
  <c r="V54" i="8"/>
  <c r="AB12" i="1"/>
  <c r="D71" i="8"/>
  <c r="N28" i="8"/>
  <c r="I27" i="8"/>
  <c r="G50" i="8"/>
  <c r="E8" i="2"/>
  <c r="M23" i="8"/>
  <c r="U23" i="1"/>
  <c r="E91" i="8"/>
  <c r="T68" i="8"/>
  <c r="C52" i="8"/>
  <c r="J32" i="1"/>
  <c r="H39" i="8"/>
  <c r="AG19" i="1"/>
  <c r="X25" i="8"/>
  <c r="E31" i="1"/>
  <c r="D70" i="8"/>
  <c r="Y51" i="8"/>
  <c r="J23" i="1"/>
  <c r="Z23" i="8"/>
  <c r="Y67" i="8"/>
  <c r="U11" i="1"/>
  <c r="E97" i="8"/>
  <c r="G18" i="2"/>
  <c r="D27" i="1"/>
  <c r="O10" i="2"/>
  <c r="N72" i="8"/>
  <c r="AK25" i="1"/>
  <c r="I43" i="8"/>
  <c r="R53" i="8"/>
  <c r="G12" i="2"/>
  <c r="Y79" i="8"/>
  <c r="E28" i="1"/>
  <c r="R15" i="8"/>
  <c r="Y69" i="8"/>
  <c r="AK32" i="1"/>
  <c r="D38" i="8"/>
  <c r="J11" i="2"/>
  <c r="G75" i="8"/>
  <c r="F22" i="2"/>
  <c r="J55" i="8"/>
  <c r="J25" i="1"/>
  <c r="G11" i="1"/>
  <c r="I29" i="8"/>
  <c r="D67" i="8"/>
  <c r="G19" i="1"/>
  <c r="D11" i="8"/>
  <c r="J17" i="8"/>
  <c r="J75" i="8"/>
  <c r="O48" i="8"/>
  <c r="B14" i="8"/>
  <c r="G63" i="8"/>
  <c r="G16" i="2"/>
  <c r="J28" i="8"/>
  <c r="V21" i="8"/>
  <c r="Q11" i="1"/>
  <c r="D24" i="8"/>
  <c r="AC21" i="1"/>
  <c r="T26" i="8"/>
  <c r="N11" i="8"/>
  <c r="C57" i="8"/>
  <c r="AA27" i="1"/>
  <c r="AJ36" i="1"/>
  <c r="C58" i="8"/>
  <c r="Z41" i="8"/>
  <c r="B54" i="8"/>
  <c r="X38" i="8"/>
  <c r="D28" i="1"/>
  <c r="AF23" i="1"/>
  <c r="E22" i="8"/>
  <c r="AI11" i="1"/>
  <c r="AB31" i="1"/>
  <c r="AD35" i="1"/>
  <c r="N13" i="8"/>
  <c r="O13" i="2"/>
  <c r="O34" i="8"/>
  <c r="E56" i="8"/>
  <c r="J29" i="1"/>
  <c r="G23" i="2"/>
  <c r="M75" i="8"/>
  <c r="Y36" i="8"/>
  <c r="Z68" i="8"/>
  <c r="O69" i="8"/>
  <c r="R66" i="8"/>
  <c r="O39" i="8"/>
  <c r="C24" i="8"/>
  <c r="U19" i="1"/>
  <c r="H23" i="8"/>
  <c r="E27" i="1"/>
  <c r="Y28" i="1"/>
  <c r="N34" i="8"/>
  <c r="C51" i="8"/>
  <c r="G21" i="1"/>
  <c r="AG11" i="1"/>
  <c r="J51" i="8"/>
  <c r="E38" i="8"/>
  <c r="J19" i="1"/>
  <c r="AA16" i="1"/>
  <c r="X96" i="8"/>
  <c r="R40" i="8"/>
  <c r="Y21" i="8"/>
  <c r="AH12" i="1"/>
  <c r="N27" i="8"/>
  <c r="U25" i="1"/>
  <c r="AD34" i="1"/>
  <c r="D68" i="8"/>
  <c r="R26" i="8"/>
  <c r="O18" i="2"/>
  <c r="E43" i="8"/>
  <c r="AD17" i="1"/>
  <c r="AA48" i="8"/>
  <c r="V56" i="8"/>
  <c r="R29" i="1"/>
  <c r="D78" i="8"/>
  <c r="Y11" i="8"/>
  <c r="B52" i="8"/>
  <c r="J7" i="2"/>
  <c r="E34" i="1"/>
  <c r="M64" i="8"/>
  <c r="Y13" i="1"/>
  <c r="E14" i="2"/>
  <c r="M22" i="8"/>
  <c r="P25" i="1"/>
  <c r="B76" i="8"/>
  <c r="AA46" i="8"/>
  <c r="H70" i="8"/>
  <c r="H14" i="2"/>
  <c r="G12" i="8"/>
  <c r="N17" i="8"/>
  <c r="R54" i="8"/>
  <c r="V39" i="8"/>
  <c r="T48" i="8"/>
  <c r="K27" i="1"/>
  <c r="X23" i="8"/>
  <c r="AM13" i="1"/>
  <c r="L13" i="1"/>
  <c r="D97" i="8"/>
  <c r="W32" i="1"/>
  <c r="M22" i="2"/>
  <c r="H63" i="8"/>
  <c r="V47" i="8"/>
  <c r="R11" i="8"/>
  <c r="AG13" i="1"/>
  <c r="F30" i="1"/>
  <c r="D75" i="8"/>
  <c r="X82" i="8"/>
  <c r="Z79" i="8"/>
  <c r="T23" i="8"/>
  <c r="Y17" i="8"/>
  <c r="G28" i="8"/>
  <c r="H26" i="2"/>
  <c r="F12" i="1"/>
  <c r="N35" i="8"/>
  <c r="T96" i="8"/>
  <c r="Y91" i="8"/>
  <c r="B79" i="8"/>
  <c r="B51" i="8"/>
  <c r="Y64" i="8"/>
  <c r="E9" i="2"/>
  <c r="D55" i="8"/>
  <c r="AL19" i="1"/>
  <c r="H23" i="1"/>
  <c r="Z78" i="8"/>
  <c r="M25" i="8"/>
  <c r="G15" i="8"/>
  <c r="U26" i="1"/>
  <c r="X68" i="8"/>
  <c r="M97" i="8"/>
  <c r="AA38" i="8"/>
  <c r="C69" i="8"/>
  <c r="V27" i="8"/>
  <c r="E12" i="1"/>
  <c r="B33" i="8"/>
  <c r="AG17" i="1"/>
  <c r="B50" i="8"/>
  <c r="AK21" i="1"/>
  <c r="D43" i="8"/>
  <c r="J31" i="2"/>
  <c r="AK27" i="1"/>
  <c r="H52" i="8"/>
  <c r="M76" i="8"/>
  <c r="X95" i="8"/>
  <c r="B13" i="8"/>
  <c r="J43" i="8"/>
  <c r="M15" i="8"/>
  <c r="H64" i="8"/>
  <c r="H34" i="8"/>
  <c r="AM29" i="1"/>
  <c r="Y49" i="8"/>
  <c r="AA16" i="8"/>
  <c r="N64" i="8"/>
  <c r="C67" i="8"/>
  <c r="E23" i="2"/>
  <c r="D62" i="8"/>
  <c r="AA92" i="8"/>
  <c r="U21" i="1"/>
  <c r="X70" i="8"/>
  <c r="W27" i="1"/>
  <c r="F16" i="1"/>
  <c r="E80" i="8"/>
  <c r="AA70" i="8"/>
  <c r="O66" i="8"/>
  <c r="AA30" i="8"/>
  <c r="AB19" i="1"/>
  <c r="H50" i="8"/>
  <c r="G38" i="8"/>
  <c r="N49" i="8"/>
  <c r="I23" i="8"/>
  <c r="T27" i="8"/>
  <c r="B23" i="8"/>
  <c r="J66" i="8"/>
  <c r="X57" i="8"/>
  <c r="R34" i="8"/>
  <c r="E18" i="2"/>
  <c r="N39" i="8"/>
  <c r="T49" i="8"/>
  <c r="AA69" i="8"/>
  <c r="O22" i="8"/>
  <c r="T51" i="8"/>
  <c r="AG34" i="1"/>
  <c r="J25" i="2"/>
  <c r="M19" i="8"/>
  <c r="H56" i="8"/>
  <c r="AG26" i="1"/>
  <c r="F14" i="2"/>
  <c r="N66" i="8"/>
  <c r="E70" i="8"/>
  <c r="P35" i="1"/>
  <c r="J57" i="8"/>
  <c r="H12" i="1"/>
  <c r="Y31" i="8"/>
  <c r="AD21" i="1"/>
  <c r="M26" i="2"/>
  <c r="E17" i="8"/>
  <c r="AK12" i="1"/>
  <c r="AF36" i="1"/>
  <c r="AF31" i="1"/>
  <c r="B62" i="8"/>
  <c r="S18" i="2"/>
  <c r="Y40" i="8"/>
  <c r="Z51" i="8"/>
  <c r="Z91" i="8"/>
  <c r="AB11" i="1"/>
  <c r="D82" i="8"/>
  <c r="Q15" i="2"/>
  <c r="P16" i="1"/>
  <c r="C27" i="8"/>
  <c r="T64" i="8"/>
  <c r="B69" i="8"/>
  <c r="D13" i="8"/>
  <c r="AA19" i="1"/>
  <c r="S15" i="2"/>
  <c r="AA54" i="8"/>
  <c r="G72" i="8"/>
  <c r="Y35" i="8"/>
  <c r="AJ23" i="1"/>
  <c r="D51" i="8"/>
  <c r="G67" i="8"/>
  <c r="P26" i="1"/>
  <c r="T69" i="8"/>
  <c r="O13" i="8"/>
  <c r="G56" i="8"/>
  <c r="AB23" i="1"/>
  <c r="G71" i="8"/>
  <c r="T56" i="8"/>
  <c r="K18" i="1"/>
  <c r="M16" i="2"/>
  <c r="AI36" i="1"/>
  <c r="X17" i="8"/>
  <c r="Y23" i="1"/>
  <c r="G68" i="8"/>
  <c r="Y31" i="1"/>
  <c r="Y37" i="8"/>
  <c r="E42" i="8"/>
  <c r="I32" i="8"/>
  <c r="AE11" i="1"/>
  <c r="M17" i="2"/>
  <c r="N21" i="8"/>
  <c r="O71" i="8"/>
  <c r="N25" i="8"/>
  <c r="Z26" i="8"/>
  <c r="N67" i="8"/>
  <c r="F34" i="1"/>
  <c r="T28" i="8"/>
  <c r="R68" i="8"/>
  <c r="AE35" i="1"/>
  <c r="AA42" i="8"/>
  <c r="V23" i="8"/>
  <c r="AF11" i="1"/>
  <c r="AA62" i="8"/>
  <c r="T72" i="8"/>
  <c r="P17" i="1"/>
  <c r="F9" i="2"/>
  <c r="M66" i="8"/>
  <c r="Z50" i="8"/>
  <c r="H28" i="8"/>
  <c r="E57" i="8"/>
  <c r="L26" i="2"/>
  <c r="D64" i="8"/>
  <c r="AF16" i="1"/>
  <c r="AJ12" i="1"/>
  <c r="AA52" i="8"/>
  <c r="E23" i="1"/>
  <c r="Z63" i="8"/>
  <c r="AC13" i="1"/>
  <c r="B80" i="8"/>
  <c r="I57" i="8"/>
  <c r="AH31" i="1"/>
  <c r="E29" i="1"/>
  <c r="D15" i="8"/>
  <c r="AG21" i="1"/>
  <c r="AM23" i="1"/>
  <c r="H57" i="8"/>
  <c r="E51" i="8"/>
  <c r="J11" i="8"/>
  <c r="M74" i="8"/>
  <c r="D74" i="8"/>
  <c r="Z70" i="8"/>
  <c r="J27" i="1"/>
  <c r="C39" i="8"/>
  <c r="Y52" i="8"/>
  <c r="B24" i="8"/>
  <c r="B25" i="8"/>
  <c r="R70" i="8"/>
  <c r="H15" i="2"/>
  <c r="AA36" i="1"/>
  <c r="AF34" i="1"/>
  <c r="AC25" i="1"/>
  <c r="R57" i="8"/>
  <c r="H21" i="1"/>
  <c r="I13" i="8"/>
  <c r="X74" i="8"/>
  <c r="AI34" i="1"/>
  <c r="T95" i="8"/>
  <c r="J15" i="2"/>
  <c r="B27" i="8"/>
  <c r="H11" i="1"/>
  <c r="I77" i="8"/>
  <c r="M34" i="8"/>
  <c r="M92" i="8"/>
  <c r="Z81" i="8"/>
  <c r="Z66" i="8"/>
  <c r="Z47" i="8"/>
  <c r="L29" i="1"/>
  <c r="H13" i="8"/>
  <c r="AF26" i="1"/>
  <c r="R36" i="8"/>
  <c r="M9" i="2"/>
  <c r="K35" i="1"/>
  <c r="AK28" i="1"/>
  <c r="B47" i="8"/>
  <c r="AL11" i="1"/>
  <c r="F11" i="2"/>
  <c r="F15" i="2"/>
  <c r="O12" i="2"/>
  <c r="M41" i="8"/>
  <c r="Y28" i="8"/>
  <c r="AE18" i="1"/>
  <c r="AL12" i="1"/>
  <c r="X22" i="8"/>
  <c r="J22" i="2"/>
  <c r="O40" i="8"/>
  <c r="AA11" i="8"/>
  <c r="AA39" i="8"/>
  <c r="E27" i="8"/>
  <c r="G36" i="8"/>
  <c r="AA11" i="1"/>
  <c r="V49" i="8"/>
  <c r="C13" i="8"/>
  <c r="Q18" i="1"/>
  <c r="X76" i="8"/>
  <c r="E35" i="8"/>
  <c r="J30" i="2"/>
  <c r="I69" i="8"/>
  <c r="C95" i="8"/>
  <c r="X43" i="8"/>
  <c r="M50" i="8"/>
  <c r="AA26" i="1"/>
  <c r="AF12" i="1"/>
  <c r="G13" i="8"/>
  <c r="P32" i="1"/>
  <c r="M12" i="1"/>
  <c r="AJ18" i="1"/>
  <c r="M28" i="8"/>
  <c r="C30" i="8"/>
  <c r="O67" i="8"/>
  <c r="E24" i="2"/>
  <c r="U32" i="1"/>
  <c r="AG29" i="1"/>
  <c r="AA36" i="8"/>
  <c r="G34" i="8"/>
  <c r="D30" i="8"/>
  <c r="C65" i="8"/>
  <c r="K17" i="1"/>
  <c r="B36" i="8"/>
  <c r="M96" i="8"/>
  <c r="AC7" i="1"/>
  <c r="J32" i="8"/>
  <c r="V58" i="8"/>
  <c r="G25" i="2"/>
  <c r="AA23" i="1"/>
  <c r="I37" i="8"/>
  <c r="K34" i="1"/>
  <c r="X55" i="8"/>
  <c r="E30" i="1"/>
  <c r="H72" i="8"/>
  <c r="T20" i="8"/>
  <c r="X35" i="8"/>
  <c r="H35" i="1"/>
  <c r="M14" i="8"/>
  <c r="J38" i="8"/>
  <c r="H27" i="1"/>
  <c r="AJ27" i="1"/>
  <c r="M71" i="8"/>
  <c r="J46" i="8"/>
  <c r="Z52" i="8"/>
  <c r="R14" i="8"/>
  <c r="G14" i="8"/>
  <c r="J97" i="8"/>
  <c r="R63" i="8"/>
  <c r="P29" i="1"/>
  <c r="J96" i="8"/>
  <c r="J36" i="1"/>
  <c r="Z96" i="8"/>
  <c r="E66" i="8"/>
  <c r="T42" i="8"/>
  <c r="O18" i="8"/>
  <c r="R19" i="1"/>
  <c r="E17" i="1"/>
  <c r="O51" i="8"/>
  <c r="M18" i="2"/>
  <c r="AA33" i="8"/>
  <c r="D23" i="8"/>
  <c r="V14" i="8"/>
  <c r="H20" i="8"/>
  <c r="D22" i="8"/>
  <c r="AB35" i="1"/>
  <c r="G21" i="8"/>
  <c r="AA78" i="8"/>
  <c r="I46" i="8"/>
  <c r="C33" i="8"/>
  <c r="B26" i="8"/>
  <c r="M46" i="8"/>
  <c r="AC29" i="1"/>
  <c r="K16" i="1"/>
  <c r="H49" i="8"/>
  <c r="D63" i="8"/>
  <c r="X47" i="8"/>
  <c r="AB27" i="1"/>
  <c r="J47" i="8"/>
  <c r="G28" i="1"/>
  <c r="E16" i="8"/>
  <c r="E16" i="2"/>
  <c r="G22" i="2"/>
  <c r="H19" i="8"/>
  <c r="AA55" i="8"/>
  <c r="J27" i="2"/>
  <c r="G62" i="8"/>
  <c r="AA64" i="8"/>
  <c r="Z95" i="8"/>
  <c r="C92" i="8"/>
  <c r="Q27" i="1"/>
  <c r="R46" i="8"/>
  <c r="V34" i="8"/>
  <c r="N70" i="8"/>
  <c r="T40" i="8"/>
  <c r="AK18" i="1"/>
  <c r="Y13" i="8"/>
  <c r="V16" i="8"/>
  <c r="B70" i="8"/>
  <c r="E58" i="8"/>
  <c r="N55" i="8"/>
  <c r="F26" i="2"/>
  <c r="Q16" i="1"/>
  <c r="J6" i="2"/>
  <c r="G31" i="1"/>
  <c r="B41" i="8"/>
  <c r="X79" i="8"/>
  <c r="T97" i="8"/>
  <c r="W12" i="1"/>
  <c r="K30" i="1"/>
  <c r="D36" i="8"/>
  <c r="T53" i="8"/>
  <c r="E14" i="8"/>
  <c r="Z77" i="8"/>
  <c r="M11" i="2"/>
  <c r="D25" i="8"/>
  <c r="X53" i="8"/>
  <c r="E37" i="8"/>
  <c r="AG31" i="1"/>
  <c r="Z54" i="8"/>
  <c r="AI28" i="1"/>
  <c r="R65" i="8"/>
  <c r="H71" i="8"/>
  <c r="AH11" i="1"/>
  <c r="Z14" i="8"/>
  <c r="R58" i="8"/>
  <c r="G9" i="2"/>
  <c r="C46" i="8"/>
  <c r="AA25" i="8"/>
  <c r="F16" i="2"/>
  <c r="T19" i="8"/>
  <c r="G95" i="8"/>
  <c r="F6" i="2"/>
  <c r="I28" i="8"/>
  <c r="Y80" i="8"/>
  <c r="X28" i="8"/>
  <c r="H76" i="8"/>
  <c r="X50" i="8"/>
  <c r="Z65" i="8"/>
  <c r="J23" i="2"/>
  <c r="O6" i="2"/>
  <c r="M40" i="8"/>
  <c r="H28" i="1"/>
  <c r="O8" i="2"/>
  <c r="T32" i="8"/>
  <c r="AA29" i="1"/>
  <c r="X31" i="8"/>
  <c r="AJ25" i="1"/>
  <c r="H22" i="2"/>
  <c r="O97" i="8"/>
  <c r="D35" i="1"/>
  <c r="Y24" i="8"/>
  <c r="H25" i="8"/>
  <c r="AG36" i="1"/>
  <c r="X69" i="8"/>
  <c r="X65" i="8"/>
  <c r="AF28" i="1"/>
  <c r="Y41" i="8"/>
  <c r="L25" i="2"/>
  <c r="AH35" i="1"/>
  <c r="H14" i="8"/>
  <c r="S14" i="2"/>
  <c r="AA49" i="8"/>
  <c r="G23" i="8"/>
  <c r="D12" i="8"/>
  <c r="O29" i="8"/>
  <c r="Y58" i="8"/>
  <c r="O24" i="8"/>
  <c r="AC34" i="1"/>
  <c r="O5" i="2"/>
  <c r="T24" i="8"/>
  <c r="Y17" i="1"/>
  <c r="J13" i="2"/>
  <c r="N24" i="8"/>
  <c r="AM31" i="1"/>
  <c r="AK31" i="1"/>
  <c r="AB28" i="1"/>
  <c r="G35" i="8"/>
  <c r="O17" i="2"/>
  <c r="P28" i="1"/>
  <c r="E11" i="1"/>
  <c r="AA25" i="1"/>
  <c r="Z48" i="8"/>
  <c r="V51" i="8"/>
  <c r="AM18" i="1"/>
  <c r="AJ21" i="1"/>
  <c r="E55" i="8"/>
  <c r="B81" i="8"/>
  <c r="H13" i="1"/>
  <c r="O11" i="2"/>
  <c r="I15" i="8"/>
  <c r="V20" i="8"/>
  <c r="E13" i="1"/>
  <c r="G18" i="8"/>
  <c r="B58" i="8"/>
  <c r="E11" i="2"/>
  <c r="E10" i="2"/>
  <c r="T33" i="8"/>
  <c r="N54" i="8"/>
  <c r="O47" i="8"/>
  <c r="D50" i="8"/>
  <c r="G8" i="2"/>
  <c r="M95" i="8"/>
  <c r="T14" i="8"/>
  <c r="AI25" i="1"/>
  <c r="N23" i="8"/>
  <c r="J79" i="8"/>
  <c r="G6" i="2"/>
  <c r="C36" i="8"/>
  <c r="S16" i="2"/>
  <c r="Z43" i="8"/>
  <c r="M54" i="8"/>
  <c r="AA81" i="8"/>
  <c r="R22" i="8"/>
  <c r="V25" i="8"/>
  <c r="J91" i="8"/>
  <c r="AK11" i="1"/>
  <c r="V36" i="8"/>
  <c r="J17" i="1"/>
  <c r="Y46" i="8"/>
  <c r="D91" i="8"/>
  <c r="AA47" i="8"/>
  <c r="O25" i="8"/>
  <c r="E11" i="8"/>
  <c r="Z28" i="8"/>
  <c r="I58" i="8"/>
  <c r="H41" i="8"/>
  <c r="E65" i="8"/>
  <c r="J18" i="2"/>
  <c r="I49" i="8"/>
  <c r="L24" i="2"/>
  <c r="C26" i="8"/>
  <c r="AH25" i="1"/>
  <c r="B96" i="8"/>
  <c r="H7" i="2"/>
  <c r="G30" i="1"/>
  <c r="AL16" i="1"/>
  <c r="F5" i="2"/>
  <c r="H36" i="1"/>
  <c r="N14" i="8"/>
  <c r="AD36" i="1"/>
  <c r="M10" i="2"/>
  <c r="C32" i="8"/>
  <c r="Y54" i="8"/>
  <c r="S6" i="2"/>
  <c r="G58" i="8"/>
  <c r="I68" i="8"/>
  <c r="M36" i="8"/>
  <c r="AA29" i="8"/>
  <c r="Q18" i="2"/>
  <c r="V97" i="8"/>
  <c r="S11" i="2"/>
  <c r="D69" i="8"/>
  <c r="L27" i="2"/>
  <c r="X36" i="8"/>
  <c r="AB25" i="1"/>
  <c r="R37" i="8"/>
  <c r="J49" i="8"/>
  <c r="J14" i="2"/>
  <c r="V46" i="8"/>
  <c r="B53" i="8"/>
  <c r="D25" i="1"/>
  <c r="C23" i="8"/>
  <c r="H25" i="2"/>
  <c r="AD16" i="1"/>
  <c r="O95" i="8"/>
  <c r="V96" i="8"/>
  <c r="Q17" i="1"/>
  <c r="E63" i="8"/>
  <c r="N37" i="8"/>
  <c r="E32" i="8"/>
  <c r="P30" i="1"/>
  <c r="AA12" i="1"/>
  <c r="J48" i="8"/>
  <c r="AM26" i="1"/>
  <c r="H25" i="1"/>
  <c r="D31" i="1"/>
  <c r="Q26" i="1"/>
  <c r="H27" i="8"/>
  <c r="J56" i="8"/>
  <c r="J39" i="8"/>
  <c r="S13" i="2"/>
  <c r="M65" i="8"/>
  <c r="I80" i="8"/>
  <c r="AE30" i="1"/>
  <c r="G32" i="1"/>
  <c r="X46" i="8"/>
  <c r="H58" i="8"/>
  <c r="V33" i="8"/>
  <c r="X67" i="8"/>
  <c r="T55" i="8"/>
  <c r="N58" i="8"/>
  <c r="N19" i="8"/>
  <c r="AI27" i="1"/>
  <c r="AM16" i="1"/>
  <c r="R41" i="8"/>
  <c r="M27" i="8"/>
  <c r="N22" i="8"/>
  <c r="Q30" i="1"/>
  <c r="G78" i="8"/>
  <c r="C42" i="8"/>
  <c r="Y76" i="8"/>
  <c r="F17" i="2"/>
  <c r="AD23" i="1"/>
  <c r="F29" i="1"/>
  <c r="P36" i="1"/>
  <c r="J20" i="8"/>
  <c r="AI13" i="1"/>
  <c r="J16" i="2"/>
  <c r="L28" i="1"/>
  <c r="I56" i="8"/>
  <c r="Q5" i="2"/>
  <c r="AE23" i="1"/>
  <c r="E7" i="2"/>
  <c r="Y18" i="8"/>
  <c r="R48" i="8"/>
  <c r="AJ34" i="1"/>
  <c r="S7" i="2"/>
  <c r="O9" i="2"/>
  <c r="O42" i="8"/>
  <c r="AC18" i="1"/>
  <c r="AC31" i="1"/>
  <c r="T66" i="8"/>
  <c r="O92" i="8"/>
  <c r="Y20" i="8"/>
  <c r="O53" i="8"/>
  <c r="N56" i="8"/>
  <c r="C66" i="8"/>
  <c r="R30" i="8"/>
  <c r="G51" i="8"/>
  <c r="I92" i="8"/>
  <c r="G27" i="2"/>
  <c r="F25" i="2"/>
  <c r="E27" i="2"/>
  <c r="D35" i="8"/>
  <c r="Z30" i="8"/>
  <c r="D95" i="8"/>
  <c r="R13" i="1"/>
  <c r="G31" i="2"/>
  <c r="T37" i="8"/>
  <c r="G41" i="8"/>
  <c r="E24" i="8"/>
  <c r="O35" i="8"/>
  <c r="AI16" i="1"/>
  <c r="I66" i="8"/>
  <c r="Y77" i="8"/>
  <c r="AC32" i="1"/>
  <c r="H95" i="8"/>
  <c r="O54" i="8"/>
  <c r="AJ32" i="1"/>
  <c r="J24" i="8"/>
  <c r="AF18" i="1"/>
  <c r="T35" i="8"/>
  <c r="Z97" i="8"/>
  <c r="AF21" i="1"/>
  <c r="W13" i="1"/>
  <c r="M31" i="8"/>
  <c r="D72" i="8"/>
  <c r="I42" i="8"/>
  <c r="V48" i="8"/>
  <c r="AA66" i="8"/>
  <c r="H27" i="2"/>
  <c r="Y56" i="8"/>
  <c r="N47" i="8"/>
  <c r="M5" i="2"/>
  <c r="Z22" i="8"/>
  <c r="J41" i="8"/>
  <c r="AH30" i="1"/>
  <c r="N33" i="8"/>
  <c r="C54" i="8"/>
  <c r="F36" i="1"/>
  <c r="AA56" i="8"/>
  <c r="AE36" i="1"/>
  <c r="V19" i="8"/>
  <c r="N68" i="8"/>
  <c r="H23" i="2"/>
  <c r="Z27" i="8"/>
  <c r="Z21" i="8"/>
  <c r="D81" i="8"/>
  <c r="J34" i="8"/>
  <c r="M35" i="1"/>
  <c r="T36" i="8"/>
  <c r="N92" i="8"/>
  <c r="N95" i="8"/>
  <c r="T57" i="8"/>
  <c r="Q14" i="2"/>
  <c r="AG18" i="1"/>
  <c r="AA31" i="1"/>
  <c r="L25" i="1"/>
  <c r="H37" i="8"/>
  <c r="Z62" i="8"/>
  <c r="C72" i="8"/>
  <c r="G74" i="8"/>
  <c r="W23" i="1"/>
  <c r="W16" i="1"/>
  <c r="E74" i="8"/>
  <c r="I40" i="8"/>
  <c r="E40" i="8"/>
  <c r="AK29" i="1"/>
  <c r="G27" i="1"/>
  <c r="AA27" i="8"/>
  <c r="Z55" i="8"/>
  <c r="AA80" i="8"/>
  <c r="B64" i="8"/>
  <c r="R97" i="8"/>
  <c r="M18" i="8"/>
  <c r="AA53" i="8"/>
  <c r="I20" i="8"/>
  <c r="G47" i="8"/>
  <c r="AD30" i="1"/>
  <c r="J64" i="8"/>
  <c r="M56" i="8"/>
  <c r="G65" i="8"/>
  <c r="F26" i="1"/>
  <c r="AA19" i="8"/>
  <c r="M36" i="1"/>
  <c r="G32" i="8"/>
  <c r="AA34" i="8"/>
  <c r="Q31" i="1"/>
  <c r="R21" i="1"/>
  <c r="X39" i="8"/>
  <c r="G64" i="8"/>
  <c r="E25" i="8"/>
  <c r="H68" i="8"/>
  <c r="AI31" i="1"/>
  <c r="Z69" i="8"/>
  <c r="X51" i="8"/>
  <c r="G30" i="2"/>
  <c r="AL34" i="1"/>
  <c r="AK17" i="1"/>
  <c r="K32" i="1"/>
  <c r="V72" i="8"/>
  <c r="V57" i="8"/>
  <c r="H31" i="8"/>
  <c r="J58" i="8"/>
  <c r="Y32" i="8"/>
  <c r="Y27" i="1"/>
  <c r="F19" i="1"/>
  <c r="G25" i="8"/>
  <c r="E17" i="2"/>
  <c r="T30" i="8"/>
  <c r="J74" i="8"/>
  <c r="M15" i="2"/>
  <c r="X14" i="8"/>
  <c r="Q7" i="2"/>
  <c r="J22" i="8"/>
  <c r="E18" i="8"/>
  <c r="I63" i="8"/>
  <c r="V18" i="8"/>
  <c r="Z49" i="8"/>
  <c r="L31" i="1"/>
  <c r="O56" i="8"/>
  <c r="J70" i="8"/>
  <c r="K19" i="1"/>
  <c r="T17" i="8"/>
  <c r="AC27" i="1"/>
  <c r="I12" i="8"/>
  <c r="M79" i="8"/>
  <c r="M80" i="8"/>
  <c r="O63" i="8"/>
  <c r="Y47" i="8"/>
  <c r="D20" i="8"/>
  <c r="M32" i="8"/>
  <c r="Y11" i="1"/>
  <c r="X72" i="8"/>
  <c r="J35" i="8"/>
  <c r="M52" i="8"/>
  <c r="J68" i="8"/>
  <c r="J30" i="1"/>
  <c r="H9" i="2"/>
  <c r="T62" i="8"/>
  <c r="F35" i="1"/>
  <c r="H12" i="2"/>
  <c r="G91" i="8"/>
  <c r="M35" i="8"/>
  <c r="J82" i="8"/>
  <c r="AJ19" i="1"/>
  <c r="AA15" i="8"/>
  <c r="Y48" i="8"/>
  <c r="AC11" i="1"/>
  <c r="G26" i="1"/>
  <c r="AM19" i="1"/>
  <c r="N46" i="8"/>
  <c r="Z13" i="8"/>
  <c r="F28" i="1"/>
  <c r="H6" i="2"/>
  <c r="G54" i="8"/>
  <c r="H32" i="8"/>
  <c r="R43" i="8"/>
  <c r="Z36" i="8"/>
  <c r="Y26" i="8"/>
  <c r="AG12" i="1"/>
  <c r="I33" i="8"/>
  <c r="AB17" i="1"/>
  <c r="I51" i="8"/>
  <c r="R51" i="8"/>
  <c r="T15" i="8"/>
  <c r="O7" i="2"/>
  <c r="Q6" i="2"/>
  <c r="G42" i="8"/>
  <c r="G26" i="2"/>
  <c r="AE13" i="1"/>
  <c r="AA14" i="8"/>
  <c r="P19" i="1"/>
  <c r="J72" i="8"/>
  <c r="B75" i="8"/>
  <c r="C82" i="8"/>
  <c r="B38" i="8"/>
  <c r="C49" i="8"/>
  <c r="B11" i="8"/>
  <c r="AE27" i="1"/>
  <c r="F27" i="1"/>
  <c r="S10" i="2"/>
  <c r="N71" i="8"/>
  <c r="E35" i="1"/>
  <c r="N48" i="8"/>
  <c r="H38" i="8"/>
  <c r="U18" i="1"/>
  <c r="H30" i="1"/>
  <c r="Y15" i="8"/>
  <c r="Z67" i="8"/>
  <c r="X58" i="8"/>
  <c r="F11" i="1"/>
  <c r="I96" i="8"/>
  <c r="V13" i="8"/>
  <c r="I64" i="8"/>
  <c r="J12" i="8"/>
  <c r="Y43" i="8"/>
  <c r="E36" i="1"/>
  <c r="AH29" i="1"/>
  <c r="V67" i="8"/>
  <c r="Y18" i="1"/>
  <c r="AA37" i="8"/>
  <c r="C37" i="8"/>
  <c r="Z56" i="8"/>
  <c r="AI12" i="1"/>
  <c r="AA50" i="8"/>
  <c r="G96" i="8"/>
  <c r="B43" i="8"/>
  <c r="W31" i="1"/>
  <c r="I21" i="8"/>
  <c r="AD12" i="1"/>
  <c r="AE31" i="1"/>
  <c r="J65" i="8"/>
  <c r="Y53" i="8"/>
  <c r="AA76" i="8"/>
  <c r="C31" i="8"/>
  <c r="Z17" i="8"/>
  <c r="O19" i="8"/>
  <c r="G40" i="8"/>
  <c r="P27" i="1"/>
  <c r="AA28" i="8"/>
  <c r="R91" i="8"/>
  <c r="AD27" i="1"/>
  <c r="N29" i="8"/>
  <c r="AH34" i="1"/>
  <c r="V24" i="8"/>
  <c r="G79" i="8"/>
  <c r="AJ29" i="1"/>
  <c r="B12" i="8"/>
  <c r="J23" i="8"/>
  <c r="V28" i="8"/>
  <c r="AM11" i="1"/>
  <c r="D32" i="1"/>
  <c r="H33" i="8"/>
  <c r="I22" i="8"/>
  <c r="Z39" i="8"/>
  <c r="B74" i="8"/>
  <c r="D65" i="8"/>
  <c r="P21" i="1"/>
  <c r="E36" i="8"/>
  <c r="T46" i="8"/>
  <c r="M21" i="8"/>
  <c r="X20" i="8"/>
  <c r="AH27" i="1"/>
  <c r="H78" i="8"/>
  <c r="E54" i="8"/>
  <c r="AL25" i="1"/>
  <c r="AH32" i="1"/>
  <c r="K28" i="1"/>
  <c r="B35" i="8"/>
  <c r="B82" i="8"/>
  <c r="J92" i="8"/>
  <c r="Z16" i="8"/>
  <c r="Y74" i="8"/>
  <c r="H75" i="8"/>
  <c r="Z25" i="8"/>
  <c r="J19" i="8"/>
  <c r="AB21" i="1"/>
  <c r="I30" i="8"/>
  <c r="H32" i="1"/>
  <c r="AA43" i="8"/>
  <c r="D26" i="8"/>
  <c r="G16" i="1"/>
  <c r="M55" i="8"/>
  <c r="W28" i="1"/>
  <c r="AA22" i="8"/>
  <c r="H40" i="8"/>
  <c r="E81" i="8"/>
  <c r="Y29" i="8"/>
  <c r="V41" i="8"/>
  <c r="Y50" i="8"/>
  <c r="N42" i="8"/>
  <c r="J21" i="8"/>
  <c r="V91" i="8"/>
  <c r="H34" i="1"/>
  <c r="AI29" i="1"/>
  <c r="R30" i="1"/>
  <c r="M70" i="8"/>
  <c r="C41" i="8"/>
  <c r="AB18" i="1"/>
  <c r="H21" i="8"/>
  <c r="D52" i="8"/>
  <c r="N96" i="8"/>
  <c r="AI18" i="1"/>
  <c r="B15" i="8"/>
  <c r="Y25" i="8"/>
  <c r="B39" i="8"/>
  <c r="Q10" i="2"/>
  <c r="C35" i="8"/>
  <c r="Y34" i="8"/>
  <c r="G24" i="8"/>
  <c r="D17" i="8"/>
  <c r="AL18" i="1"/>
  <c r="X37" i="8"/>
  <c r="O91" i="8"/>
  <c r="R96" i="8"/>
  <c r="X97" i="8"/>
  <c r="Z35" i="8"/>
  <c r="B66" i="8"/>
  <c r="C75" i="8"/>
  <c r="C40" i="8"/>
  <c r="G5" i="2"/>
  <c r="I14" i="8"/>
  <c r="M6" i="2"/>
  <c r="B16" i="8"/>
  <c r="AA40" i="8"/>
  <c r="U30" i="1"/>
  <c r="B48" i="8"/>
  <c r="C20" i="8"/>
  <c r="K11" i="1"/>
  <c r="AL29" i="1"/>
  <c r="J9" i="2"/>
  <c r="D33" i="8"/>
  <c r="B56" i="8"/>
  <c r="D56" i="8"/>
  <c r="C81" i="8"/>
  <c r="G22" i="8"/>
  <c r="Y92" i="8"/>
  <c r="AD25" i="1"/>
  <c r="B71" i="8"/>
  <c r="O64" i="8"/>
  <c r="N18" i="8"/>
  <c r="AK35" i="1"/>
  <c r="E15" i="8"/>
  <c r="C71" i="8"/>
  <c r="M53" i="8"/>
  <c r="M82" i="8"/>
  <c r="E53" i="8"/>
  <c r="H47" i="8"/>
  <c r="E21" i="8"/>
  <c r="AA21" i="1"/>
  <c r="E82" i="8"/>
  <c r="O46" i="8"/>
  <c r="N97" i="8"/>
  <c r="R72" i="8"/>
  <c r="N69" i="8"/>
  <c r="F10" i="2"/>
  <c r="V22" i="8"/>
  <c r="G52" i="8"/>
  <c r="N63" i="8"/>
  <c r="I62" i="8"/>
  <c r="R29" i="8"/>
  <c r="U16" i="1"/>
  <c r="R50" i="8"/>
  <c r="AL21" i="1"/>
  <c r="P34" i="1"/>
  <c r="AC12" i="1"/>
  <c r="F24" i="2"/>
  <c r="I91" i="8"/>
  <c r="V53" i="8"/>
  <c r="AC17" i="1"/>
  <c r="Q12" i="1"/>
  <c r="H48" i="8"/>
  <c r="D46" i="8"/>
  <c r="U17" i="1"/>
  <c r="F8" i="2"/>
  <c r="D41" i="8"/>
  <c r="J18" i="1"/>
  <c r="H8" i="2"/>
  <c r="T63" i="8"/>
  <c r="J35" i="1"/>
  <c r="E13" i="2"/>
  <c r="B42" i="8"/>
  <c r="J34" i="1"/>
  <c r="Q28" i="1"/>
  <c r="J10" i="2"/>
  <c r="G10" i="2"/>
  <c r="E49" i="8"/>
  <c r="W19" i="1"/>
  <c r="T31" i="8"/>
  <c r="AA24" i="8"/>
  <c r="AH21" i="1"/>
  <c r="O14" i="2"/>
  <c r="E95" i="8"/>
  <c r="J16" i="1"/>
  <c r="C15" i="8"/>
  <c r="E69" i="8"/>
  <c r="B92" i="8"/>
  <c r="J24" i="2"/>
  <c r="N36" i="8"/>
  <c r="F17" i="1"/>
  <c r="O15" i="2"/>
  <c r="D26" i="1"/>
  <c r="B32" i="8"/>
  <c r="H24" i="2"/>
  <c r="D80" i="8"/>
  <c r="AJ13" i="1"/>
  <c r="U27" i="1"/>
  <c r="G11" i="2"/>
  <c r="C79" i="8"/>
  <c r="V32" i="8"/>
  <c r="H18" i="8"/>
  <c r="F18" i="2"/>
  <c r="X42" i="8"/>
  <c r="AF13" i="1"/>
  <c r="C70" i="8"/>
  <c r="M43" i="8"/>
  <c r="T92" i="8"/>
  <c r="L11" i="1"/>
  <c r="N16" i="8"/>
  <c r="Y27" i="8"/>
  <c r="T22" i="8"/>
  <c r="T16" i="8"/>
  <c r="G31" i="8"/>
  <c r="AE17" i="1"/>
  <c r="M17" i="8"/>
  <c r="R64" i="8"/>
  <c r="V35" i="8"/>
  <c r="AF17" i="1"/>
  <c r="D37" i="8"/>
  <c r="J26" i="8"/>
  <c r="Y26" i="1"/>
  <c r="I95" i="8"/>
  <c r="M91" i="8"/>
  <c r="J78" i="8"/>
  <c r="J81" i="8"/>
  <c r="AH26" i="1"/>
  <c r="AE26" i="1"/>
  <c r="N65" i="8"/>
  <c r="D29" i="1"/>
  <c r="AH18" i="1"/>
  <c r="AE21" i="1"/>
  <c r="N43" i="8"/>
  <c r="B68" i="8"/>
  <c r="D29" i="8"/>
  <c r="M12" i="2"/>
  <c r="H43" i="8"/>
  <c r="Y70" i="8"/>
  <c r="N62" i="8"/>
  <c r="Q11" i="2"/>
  <c r="AB30" i="1"/>
  <c r="AH19" i="1"/>
  <c r="R17" i="8"/>
  <c r="Q16" i="2"/>
  <c r="D66" i="8"/>
  <c r="V26" i="8"/>
  <c r="I52" i="8"/>
  <c r="I67" i="8"/>
  <c r="F7" i="2"/>
  <c r="T11" i="8"/>
  <c r="M77" i="8"/>
  <c r="D42" i="8"/>
  <c r="H29" i="1"/>
  <c r="L23" i="1"/>
  <c r="H46" i="8"/>
  <c r="J28" i="1"/>
  <c r="V38" i="8"/>
  <c r="E71" i="8"/>
  <c r="Z32" i="8"/>
  <c r="L12" i="1"/>
  <c r="Y29" i="1"/>
  <c r="T71" i="8"/>
  <c r="R13" i="8"/>
  <c r="E41" i="8"/>
  <c r="D48" i="8"/>
  <c r="R11" i="1"/>
  <c r="E26" i="8"/>
  <c r="AC23" i="1"/>
  <c r="O11" i="8"/>
  <c r="N57" i="8"/>
  <c r="AG30" i="1"/>
  <c r="AH13" i="1"/>
  <c r="AD29" i="1"/>
  <c r="V11" i="8"/>
  <c r="Z34" i="8"/>
  <c r="J5" i="2"/>
  <c r="D34" i="8"/>
  <c r="E23" i="8"/>
  <c r="O32" i="8"/>
  <c r="C19" i="8"/>
  <c r="J21" i="1"/>
  <c r="J15" i="8"/>
  <c r="G17" i="8"/>
  <c r="G57" i="8"/>
  <c r="G7" i="2"/>
  <c r="F27" i="2"/>
  <c r="B55" i="8"/>
  <c r="AA74" i="8"/>
  <c r="I11" i="8"/>
  <c r="X52" i="8"/>
  <c r="J69" i="8"/>
  <c r="V29" i="8"/>
  <c r="Y97" i="8"/>
  <c r="Y55" i="8"/>
  <c r="C14" i="8"/>
  <c r="T50" i="8"/>
  <c r="V65" i="8"/>
  <c r="E31" i="8"/>
  <c r="G81" i="8"/>
  <c r="I70" i="8"/>
  <c r="E30" i="8"/>
  <c r="H82" i="8"/>
  <c r="E26" i="1"/>
  <c r="X77" i="8"/>
  <c r="V63" i="8"/>
  <c r="B63" i="8"/>
  <c r="AK26" i="1"/>
  <c r="K12" i="1"/>
  <c r="V92" i="8"/>
  <c r="E25" i="1"/>
  <c r="X32" i="8"/>
  <c r="AB34" i="1"/>
  <c r="O16" i="8"/>
  <c r="J36" i="8"/>
  <c r="D30" i="1"/>
  <c r="D31" i="8"/>
  <c r="D79" i="8"/>
  <c r="V55" i="8"/>
  <c r="O72" i="8"/>
  <c r="AA13" i="1"/>
  <c r="C50" i="8"/>
  <c r="Y21" i="1"/>
  <c r="H5" i="2"/>
  <c r="J26" i="2"/>
  <c r="F23" i="2"/>
  <c r="G46" i="8"/>
  <c r="N52" i="8"/>
  <c r="O50" i="8"/>
  <c r="AF35" i="1"/>
  <c r="Z53" i="8"/>
  <c r="X54" i="8"/>
  <c r="C53" i="8"/>
  <c r="R24" i="8"/>
  <c r="C74" i="8"/>
  <c r="J67" i="8"/>
  <c r="D47" i="8"/>
  <c r="M13" i="2"/>
  <c r="D21" i="8"/>
  <c r="J29" i="8"/>
  <c r="AL13" i="1"/>
  <c r="W29" i="1"/>
  <c r="Y38" i="8"/>
  <c r="AB36" i="1"/>
  <c r="AJ11" i="1"/>
  <c r="X15" i="8"/>
  <c r="U31" i="1"/>
  <c r="B72" i="8"/>
  <c r="E20" i="8"/>
  <c r="V31" i="8"/>
  <c r="AG27" i="1"/>
  <c r="H36" i="8"/>
  <c r="AC36" i="1"/>
  <c r="Y82" i="8"/>
  <c r="Z58" i="8"/>
  <c r="W30" i="1"/>
  <c r="R28" i="8"/>
  <c r="M63" i="8"/>
  <c r="O28" i="8"/>
  <c r="AA26" i="8"/>
  <c r="O17" i="8"/>
  <c r="D39" i="8"/>
  <c r="M16" i="8"/>
  <c r="E64" i="8"/>
  <c r="T12" i="8"/>
  <c r="Q13" i="1"/>
  <c r="AI21" i="1"/>
  <c r="N31" i="8"/>
  <c r="M11" i="1"/>
  <c r="D16" i="8"/>
  <c r="C76" i="8"/>
  <c r="B78" i="8"/>
  <c r="I97" i="8"/>
  <c r="E25" i="2"/>
  <c r="AL35" i="1"/>
  <c r="G55" i="8"/>
  <c r="O12" i="8"/>
  <c r="T38" i="8"/>
  <c r="H35" i="8"/>
  <c r="D96" i="8"/>
  <c r="I65" i="8"/>
  <c r="O37" i="8"/>
  <c r="AD11" i="1"/>
  <c r="E15" i="2"/>
  <c r="Q25" i="1"/>
  <c r="O14" i="8"/>
  <c r="I17" i="8"/>
  <c r="N40" i="8"/>
  <c r="Y75" i="8"/>
  <c r="Q13" i="2"/>
  <c r="Y30" i="8"/>
  <c r="Z40" i="8"/>
  <c r="J63" i="8"/>
  <c r="V37" i="8"/>
  <c r="T18" i="8"/>
  <c r="C38" i="8"/>
  <c r="J12" i="1"/>
  <c r="M42" i="8"/>
  <c r="AM17" i="1"/>
  <c r="AG16" i="1"/>
  <c r="E5" i="2"/>
  <c r="C34" i="8"/>
  <c r="F31" i="2"/>
  <c r="B34" i="8"/>
  <c r="O70" i="8"/>
  <c r="D40" i="8"/>
  <c r="D49" i="8"/>
  <c r="AG35" i="1"/>
  <c r="N38" i="8"/>
  <c r="R28" i="1"/>
  <c r="C63" i="8"/>
  <c r="Y19" i="1"/>
  <c r="P12" i="1"/>
  <c r="T39" i="8"/>
  <c r="H81" i="8"/>
  <c r="G26" i="8"/>
  <c r="H26" i="1"/>
  <c r="E33" i="8"/>
  <c r="Y12" i="8"/>
  <c r="Q17" i="2"/>
  <c r="I78" i="8"/>
  <c r="F13" i="1"/>
  <c r="B77" i="8"/>
  <c r="U28" i="1"/>
  <c r="J17" i="2"/>
  <c r="AA20" i="8"/>
  <c r="B67" i="8"/>
  <c r="R16" i="8"/>
  <c r="AD18" i="1"/>
  <c r="H66" i="8"/>
  <c r="H54" i="8"/>
  <c r="J71" i="8"/>
  <c r="G49" i="8"/>
  <c r="Q23" i="1"/>
  <c r="AA32" i="8"/>
  <c r="T70" i="8"/>
  <c r="J13" i="1"/>
  <c r="J8" i="2"/>
  <c r="Y66" i="8"/>
  <c r="L36" i="1"/>
  <c r="G11" i="8"/>
  <c r="X91" i="8"/>
  <c r="B17" i="8"/>
  <c r="R55" i="8"/>
  <c r="I34" i="8"/>
  <c r="AE19" i="1"/>
  <c r="Y25" i="1"/>
  <c r="B31" i="8"/>
  <c r="AD32" i="1"/>
  <c r="Y39" i="8"/>
  <c r="M67" i="8"/>
  <c r="F12" i="2"/>
  <c r="C11" i="8"/>
  <c r="R18" i="8"/>
  <c r="C97" i="8"/>
  <c r="R31" i="8"/>
  <c r="AA72" i="8"/>
  <c r="I36" i="8"/>
  <c r="O62" i="8"/>
  <c r="B37" i="8"/>
  <c r="R49" i="8"/>
  <c r="H15" i="8"/>
  <c r="H62" i="8"/>
  <c r="D77" i="8"/>
  <c r="M24" i="2"/>
  <c r="C16" i="8"/>
  <c r="R19" i="8"/>
  <c r="Y72" i="8"/>
  <c r="J25" i="8"/>
  <c r="Q8" i="2"/>
  <c r="V64" i="8"/>
  <c r="AA75" i="8"/>
  <c r="M12" i="8"/>
  <c r="E28" i="8"/>
  <c r="C28" i="8"/>
  <c r="AA17" i="8"/>
  <c r="AA82" i="8"/>
  <c r="Y63" i="8"/>
  <c r="G80" i="8"/>
  <c r="N12" i="8"/>
  <c r="N32" i="8"/>
  <c r="T54" i="8"/>
  <c r="H29" i="8"/>
  <c r="D19" i="8"/>
  <c r="B22" i="8"/>
  <c r="T43" i="8"/>
  <c r="X18" i="8"/>
  <c r="W11" i="1"/>
  <c r="F31" i="1"/>
  <c r="X64" i="8"/>
  <c r="E52" i="8"/>
  <c r="T13" i="8"/>
  <c r="X33" i="8"/>
  <c r="M23" i="2"/>
  <c r="AC35" i="1"/>
  <c r="C91" i="8"/>
  <c r="V70" i="8"/>
  <c r="D54" i="8"/>
  <c r="M30" i="8"/>
  <c r="R12" i="1"/>
  <c r="G39" i="8"/>
  <c r="M68" i="8"/>
  <c r="R21" i="8"/>
  <c r="AL17" i="1"/>
  <c r="E78" i="8"/>
  <c r="G18" i="1"/>
  <c r="G16" i="8"/>
  <c r="X92" i="8"/>
  <c r="T34" i="8"/>
  <c r="E76" i="8"/>
  <c r="M13" i="8"/>
  <c r="R69" i="8"/>
  <c r="J11" i="1"/>
  <c r="G29" i="8"/>
  <c r="B97" i="8"/>
  <c r="H42" i="8"/>
  <c r="H69" i="8"/>
  <c r="V17" i="8"/>
  <c r="J12" i="2"/>
  <c r="AA96" i="8"/>
  <c r="F25" i="1"/>
  <c r="N41" i="8"/>
  <c r="AE16" i="1"/>
  <c r="I38" i="8"/>
  <c r="M72" i="8"/>
  <c r="Y78" i="8"/>
  <c r="V52" i="8"/>
  <c r="X48" i="8"/>
  <c r="AL32" i="1"/>
  <c r="AF25" i="1"/>
  <c r="Y14" i="8"/>
  <c r="X30" i="8"/>
  <c r="N51" i="8"/>
  <c r="S5" i="2"/>
  <c r="AE12" i="1"/>
  <c r="AM12" i="1"/>
  <c r="C68" i="8"/>
  <c r="J31" i="8"/>
  <c r="Z24" i="8"/>
  <c r="H17" i="8"/>
  <c r="Z19" i="8"/>
  <c r="H97" i="8"/>
  <c r="M38" i="8"/>
  <c r="B18" i="8"/>
  <c r="Y95" i="8"/>
  <c r="E96" i="8"/>
  <c r="Z64" i="8"/>
  <c r="F21" i="1"/>
  <c r="X75" i="8"/>
  <c r="K25" i="1"/>
  <c r="M14" i="2"/>
  <c r="I54" i="8"/>
  <c r="S12" i="2"/>
  <c r="AI19" i="1"/>
  <c r="M27" i="2"/>
  <c r="Z82" i="8"/>
  <c r="I47" i="8"/>
  <c r="AA91" i="8"/>
  <c r="I48" i="8"/>
  <c r="AL28" i="1"/>
  <c r="O26" i="8"/>
  <c r="M81" i="8"/>
  <c r="AC26" i="1"/>
  <c r="B95" i="8"/>
  <c r="V40" i="8"/>
  <c r="J53" i="8"/>
  <c r="L32" i="1"/>
  <c r="H10" i="2"/>
  <c r="AA13" i="8"/>
  <c r="O21" i="8"/>
  <c r="X66" i="8"/>
  <c r="B20" i="8"/>
  <c r="AD19" i="1"/>
  <c r="AA21" i="8"/>
  <c r="B49" i="8"/>
  <c r="B91" i="8"/>
  <c r="R26" i="1"/>
  <c r="L30" i="1"/>
  <c r="R67" i="8"/>
  <c r="Z76" i="8"/>
  <c r="D27" i="8"/>
  <c r="J52" i="8"/>
  <c r="R20" i="8"/>
  <c r="AB26" i="1"/>
  <c r="J95" i="8"/>
  <c r="M51" i="8"/>
  <c r="L22" i="2"/>
  <c r="C47" i="8"/>
  <c r="L35" i="1"/>
  <c r="K26" i="1"/>
  <c r="H17" i="2"/>
  <c r="H16" i="2"/>
  <c r="J62" i="8"/>
  <c r="E50" i="8"/>
  <c r="AA18" i="1"/>
  <c r="X16" i="8"/>
  <c r="V30" i="8"/>
  <c r="H30" i="8"/>
  <c r="AA41" i="8"/>
  <c r="M39" i="8"/>
  <c r="C21" i="8"/>
  <c r="AI17" i="1"/>
  <c r="C96" i="8"/>
  <c r="E29" i="8"/>
  <c r="AA28" i="1"/>
  <c r="C64" i="8"/>
  <c r="T29" i="8"/>
  <c r="X12" i="8"/>
  <c r="J42" i="8"/>
  <c r="AE25" i="1"/>
  <c r="AI32" i="1"/>
  <c r="AB29" i="1"/>
  <c r="Y16" i="1"/>
  <c r="AL31" i="1"/>
  <c r="G25" i="1"/>
  <c r="E39" i="8"/>
  <c r="H19" i="1"/>
  <c r="J37" i="8"/>
  <c r="Y96" i="8"/>
  <c r="J80" i="8"/>
  <c r="G33" i="8"/>
  <c r="V62" i="8"/>
  <c r="R18" i="1"/>
  <c r="I50" i="8"/>
  <c r="AK36" i="1"/>
  <c r="I41" i="8"/>
  <c r="D36" i="1"/>
  <c r="C43" i="8"/>
  <c r="G13" i="1"/>
  <c r="D32" i="8"/>
  <c r="E13" i="8"/>
  <c r="M26" i="8"/>
  <c r="Y42" i="8"/>
  <c r="H31" i="1"/>
  <c r="V66" i="8"/>
  <c r="E12" i="8"/>
  <c r="X56" i="8"/>
  <c r="Y62" i="8"/>
  <c r="AD26" i="1"/>
  <c r="AG28" i="1"/>
  <c r="T91" i="8"/>
  <c r="I74" i="8"/>
  <c r="C80" i="8"/>
  <c r="R12" i="8"/>
  <c r="P23" i="1"/>
  <c r="Z46" i="8"/>
  <c r="H24" i="8"/>
  <c r="M57" i="8"/>
  <c r="V50" i="8"/>
  <c r="M24" i="8"/>
  <c r="AA65" i="8"/>
  <c r="O43" i="8"/>
  <c r="AB32" i="1"/>
  <c r="G12" i="1"/>
  <c r="C29" i="8"/>
  <c r="AM25" i="1"/>
  <c r="AF27" i="1"/>
  <c r="L26" i="1"/>
  <c r="E46" i="8"/>
  <c r="AL23" i="1"/>
  <c r="N26" i="8"/>
  <c r="I19" i="8"/>
  <c r="O41" i="8"/>
  <c r="AA71" i="8"/>
  <c r="AA51" i="8"/>
  <c r="D76" i="8"/>
  <c r="L34" i="1"/>
  <c r="E72" i="8"/>
  <c r="R25" i="1"/>
  <c r="J77" i="8"/>
  <c r="AG32" i="1"/>
  <c r="AL30" i="1"/>
  <c r="L77" i="8" l="1"/>
  <c r="K77" i="8"/>
  <c r="N34" i="1"/>
  <c r="P26" i="8"/>
  <c r="Q26" i="8" s="1"/>
  <c r="N26" i="1"/>
  <c r="W50" i="8"/>
  <c r="S12" i="8"/>
  <c r="U91" i="8"/>
  <c r="W66" i="8"/>
  <c r="W62" i="8"/>
  <c r="K80" i="8"/>
  <c r="L80" i="8"/>
  <c r="K37" i="8"/>
  <c r="L37" i="8"/>
  <c r="Z16" i="1"/>
  <c r="L42" i="8"/>
  <c r="K42" i="8"/>
  <c r="U29" i="8"/>
  <c r="W30" i="8"/>
  <c r="L62" i="8"/>
  <c r="K62" i="8"/>
  <c r="T16" i="2"/>
  <c r="I16" i="2"/>
  <c r="K16" i="2"/>
  <c r="K17" i="2"/>
  <c r="T17" i="2"/>
  <c r="I17" i="2"/>
  <c r="O26" i="1"/>
  <c r="AN26" i="1" s="1"/>
  <c r="L95" i="8"/>
  <c r="K95" i="8"/>
  <c r="S20" i="8"/>
  <c r="L52" i="8"/>
  <c r="K52" i="8"/>
  <c r="S67" i="8"/>
  <c r="N30" i="1"/>
  <c r="K10" i="2"/>
  <c r="I10" i="2"/>
  <c r="T10" i="2"/>
  <c r="N32" i="1"/>
  <c r="L53" i="8"/>
  <c r="K53" i="8"/>
  <c r="W40" i="8"/>
  <c r="R12" i="2"/>
  <c r="O25" i="1"/>
  <c r="AN25" i="1" s="1"/>
  <c r="L31" i="8"/>
  <c r="K31" i="8"/>
  <c r="R5" i="2"/>
  <c r="P51" i="8"/>
  <c r="Q51" i="8" s="1"/>
  <c r="W52" i="8"/>
  <c r="P41" i="8"/>
  <c r="Q41" i="8" s="1"/>
  <c r="W17" i="8"/>
  <c r="S69" i="8"/>
  <c r="U34" i="8"/>
  <c r="S21" i="8"/>
  <c r="W70" i="8"/>
  <c r="U13" i="8"/>
  <c r="X11" i="1"/>
  <c r="U43" i="8"/>
  <c r="U54" i="8"/>
  <c r="P32" i="8"/>
  <c r="Q32" i="8" s="1"/>
  <c r="P12" i="8"/>
  <c r="Q12" i="8" s="1"/>
  <c r="W64" i="8"/>
  <c r="P8" i="2"/>
  <c r="K25" i="8"/>
  <c r="L25" i="8"/>
  <c r="S19" i="8"/>
  <c r="S49" i="8"/>
  <c r="S31" i="8"/>
  <c r="S18" i="8"/>
  <c r="Z25" i="1"/>
  <c r="S55" i="8"/>
  <c r="U70" i="8"/>
  <c r="S23" i="1"/>
  <c r="T23" i="1" s="1"/>
  <c r="L71" i="8"/>
  <c r="K71" i="8"/>
  <c r="S16" i="8"/>
  <c r="V28" i="1"/>
  <c r="P17" i="2"/>
  <c r="U39" i="8"/>
  <c r="Z19" i="1"/>
  <c r="P38" i="8"/>
  <c r="Q38" i="8" s="1"/>
  <c r="U18" i="8"/>
  <c r="W37" i="8"/>
  <c r="K63" i="8"/>
  <c r="L63" i="8"/>
  <c r="P13" i="2"/>
  <c r="P40" i="8"/>
  <c r="Q40" i="8" s="1"/>
  <c r="S25" i="1"/>
  <c r="T25" i="1" s="1"/>
  <c r="U38" i="8"/>
  <c r="O11" i="1"/>
  <c r="AN11" i="1" s="1"/>
  <c r="N11" i="1"/>
  <c r="P31" i="8"/>
  <c r="Q31" i="8" s="1"/>
  <c r="S13" i="1"/>
  <c r="T13" i="1" s="1"/>
  <c r="U12" i="8"/>
  <c r="S28" i="8"/>
  <c r="X30" i="1"/>
  <c r="W31" i="8"/>
  <c r="V31" i="1"/>
  <c r="X29" i="1"/>
  <c r="L29" i="8"/>
  <c r="K29" i="8"/>
  <c r="K67" i="8"/>
  <c r="L67" i="8"/>
  <c r="S24" i="8"/>
  <c r="P52" i="8"/>
  <c r="Q52" i="8" s="1"/>
  <c r="I5" i="2"/>
  <c r="K5" i="2"/>
  <c r="T5" i="2"/>
  <c r="Z21" i="1"/>
  <c r="W55" i="8"/>
  <c r="K36" i="8"/>
  <c r="L36" i="8"/>
  <c r="W92" i="8"/>
  <c r="W63" i="8"/>
  <c r="W65" i="8"/>
  <c r="U50" i="8"/>
  <c r="W29" i="8"/>
  <c r="K69" i="8"/>
  <c r="L69" i="8"/>
  <c r="L15" i="8"/>
  <c r="K15" i="8"/>
  <c r="W11" i="8"/>
  <c r="P57" i="8"/>
  <c r="Q57" i="8" s="1"/>
  <c r="S13" i="8"/>
  <c r="U71" i="8"/>
  <c r="Z29" i="1"/>
  <c r="W38" i="8"/>
  <c r="N23" i="1"/>
  <c r="U11" i="8"/>
  <c r="W26" i="8"/>
  <c r="P16" i="2"/>
  <c r="S17" i="8"/>
  <c r="P11" i="2"/>
  <c r="P62" i="8"/>
  <c r="Q62" i="8" s="1"/>
  <c r="P43" i="8"/>
  <c r="Q43" i="8" s="1"/>
  <c r="P65" i="8"/>
  <c r="Q65" i="8" s="1"/>
  <c r="L81" i="8"/>
  <c r="K81" i="8"/>
  <c r="L78" i="8"/>
  <c r="K78" i="8"/>
  <c r="Z26" i="1"/>
  <c r="L26" i="8"/>
  <c r="K26" i="8"/>
  <c r="W35" i="8"/>
  <c r="S64" i="8"/>
  <c r="U16" i="8"/>
  <c r="U22" i="8"/>
  <c r="P16" i="8"/>
  <c r="Q16" i="8" s="1"/>
  <c r="U92" i="8"/>
  <c r="W32" i="8"/>
  <c r="V27" i="1"/>
  <c r="K24" i="2"/>
  <c r="I24" i="2"/>
  <c r="N15" i="2"/>
  <c r="P36" i="8"/>
  <c r="Q36" i="8" s="1"/>
  <c r="N14" i="2"/>
  <c r="U31" i="8"/>
  <c r="X19" i="1"/>
  <c r="S28" i="1"/>
  <c r="T28" i="1" s="1"/>
  <c r="U63" i="8"/>
  <c r="K8" i="2"/>
  <c r="I8" i="2"/>
  <c r="T8" i="2"/>
  <c r="V17" i="1"/>
  <c r="S12" i="1"/>
  <c r="T12" i="1" s="1"/>
  <c r="W53" i="8"/>
  <c r="S50" i="8"/>
  <c r="V16" i="1"/>
  <c r="S29" i="8"/>
  <c r="P63" i="8"/>
  <c r="Q63" i="8" s="1"/>
  <c r="W22" i="8"/>
  <c r="P69" i="8"/>
  <c r="Q69" i="8" s="1"/>
  <c r="S72" i="8"/>
  <c r="P97" i="8"/>
  <c r="Q97" i="8" s="1"/>
  <c r="P18" i="8"/>
  <c r="Q18" i="8" s="1"/>
  <c r="V30" i="1"/>
  <c r="S96" i="8"/>
  <c r="P10" i="2"/>
  <c r="P96" i="8"/>
  <c r="Q96" i="8" s="1"/>
  <c r="W91" i="8"/>
  <c r="L21" i="8"/>
  <c r="K21" i="8"/>
  <c r="P42" i="8"/>
  <c r="Q42" i="8" s="1"/>
  <c r="W41" i="8"/>
  <c r="X28" i="1"/>
  <c r="L19" i="8"/>
  <c r="K19" i="8"/>
  <c r="L92" i="8"/>
  <c r="K92" i="8"/>
  <c r="O28" i="1"/>
  <c r="AN28" i="1" s="1"/>
  <c r="U46" i="8"/>
  <c r="W28" i="8"/>
  <c r="K23" i="8"/>
  <c r="L23" i="8"/>
  <c r="W24" i="8"/>
  <c r="P29" i="8"/>
  <c r="Q29" i="8" s="1"/>
  <c r="S91" i="8"/>
  <c r="L65" i="8"/>
  <c r="K65" i="8"/>
  <c r="X31" i="1"/>
  <c r="Z18" i="1"/>
  <c r="W67" i="8"/>
  <c r="L12" i="8"/>
  <c r="K12" i="8"/>
  <c r="W13" i="8"/>
  <c r="V18" i="1"/>
  <c r="P48" i="8"/>
  <c r="Q48" i="8" s="1"/>
  <c r="P71" i="8"/>
  <c r="Q71" i="8" s="1"/>
  <c r="R10" i="2"/>
  <c r="K72" i="8"/>
  <c r="L72" i="8"/>
  <c r="P6" i="2"/>
  <c r="N7" i="2"/>
  <c r="U15" i="8"/>
  <c r="S51" i="8"/>
  <c r="S43" i="8"/>
  <c r="T6" i="2"/>
  <c r="K6" i="2"/>
  <c r="I6" i="2"/>
  <c r="P46" i="8"/>
  <c r="Q46" i="8" s="1"/>
  <c r="K82" i="8"/>
  <c r="L82" i="8"/>
  <c r="I12" i="2"/>
  <c r="K12" i="2"/>
  <c r="T12" i="2"/>
  <c r="U62" i="8"/>
  <c r="T9" i="2"/>
  <c r="K9" i="2"/>
  <c r="I9" i="2"/>
  <c r="K68" i="8"/>
  <c r="L68" i="8"/>
  <c r="K35" i="8"/>
  <c r="L35" i="8"/>
  <c r="Z11" i="1"/>
  <c r="U17" i="8"/>
  <c r="O19" i="1"/>
  <c r="AN19" i="1" s="1"/>
  <c r="L70" i="8"/>
  <c r="K70" i="8"/>
  <c r="N31" i="1"/>
  <c r="W18" i="8"/>
  <c r="K22" i="8"/>
  <c r="L22" i="8"/>
  <c r="P7" i="2"/>
  <c r="K74" i="8"/>
  <c r="L74" i="8"/>
  <c r="U30" i="8"/>
  <c r="Z27" i="1"/>
  <c r="L58" i="8"/>
  <c r="K58" i="8"/>
  <c r="W57" i="8"/>
  <c r="W72" i="8"/>
  <c r="O32" i="1"/>
  <c r="AN32" i="1" s="1"/>
  <c r="S31" i="1"/>
  <c r="T31" i="1" s="1"/>
  <c r="N36" i="1"/>
  <c r="O36" i="1"/>
  <c r="L64" i="8"/>
  <c r="K64" i="8"/>
  <c r="S97" i="8"/>
  <c r="X16" i="1"/>
  <c r="X23" i="1"/>
  <c r="N25" i="1"/>
  <c r="P14" i="2"/>
  <c r="U57" i="8"/>
  <c r="P95" i="8"/>
  <c r="Q95" i="8" s="1"/>
  <c r="P92" i="8"/>
  <c r="Q92" i="8" s="1"/>
  <c r="U36" i="8"/>
  <c r="N35" i="1"/>
  <c r="O35" i="1"/>
  <c r="K34" i="8"/>
  <c r="L34" i="8"/>
  <c r="K23" i="2"/>
  <c r="I23" i="2"/>
  <c r="P68" i="8"/>
  <c r="Q68" i="8" s="1"/>
  <c r="W19" i="8"/>
  <c r="P33" i="8"/>
  <c r="Q33" i="8" s="1"/>
  <c r="K41" i="8"/>
  <c r="L41" i="8"/>
  <c r="P47" i="8"/>
  <c r="Q47" i="8" s="1"/>
  <c r="I27" i="2"/>
  <c r="K27" i="2"/>
  <c r="W48" i="8"/>
  <c r="X13" i="1"/>
  <c r="U35" i="8"/>
  <c r="L24" i="8"/>
  <c r="K24" i="8"/>
  <c r="U37" i="8"/>
  <c r="S30" i="8"/>
  <c r="P56" i="8"/>
  <c r="Q56" i="8" s="1"/>
  <c r="U66" i="8"/>
  <c r="N9" i="2"/>
  <c r="R7" i="2"/>
  <c r="S48" i="8"/>
  <c r="P5" i="2"/>
  <c r="N28" i="1"/>
  <c r="K20" i="8"/>
  <c r="L20" i="8"/>
  <c r="S30" i="1"/>
  <c r="T30" i="1" s="1"/>
  <c r="P22" i="8"/>
  <c r="Q22" i="8" s="1"/>
  <c r="S41" i="8"/>
  <c r="P19" i="8"/>
  <c r="Q19" i="8" s="1"/>
  <c r="P58" i="8"/>
  <c r="Q58" i="8" s="1"/>
  <c r="U55" i="8"/>
  <c r="W33" i="8"/>
  <c r="R13" i="2"/>
  <c r="L39" i="8"/>
  <c r="K39" i="8"/>
  <c r="K56" i="8"/>
  <c r="L56" i="8"/>
  <c r="S26" i="1"/>
  <c r="T26" i="1" s="1"/>
  <c r="L48" i="8"/>
  <c r="K48" i="8"/>
  <c r="P37" i="8"/>
  <c r="Q37" i="8" s="1"/>
  <c r="S17" i="1"/>
  <c r="T17" i="1" s="1"/>
  <c r="W96" i="8"/>
  <c r="I25" i="2"/>
  <c r="K25" i="2"/>
  <c r="W46" i="8"/>
  <c r="L49" i="8"/>
  <c r="K49" i="8"/>
  <c r="S37" i="8"/>
  <c r="R11" i="2"/>
  <c r="W97" i="8"/>
  <c r="P18" i="2"/>
  <c r="R6" i="2"/>
  <c r="P14" i="8"/>
  <c r="Q14" i="8" s="1"/>
  <c r="K7" i="2"/>
  <c r="T7" i="2"/>
  <c r="I7" i="2"/>
  <c r="W36" i="8"/>
  <c r="L91" i="8"/>
  <c r="K91" i="8"/>
  <c r="W25" i="8"/>
  <c r="S22" i="8"/>
  <c r="R16" i="2"/>
  <c r="K79" i="8"/>
  <c r="L79" i="8"/>
  <c r="P23" i="8"/>
  <c r="Q23" i="8" s="1"/>
  <c r="U14" i="8"/>
  <c r="P54" i="8"/>
  <c r="Q54" i="8" s="1"/>
  <c r="U33" i="8"/>
  <c r="W20" i="8"/>
  <c r="N11" i="2"/>
  <c r="W51" i="8"/>
  <c r="N17" i="2"/>
  <c r="P24" i="8"/>
  <c r="Q24" i="8" s="1"/>
  <c r="Z17" i="1"/>
  <c r="U24" i="8"/>
  <c r="N5" i="2"/>
  <c r="R14" i="2"/>
  <c r="K22" i="2"/>
  <c r="I22" i="2"/>
  <c r="U32" i="8"/>
  <c r="N8" i="2"/>
  <c r="N6" i="2"/>
  <c r="U19" i="8"/>
  <c r="S58" i="8"/>
  <c r="S65" i="8"/>
  <c r="U53" i="8"/>
  <c r="O30" i="1"/>
  <c r="AN30" i="1" s="1"/>
  <c r="X12" i="1"/>
  <c r="U97" i="8"/>
  <c r="S16" i="1"/>
  <c r="T16" i="1" s="1"/>
  <c r="P55" i="8"/>
  <c r="Q55" i="8" s="1"/>
  <c r="W16" i="8"/>
  <c r="U40" i="8"/>
  <c r="P70" i="8"/>
  <c r="Q70" i="8" s="1"/>
  <c r="W34" i="8"/>
  <c r="S46" i="8"/>
  <c r="S27" i="1"/>
  <c r="T27" i="1" s="1"/>
  <c r="K47" i="8"/>
  <c r="L47" i="8"/>
  <c r="O16" i="1"/>
  <c r="AN16" i="1" s="1"/>
  <c r="W14" i="8"/>
  <c r="U42" i="8"/>
  <c r="K96" i="8"/>
  <c r="L96" i="8"/>
  <c r="S63" i="8"/>
  <c r="K97" i="8"/>
  <c r="L97" i="8"/>
  <c r="S14" i="8"/>
  <c r="L46" i="8"/>
  <c r="K46" i="8"/>
  <c r="L38" i="8"/>
  <c r="K38" i="8"/>
  <c r="U20" i="8"/>
  <c r="O34" i="1"/>
  <c r="W58" i="8"/>
  <c r="L32" i="8"/>
  <c r="K32" i="8"/>
  <c r="O17" i="1"/>
  <c r="AN17" i="1" s="1"/>
  <c r="V32" i="1"/>
  <c r="O12" i="1"/>
  <c r="AN12" i="1" s="1"/>
  <c r="N12" i="1"/>
  <c r="S18" i="1"/>
  <c r="T18" i="1" s="1"/>
  <c r="W49" i="8"/>
  <c r="N12" i="2"/>
  <c r="S36" i="8"/>
  <c r="N29" i="1"/>
  <c r="U95" i="8"/>
  <c r="S57" i="8"/>
  <c r="T15" i="2"/>
  <c r="K15" i="2"/>
  <c r="I15" i="2"/>
  <c r="S70" i="8"/>
  <c r="K11" i="8"/>
  <c r="L11" i="8"/>
  <c r="U72" i="8"/>
  <c r="W23" i="8"/>
  <c r="S68" i="8"/>
  <c r="U28" i="8"/>
  <c r="P67" i="8"/>
  <c r="Q67" i="8" s="1"/>
  <c r="P25" i="8"/>
  <c r="Q25" i="8" s="1"/>
  <c r="P21" i="8"/>
  <c r="Q21" i="8" s="1"/>
  <c r="Z31" i="1"/>
  <c r="Z23" i="1"/>
  <c r="O18" i="1"/>
  <c r="AN18" i="1" s="1"/>
  <c r="U56" i="8"/>
  <c r="U69" i="8"/>
  <c r="R15" i="2"/>
  <c r="U64" i="8"/>
  <c r="P15" i="2"/>
  <c r="R18" i="2"/>
  <c r="K57" i="8"/>
  <c r="L57" i="8"/>
  <c r="P66" i="8"/>
  <c r="Q66" i="8" s="1"/>
  <c r="U51" i="8"/>
  <c r="U49" i="8"/>
  <c r="P39" i="8"/>
  <c r="Q39" i="8" s="1"/>
  <c r="S34" i="8"/>
  <c r="K66" i="8"/>
  <c r="L66" i="8"/>
  <c r="U27" i="8"/>
  <c r="P49" i="8"/>
  <c r="Q49" i="8" s="1"/>
  <c r="X27" i="1"/>
  <c r="V21" i="1"/>
  <c r="P64" i="8"/>
  <c r="Q64" i="8" s="1"/>
  <c r="K43" i="8"/>
  <c r="L43" i="8"/>
  <c r="W27" i="8"/>
  <c r="V26" i="1"/>
  <c r="U96" i="8"/>
  <c r="P35" i="8"/>
  <c r="Q35" i="8" s="1"/>
  <c r="K26" i="2"/>
  <c r="I26" i="2"/>
  <c r="U23" i="8"/>
  <c r="S11" i="8"/>
  <c r="W47" i="8"/>
  <c r="X32" i="1"/>
  <c r="N13" i="1"/>
  <c r="O27" i="1"/>
  <c r="AN27" i="1" s="1"/>
  <c r="U48" i="8"/>
  <c r="W39" i="8"/>
  <c r="S54" i="8"/>
  <c r="P17" i="8"/>
  <c r="Q17" i="8" s="1"/>
  <c r="T14" i="2"/>
  <c r="K14" i="2"/>
  <c r="I14" i="2"/>
  <c r="Z13" i="1"/>
  <c r="W56" i="8"/>
  <c r="N18" i="2"/>
  <c r="S26" i="8"/>
  <c r="V25" i="1"/>
  <c r="P27" i="8"/>
  <c r="Q27" i="8" s="1"/>
  <c r="S40" i="8"/>
  <c r="K51" i="8"/>
  <c r="L51" i="8"/>
  <c r="P34" i="8"/>
  <c r="Q34" i="8" s="1"/>
  <c r="Z28" i="1"/>
  <c r="V19" i="1"/>
  <c r="S66" i="8"/>
  <c r="N13" i="2"/>
  <c r="P13" i="8"/>
  <c r="Q13" i="8" s="1"/>
  <c r="P11" i="8"/>
  <c r="Q11" i="8" s="1"/>
  <c r="U26" i="8"/>
  <c r="S11" i="1"/>
  <c r="T11" i="1" s="1"/>
  <c r="W21" i="8"/>
  <c r="K28" i="8"/>
  <c r="L28" i="8"/>
  <c r="L75" i="8"/>
  <c r="K75" i="8"/>
  <c r="L17" i="8"/>
  <c r="K17" i="8"/>
  <c r="K55" i="8"/>
  <c r="L55" i="8"/>
  <c r="S15" i="8"/>
  <c r="S53" i="8"/>
  <c r="P72" i="8"/>
  <c r="Q72" i="8" s="1"/>
  <c r="N10" i="2"/>
  <c r="V11" i="1"/>
  <c r="U68" i="8"/>
  <c r="V23" i="1"/>
  <c r="P28" i="8"/>
  <c r="Q28" i="8" s="1"/>
  <c r="W54" i="8"/>
  <c r="N16" i="1"/>
  <c r="X21" i="1"/>
  <c r="U21" i="8"/>
  <c r="K50" i="8"/>
  <c r="L50" i="8"/>
  <c r="S38" i="8"/>
  <c r="S95" i="8"/>
  <c r="W71" i="8"/>
  <c r="S32" i="8"/>
  <c r="I31" i="2"/>
  <c r="K31" i="2"/>
  <c r="O31" i="1"/>
  <c r="AN31" i="1" s="1"/>
  <c r="V29" i="1"/>
  <c r="K30" i="2"/>
  <c r="I30" i="2"/>
  <c r="U25" i="8"/>
  <c r="V13" i="1"/>
  <c r="L30" i="8"/>
  <c r="K30" i="8"/>
  <c r="N27" i="1"/>
  <c r="P50" i="8"/>
  <c r="Q50" i="8" s="1"/>
  <c r="U65" i="8"/>
  <c r="K18" i="2"/>
  <c r="I18" i="2"/>
  <c r="T18" i="2"/>
  <c r="O29" i="1"/>
  <c r="AN29" i="1" s="1"/>
  <c r="O23" i="1"/>
  <c r="AN23" i="1" s="1"/>
  <c r="W69" i="8"/>
  <c r="W68" i="8"/>
  <c r="W12" i="8"/>
  <c r="S39" i="8"/>
  <c r="L13" i="8"/>
  <c r="K13" i="8"/>
  <c r="X25" i="1"/>
  <c r="U67" i="8"/>
  <c r="P91" i="8"/>
  <c r="Q91" i="8" s="1"/>
  <c r="K27" i="8"/>
  <c r="L27" i="8"/>
  <c r="Z12" i="1"/>
  <c r="R8" i="2"/>
  <c r="W15" i="8"/>
  <c r="V12" i="1"/>
  <c r="S32" i="1"/>
  <c r="T32" i="1" s="1"/>
  <c r="L76" i="8"/>
  <c r="K76" i="8"/>
  <c r="R17" i="2"/>
  <c r="S35" i="8"/>
  <c r="S23" i="8"/>
  <c r="P15" i="8"/>
  <c r="Q15" i="8" s="1"/>
  <c r="L40" i="8"/>
  <c r="K40" i="8"/>
  <c r="W95" i="8"/>
  <c r="S92" i="8"/>
  <c r="Z30" i="1"/>
  <c r="K33" i="8"/>
  <c r="L33" i="8"/>
  <c r="P20" i="8"/>
  <c r="Q20" i="8" s="1"/>
  <c r="K14" i="8"/>
  <c r="L14" i="8"/>
  <c r="K13" i="2"/>
  <c r="I13" i="2"/>
  <c r="T13" i="2"/>
  <c r="S47" i="8"/>
  <c r="S29" i="1"/>
  <c r="T29" i="1" s="1"/>
  <c r="W42" i="8"/>
  <c r="K18" i="8"/>
  <c r="L18" i="8"/>
  <c r="S33" i="8"/>
  <c r="X17" i="1"/>
  <c r="P9" i="1"/>
  <c r="S62" i="8"/>
  <c r="S25" i="8"/>
  <c r="W43" i="8"/>
  <c r="S42" i="8"/>
  <c r="U58" i="8"/>
  <c r="U52" i="8"/>
  <c r="X18" i="1"/>
  <c r="X26" i="1"/>
  <c r="U47" i="8"/>
  <c r="P53" i="8"/>
  <c r="Q53" i="8" s="1"/>
  <c r="P30" i="8"/>
  <c r="Q30" i="8" s="1"/>
  <c r="L54" i="8"/>
  <c r="K54" i="8"/>
  <c r="R9" i="2"/>
  <c r="S56" i="8"/>
  <c r="S19" i="1"/>
  <c r="T19" i="1" s="1"/>
  <c r="Z32" i="1"/>
  <c r="S27" i="8"/>
  <c r="N17" i="1"/>
  <c r="P12" i="2"/>
  <c r="S52" i="8"/>
  <c r="S21" i="1"/>
  <c r="T21" i="1" s="1"/>
  <c r="O13" i="1"/>
  <c r="AN13" i="1" s="1"/>
  <c r="L16" i="8"/>
  <c r="K16" i="8"/>
  <c r="S71" i="8"/>
  <c r="N16" i="2"/>
  <c r="I11" i="2"/>
  <c r="K11" i="2"/>
  <c r="T11" i="2"/>
  <c r="P9" i="2"/>
  <c r="U41" i="8"/>
  <c r="AA95" i="8"/>
  <c r="K32" i="2" l="1"/>
  <c r="L30" i="2"/>
  <c r="M31" i="2" s="1"/>
</calcChain>
</file>

<file path=xl/sharedStrings.xml><?xml version="1.0" encoding="utf-8"?>
<sst xmlns="http://schemas.openxmlformats.org/spreadsheetml/2006/main" count="131" uniqueCount="93">
  <si>
    <t>FONDOS</t>
  </si>
  <si>
    <t>%</t>
  </si>
  <si>
    <t>LIQUIDEZ</t>
  </si>
  <si>
    <t>PATRIMONIO</t>
  </si>
  <si>
    <t>YTD</t>
  </si>
  <si>
    <t>DIARIO</t>
  </si>
  <si>
    <t xml:space="preserve">VAR </t>
  </si>
  <si>
    <t>RENTA FIJA</t>
  </si>
  <si>
    <t>RENTA VARIABLE</t>
  </si>
  <si>
    <t>BERPG2 Index</t>
  </si>
  <si>
    <t>BERPG1 Index</t>
  </si>
  <si>
    <t>NDX Index</t>
  </si>
  <si>
    <t>CCMP Index</t>
  </si>
  <si>
    <t>SPX Index</t>
  </si>
  <si>
    <t>INDU Index</t>
  </si>
  <si>
    <t>MSER Index</t>
  </si>
  <si>
    <t>sxxp Index</t>
  </si>
  <si>
    <t>SXXE Index</t>
  </si>
  <si>
    <t>SX5E Index</t>
  </si>
  <si>
    <t>FTSEMIB Index</t>
  </si>
  <si>
    <t>SMI Index</t>
  </si>
  <si>
    <t>UKX Index</t>
  </si>
  <si>
    <t>CAC Index</t>
  </si>
  <si>
    <t>Dax Index</t>
  </si>
  <si>
    <t>IBEX  index</t>
  </si>
  <si>
    <t>%YtdCur</t>
  </si>
  <si>
    <t>name</t>
  </si>
  <si>
    <t>last_price</t>
  </si>
  <si>
    <t>USD</t>
  </si>
  <si>
    <t>EUR</t>
  </si>
  <si>
    <t>PATRIMONIO MEDIO</t>
  </si>
  <si>
    <t>PATRIMONIO MEDIO DESDE</t>
  </si>
  <si>
    <t>YTD´19</t>
  </si>
  <si>
    <t>YTD´18</t>
  </si>
  <si>
    <t>INTRADIA</t>
  </si>
  <si>
    <t>USYC3M10 Index</t>
  </si>
  <si>
    <t>DIA.LAB(HOY();-2)</t>
  </si>
  <si>
    <t>HIGH_52WEEK</t>
  </si>
  <si>
    <t>low_52WEEK</t>
  </si>
  <si>
    <t>USYC2Y10 Index</t>
  </si>
  <si>
    <t>FWISEU55 Index</t>
  </si>
  <si>
    <t>FWISUS55 Index</t>
  </si>
  <si>
    <t>YTD´20</t>
  </si>
  <si>
    <t>YTD'19</t>
  </si>
  <si>
    <t>YTD'18</t>
  </si>
  <si>
    <t>ITRX XOVER CDSI GEN 5Y Corp</t>
  </si>
  <si>
    <t>ITRX EUR CDSI GEN 5Y Corp</t>
  </si>
  <si>
    <t>YTD'20</t>
  </si>
  <si>
    <t>YTD´21</t>
  </si>
  <si>
    <t>D+1</t>
  </si>
  <si>
    <t>YTD'17</t>
  </si>
  <si>
    <t>GP6710261</t>
  </si>
  <si>
    <t>Benigno V. (León)</t>
  </si>
  <si>
    <t>Consuelo Berlanga G.</t>
  </si>
  <si>
    <t>Honda</t>
  </si>
  <si>
    <t>UTMOST PANEUROPE DAC</t>
  </si>
  <si>
    <t>GBS</t>
  </si>
  <si>
    <t>GESRIOJA</t>
  </si>
  <si>
    <t>YTD'21</t>
  </si>
  <si>
    <t>futur</t>
  </si>
  <si>
    <t>crec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</si>
  <si>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</si>
  <si>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</si>
  <si>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</si>
  <si>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</si>
  <si>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</si>
  <si>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</si>
  <si>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</si>
  <si>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</si>
  <si>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</si>
  <si>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</si>
  <si>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</si>
  <si>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</si>
  <si>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YTD'22</t>
  </si>
  <si>
    <t>COD_INSTRUMENTO</t>
  </si>
  <si>
    <t>VALOR</t>
  </si>
  <si>
    <t>TIPO_FONDO</t>
  </si>
  <si>
    <t>COD_FONDO</t>
  </si>
  <si>
    <t>FONDO</t>
  </si>
  <si>
    <t>TITULOS</t>
  </si>
  <si>
    <t>Taiwan Semiconductor ADR USA</t>
  </si>
  <si>
    <t>FP</t>
  </si>
  <si>
    <t>TREA RV, FP</t>
  </si>
  <si>
    <t>FI</t>
  </si>
  <si>
    <t>YTD'23</t>
  </si>
  <si>
    <t>Nicco</t>
  </si>
  <si>
    <t xml:space="preserve"> </t>
  </si>
  <si>
    <t>65+, impulso</t>
  </si>
  <si>
    <t>65, conserv</t>
  </si>
  <si>
    <t>TREA RENTA FIJA MIXTA FI</t>
  </si>
  <si>
    <t>TREA GLOBAL FLEXIBLE, FI</t>
  </si>
  <si>
    <t>0-100</t>
  </si>
  <si>
    <t>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</si>
</sst>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[$-C0A]d\-mmm\-yy;@"/>
    <numFmt numFmtId="166" formatCode="_-* #,##0.00\ [$€]_-;\-* #,##0.00\ [$€]_-;_-* &quot;-&quot;??\ [$€]_-;_-@_-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etica-Black"/>
    </font>
    <font>
      <sz val="1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ill="0" applyBorder="0" applyProtection="0">
      <alignment horizontal="left"/>
    </xf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0" fontId="2" fillId="2" borderId="0" xfId="4" applyFill="1"/>
    <xf numFmtId="10" fontId="4" fillId="0" borderId="0" xfId="2" applyNumberFormat="1" applyFont="1" applyFill="1" applyBorder="1" applyAlignment="1">
      <alignment horizontal="center"/>
    </xf>
    <xf numFmtId="165" fontId="6" fillId="2" borderId="4" xfId="4" applyNumberFormat="1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2" fillId="2" borderId="0" xfId="4" applyFill="1" applyAlignment="1">
      <alignment horizontal="center"/>
    </xf>
    <xf numFmtId="0" fontId="9" fillId="2" borderId="0" xfId="4" applyFont="1" applyFill="1"/>
    <xf numFmtId="0" fontId="4" fillId="2" borderId="0" xfId="4" applyFont="1" applyFill="1" applyAlignment="1">
      <alignment horizontal="center"/>
    </xf>
    <xf numFmtId="0" fontId="8" fillId="2" borderId="0" xfId="4" applyFont="1" applyFill="1" applyAlignment="1">
      <alignment horizontal="right"/>
    </xf>
    <xf numFmtId="0" fontId="10" fillId="0" borderId="0" xfId="0" applyFont="1" applyAlignment="1">
      <alignment horizontal="center"/>
    </xf>
    <xf numFmtId="10" fontId="4" fillId="0" borderId="4" xfId="2" applyNumberFormat="1" applyFont="1" applyFill="1" applyBorder="1" applyAlignment="1">
      <alignment horizontal="center"/>
    </xf>
    <xf numFmtId="0" fontId="8" fillId="2" borderId="4" xfId="4" applyFont="1" applyFill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165" fontId="6" fillId="2" borderId="2" xfId="4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5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12" fillId="0" borderId="0" xfId="1" applyFont="1" applyBorder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10" fontId="12" fillId="3" borderId="3" xfId="2" applyNumberFormat="1" applyFont="1" applyFill="1" applyBorder="1" applyAlignment="1">
      <alignment horizontal="center"/>
    </xf>
    <xf numFmtId="10" fontId="14" fillId="0" borderId="0" xfId="2" applyNumberFormat="1" applyFont="1" applyFill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0" fontId="16" fillId="0" borderId="0" xfId="2" applyNumberFormat="1" applyFont="1" applyFill="1" applyBorder="1" applyAlignment="1">
      <alignment horizontal="center"/>
    </xf>
    <xf numFmtId="4" fontId="12" fillId="3" borderId="6" xfId="0" applyNumberFormat="1" applyFont="1" applyFill="1" applyBorder="1" applyAlignment="1">
      <alignment horizontal="center"/>
    </xf>
    <xf numFmtId="4" fontId="12" fillId="3" borderId="9" xfId="0" applyNumberFormat="1" applyFont="1" applyFill="1" applyBorder="1" applyAlignment="1">
      <alignment horizontal="center"/>
    </xf>
    <xf numFmtId="10" fontId="12" fillId="3" borderId="1" xfId="2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right"/>
    </xf>
    <xf numFmtId="165" fontId="17" fillId="0" borderId="0" xfId="0" applyNumberFormat="1" applyFont="1" applyAlignment="1">
      <alignment horizontal="center"/>
    </xf>
    <xf numFmtId="0" fontId="4" fillId="2" borderId="13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4" fillId="2" borderId="14" xfId="4" applyFont="1" applyFill="1" applyBorder="1" applyAlignment="1">
      <alignment horizontal="center"/>
    </xf>
    <xf numFmtId="10" fontId="4" fillId="0" borderId="15" xfId="2" applyNumberFormat="1" applyFont="1" applyFill="1" applyBorder="1" applyAlignment="1">
      <alignment horizontal="center"/>
    </xf>
    <xf numFmtId="10" fontId="4" fillId="0" borderId="16" xfId="2" applyNumberFormat="1" applyFont="1" applyFill="1" applyBorder="1" applyAlignment="1">
      <alignment horizontal="center"/>
    </xf>
    <xf numFmtId="165" fontId="13" fillId="6" borderId="0" xfId="0" applyNumberFormat="1" applyFont="1" applyFill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7" fillId="2" borderId="0" xfId="4" applyFont="1" applyFill="1" applyAlignment="1">
      <alignment horizontal="center"/>
    </xf>
    <xf numFmtId="0" fontId="2" fillId="2" borderId="0" xfId="4" applyFont="1" applyFill="1" applyAlignment="1">
      <alignment horizontal="center"/>
    </xf>
    <xf numFmtId="10" fontId="2" fillId="0" borderId="0" xfId="2" applyNumberFormat="1" applyFont="1" applyFill="1" applyBorder="1" applyAlignment="1">
      <alignment horizontal="center"/>
    </xf>
    <xf numFmtId="0" fontId="18" fillId="2" borderId="0" xfId="4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0" fontId="15" fillId="0" borderId="0" xfId="2" applyNumberFormat="1" applyFont="1" applyBorder="1" applyAlignment="1">
      <alignment horizontal="center"/>
    </xf>
    <xf numFmtId="10" fontId="2" fillId="2" borderId="0" xfId="2" applyNumberFormat="1" applyFont="1" applyFill="1"/>
    <xf numFmtId="10" fontId="2" fillId="2" borderId="0" xfId="4" applyNumberFormat="1" applyFill="1"/>
    <xf numFmtId="0" fontId="19" fillId="0" borderId="0" xfId="0" applyFont="1" applyAlignment="1">
      <alignment horizontal="center"/>
    </xf>
    <xf numFmtId="0" fontId="8" fillId="2" borderId="16" xfId="4" applyFont="1" applyFill="1" applyBorder="1" applyAlignment="1">
      <alignment horizontal="center"/>
    </xf>
    <xf numFmtId="165" fontId="7" fillId="2" borderId="10" xfId="4" applyNumberFormat="1" applyFont="1" applyFill="1" applyBorder="1" applyAlignment="1">
      <alignment horizontal="center"/>
    </xf>
    <xf numFmtId="0" fontId="7" fillId="2" borderId="5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/>
    </xf>
    <xf numFmtId="10" fontId="7" fillId="0" borderId="1" xfId="2" applyNumberFormat="1" applyFont="1" applyFill="1" applyBorder="1" applyAlignment="1">
      <alignment horizontal="center"/>
    </xf>
    <xf numFmtId="0" fontId="7" fillId="2" borderId="17" xfId="4" applyFont="1" applyFill="1" applyBorder="1" applyAlignment="1">
      <alignment horizontal="center"/>
    </xf>
    <xf numFmtId="10" fontId="7" fillId="0" borderId="18" xfId="2" applyNumberFormat="1" applyFont="1" applyFill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9" fontId="12" fillId="0" borderId="0" xfId="0" applyNumberFormat="1" applyFont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9" fontId="12" fillId="0" borderId="0" xfId="0" applyNumberFormat="1" applyFont="1" applyAlignment="1">
      <alignment horizontal="center"/>
    </xf>
    <xf numFmtId="10" fontId="15" fillId="3" borderId="0" xfId="2" applyNumberFormat="1" applyFont="1" applyFill="1" applyBorder="1" applyAlignment="1">
      <alignment horizontal="center"/>
    </xf>
    <xf numFmtId="0" fontId="0" fillId="3" borderId="0" xfId="0" applyFill="1" applyProtection="1">
      <protection locked="0"/>
    </xf>
    <xf numFmtId="0" fontId="12" fillId="3" borderId="0" xfId="0" applyFont="1" applyFill="1"/>
    <xf numFmtId="2" fontId="12" fillId="3" borderId="1" xfId="0" applyNumberFormat="1" applyFont="1" applyFill="1" applyBorder="1" applyAlignment="1">
      <alignment horizontal="center"/>
    </xf>
    <xf numFmtId="169" fontId="12" fillId="3" borderId="0" xfId="0" applyNumberFormat="1" applyFont="1" applyFill="1" applyAlignment="1">
      <alignment horizontal="center"/>
    </xf>
    <xf numFmtId="169" fontId="12" fillId="3" borderId="0" xfId="0" applyNumberFormat="1" applyFont="1" applyFill="1" applyBorder="1" applyAlignment="1">
      <alignment horizontal="center"/>
    </xf>
    <xf numFmtId="10" fontId="14" fillId="3" borderId="0" xfId="2" applyNumberFormat="1" applyFont="1" applyFill="1" applyBorder="1" applyAlignment="1">
      <alignment horizontal="center"/>
    </xf>
    <xf numFmtId="4" fontId="12" fillId="3" borderId="0" xfId="0" applyNumberFormat="1" applyFont="1" applyFill="1" applyBorder="1" applyAlignment="1">
      <alignment horizontal="center"/>
    </xf>
    <xf numFmtId="164" fontId="12" fillId="3" borderId="0" xfId="1" applyFont="1" applyFill="1" applyBorder="1" applyAlignment="1">
      <alignment horizontal="center"/>
    </xf>
    <xf numFmtId="164" fontId="12" fillId="3" borderId="0" xfId="1" applyNumberFormat="1" applyFont="1" applyFill="1" applyBorder="1" applyAlignment="1">
      <alignment horizontal="center"/>
    </xf>
    <xf numFmtId="10" fontId="16" fillId="3" borderId="0" xfId="2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0" borderId="2" xfId="0" applyFont="1" applyBorder="1"/>
    <xf numFmtId="0" fontId="13" fillId="0" borderId="0" xfId="0" applyFont="1"/>
    <xf numFmtId="10" fontId="15" fillId="2" borderId="0" xfId="2" applyNumberFormat="1" applyFont="1" applyFill="1" applyBorder="1" applyAlignment="1">
      <alignment horizontal="center"/>
    </xf>
    <xf numFmtId="0" fontId="0" fillId="2" borderId="0" xfId="0" applyFill="1" applyProtection="1">
      <protection locked="0"/>
    </xf>
    <xf numFmtId="0" fontId="12" fillId="2" borderId="0" xfId="0" applyFont="1" applyFill="1"/>
    <xf numFmtId="2" fontId="12" fillId="2" borderId="1" xfId="0" applyNumberFormat="1" applyFont="1" applyFill="1" applyBorder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2" fillId="2" borderId="0" xfId="0" applyNumberFormat="1" applyFont="1" applyFill="1" applyBorder="1" applyAlignment="1">
      <alignment horizontal="center"/>
    </xf>
    <xf numFmtId="10" fontId="14" fillId="2" borderId="0" xfId="2" applyNumberFormat="1" applyFont="1" applyFill="1" applyBorder="1" applyAlignment="1">
      <alignment horizontal="center"/>
    </xf>
    <xf numFmtId="4" fontId="12" fillId="2" borderId="0" xfId="0" applyNumberFormat="1" applyFont="1" applyFill="1" applyBorder="1" applyAlignment="1">
      <alignment horizontal="center"/>
    </xf>
    <xf numFmtId="164" fontId="12" fillId="2" borderId="0" xfId="1" applyFont="1" applyFill="1" applyBorder="1" applyAlignment="1">
      <alignment horizontal="center"/>
    </xf>
    <xf numFmtId="164" fontId="12" fillId="2" borderId="0" xfId="1" applyNumberFormat="1" applyFont="1" applyFill="1" applyBorder="1" applyAlignment="1">
      <alignment horizontal="center"/>
    </xf>
    <xf numFmtId="10" fontId="16" fillId="2" borderId="0" xfId="2" applyNumberFormat="1" applyFont="1" applyFill="1" applyBorder="1" applyAlignment="1">
      <alignment horizontal="center"/>
    </xf>
    <xf numFmtId="165" fontId="15" fillId="0" borderId="20" xfId="0" applyNumberFormat="1" applyFont="1" applyBorder="1" applyAlignment="1">
      <alignment horizontal="center"/>
    </xf>
    <xf numFmtId="165" fontId="15" fillId="0" borderId="22" xfId="0" applyNumberFormat="1" applyFont="1" applyBorder="1" applyAlignment="1">
      <alignment horizontal="center"/>
    </xf>
    <xf numFmtId="0" fontId="12" fillId="0" borderId="23" xfId="0" applyFont="1" applyBorder="1"/>
    <xf numFmtId="10" fontId="16" fillId="0" borderId="24" xfId="2" applyNumberFormat="1" applyFont="1" applyFill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0" fontId="12" fillId="2" borderId="3" xfId="2" applyNumberFormat="1" applyFont="1" applyFill="1" applyBorder="1" applyAlignment="1">
      <alignment horizontal="center"/>
    </xf>
    <xf numFmtId="16" fontId="0" fillId="0" borderId="0" xfId="0" applyNumberFormat="1"/>
    <xf numFmtId="10" fontId="12" fillId="0" borderId="0" xfId="2" applyNumberFormat="1" applyFont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</cellXfs>
  <cellStyles count="11">
    <cellStyle name="Euro" xfId="6"/>
    <cellStyle name="Millares" xfId="1" builtinId="3"/>
    <cellStyle name="Millares 2" xfId="7"/>
    <cellStyle name="Millares 3" xfId="10"/>
    <cellStyle name="Moneda 2" xfId="8"/>
    <cellStyle name="Normal" xfId="0" builtinId="0"/>
    <cellStyle name="Normal 2" xfId="4"/>
    <cellStyle name="Porcentaje" xfId="2" builtinId="5"/>
    <cellStyle name="Porcentaje 2" xfId="5"/>
    <cellStyle name="Porcentual 2" xfId="9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es-RD%20golf/TREA_backoffic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Definiciones"/>
    </sheetNames>
    <definedNames>
      <definedName name="d"/>
      <definedName name="list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5"/>
  <sheetData/>
  <sheetProtection password="C682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W38"/>
  <sheetViews>
    <sheetView showGridLines="0" tabSelected="1" zoomScale="90" zoomScaleNormal="90" zoomScaleSheetLayoutView="100" workbookViewId="0">
      <pane xSplit="11" ySplit="10" topLeftCell="L11" activePane="bottomRight" state="frozenSplit"/>
      <selection pane="topRight" activeCell="I1" sqref="I1"/>
      <selection pane="bottomLeft" activeCell="A10" sqref="A10"/>
      <selection pane="bottomRight" activeCell="M18" sqref="M18"/>
    </sheetView>
  </sheetViews>
  <sheetFormatPr baseColWidth="10" defaultRowHeight="15.75" outlineLevelCol="1"/>
  <cols>
    <col min="1" max="1" width="12.85546875" style="23" bestFit="1" customWidth="1"/>
    <col min="2" max="3" width="11.42578125" style="23"/>
    <col min="4" max="4" width="9" style="23" customWidth="1"/>
    <col min="5" max="5" width="10.5703125" style="23" bestFit="1" customWidth="1"/>
    <col min="6" max="6" width="8.5703125" style="23" bestFit="1" customWidth="1"/>
    <col min="7" max="7" width="10.5703125" style="23" bestFit="1" customWidth="1"/>
    <col min="8" max="8" width="8.5703125" style="23" bestFit="1" customWidth="1"/>
    <col min="9" max="9" width="6" style="23" customWidth="1"/>
    <col min="10" max="10" width="51.28515625" style="23" bestFit="1" customWidth="1"/>
    <col min="11" max="11" width="12.7109375" style="23" bestFit="1" customWidth="1"/>
    <col min="12" max="12" width="15.5703125" style="23" customWidth="1"/>
    <col min="13" max="13" width="11.7109375" style="23" bestFit="1" customWidth="1"/>
    <col min="14" max="14" width="9.85546875" style="23" customWidth="1"/>
    <col min="15" max="15" width="9.140625" style="23" customWidth="1"/>
    <col min="16" max="16" width="16.5703125" style="23" bestFit="1" customWidth="1"/>
    <col min="17" max="17" width="12.7109375" style="23" bestFit="1" customWidth="1"/>
    <col min="18" max="18" width="14.140625" style="23" bestFit="1" customWidth="1"/>
    <col min="19" max="19" width="16.85546875" style="23" customWidth="1"/>
    <col min="20" max="20" width="9" style="23" bestFit="1" customWidth="1"/>
    <col min="21" max="21" width="18" style="23" customWidth="1"/>
    <col min="22" max="22" width="10.7109375" style="23" customWidth="1"/>
    <col min="23" max="23" width="17.5703125" style="23" customWidth="1"/>
    <col min="24" max="24" width="11.7109375" style="23" customWidth="1"/>
    <col min="25" max="25" width="18.140625" style="23" bestFit="1" customWidth="1"/>
    <col min="26" max="26" width="8.85546875" style="23" bestFit="1" customWidth="1"/>
    <col min="27" max="27" width="20.85546875" style="23" customWidth="1"/>
    <col min="28" max="28" width="9.7109375" style="23" customWidth="1" outlineLevel="1"/>
    <col min="29" max="29" width="11.42578125" style="23" customWidth="1" outlineLevel="1"/>
    <col min="30" max="30" width="9.7109375" style="23" bestFit="1" customWidth="1" outlineLevel="1"/>
    <col min="31" max="31" width="10.140625" style="23" bestFit="1" customWidth="1" outlineLevel="1"/>
    <col min="32" max="33" width="9.85546875" style="23" bestFit="1" customWidth="1" outlineLevel="1"/>
    <col min="34" max="34" width="9" style="23" customWidth="1"/>
    <col min="35" max="35" width="9.28515625" style="23" bestFit="1" customWidth="1"/>
    <col min="36" max="36" width="11.28515625" style="23" bestFit="1" customWidth="1"/>
    <col min="37" max="37" width="9" style="23" customWidth="1"/>
    <col min="38" max="38" width="11.140625" style="23" bestFit="1" customWidth="1"/>
    <col min="39" max="39" width="11" style="23" bestFit="1" customWidth="1"/>
    <col min="40" max="40" width="10.28515625" style="23" customWidth="1"/>
    <col min="41" max="41" width="11.42578125" style="23"/>
    <col min="42" max="42" width="12.7109375" style="23" bestFit="1" customWidth="1"/>
    <col min="43" max="16384" width="11.42578125" style="23"/>
  </cols>
  <sheetData>
    <row r="2" spans="1:49">
      <c r="AB2" s="104" t="s">
        <v>56</v>
      </c>
      <c r="AC2" s="105">
        <v>43399</v>
      </c>
    </row>
    <row r="3" spans="1:49"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104" t="s">
        <v>57</v>
      </c>
      <c r="AC3" s="105">
        <v>42643</v>
      </c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</row>
    <row r="4" spans="1:49" ht="16.5" thickBot="1">
      <c r="H4" s="22"/>
      <c r="I4" s="22"/>
      <c r="J4" s="37" t="s">
        <v>31</v>
      </c>
      <c r="K4" s="45">
        <v>45170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</row>
    <row r="5" spans="1:49">
      <c r="H5" s="22"/>
      <c r="I5" s="22"/>
      <c r="J5" s="24">
        <f ca="1">TODAY()</f>
        <v>45202</v>
      </c>
      <c r="K5" s="44">
        <f ca="1">WORKDAY(TODAY(),-1)</f>
        <v>45201</v>
      </c>
      <c r="L5" s="22"/>
      <c r="M5" s="22" t="s">
        <v>85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02" t="str">
        <f>[1]!d("ent_ape",AB6)</f>
        <v>GESRIOJA, FI</v>
      </c>
      <c r="AC5" s="98">
        <v>44196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</row>
    <row r="6" spans="1:49">
      <c r="H6" s="22"/>
      <c r="I6" s="22"/>
      <c r="J6" s="24">
        <v>44561</v>
      </c>
      <c r="L6" s="22"/>
      <c r="M6" s="22">
        <v>12.2440064</v>
      </c>
      <c r="N6" s="113">
        <f ca="1">M16/M6-1</f>
        <v>-6.0157923471846342E-3</v>
      </c>
      <c r="O6" s="22"/>
      <c r="P6" s="22"/>
      <c r="Q6" s="22"/>
      <c r="R6" s="22"/>
      <c r="S6" s="22"/>
      <c r="T6" s="22"/>
      <c r="U6" s="22"/>
      <c r="V6" s="22"/>
      <c r="W6" s="24"/>
      <c r="X6" s="22"/>
      <c r="Y6" s="22"/>
      <c r="Z6" s="22"/>
      <c r="AA6" s="22"/>
      <c r="AB6" s="103">
        <v>463</v>
      </c>
      <c r="AC6" s="99">
        <f ca="1">K5-2</f>
        <v>45199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ht="16.5" thickBot="1">
      <c r="E7" s="86"/>
      <c r="F7" s="86"/>
      <c r="G7" s="86"/>
      <c r="H7" s="86"/>
      <c r="J7" s="23" t="s">
        <v>86</v>
      </c>
      <c r="AB7" s="100"/>
      <c r="AC7" s="101">
        <f ca="1">[1]!d("fon_vl",AB6,$AC$6)/[1]!d("fon_vl",AB6,$AC$5)-1</f>
        <v>-1</v>
      </c>
    </row>
    <row r="8" spans="1:49">
      <c r="B8" s="50" t="s">
        <v>84</v>
      </c>
      <c r="C8" s="50" t="s">
        <v>73</v>
      </c>
      <c r="D8" s="50" t="s">
        <v>58</v>
      </c>
      <c r="E8" s="50" t="s">
        <v>47</v>
      </c>
      <c r="F8" s="50" t="s">
        <v>43</v>
      </c>
      <c r="G8" s="50" t="s">
        <v>44</v>
      </c>
      <c r="H8" s="50" t="s">
        <v>50</v>
      </c>
      <c r="AB8" s="110" t="s">
        <v>61</v>
      </c>
      <c r="AC8" s="110" t="s">
        <v>62</v>
      </c>
      <c r="AD8" s="110" t="s">
        <v>63</v>
      </c>
      <c r="AE8" s="110" t="s">
        <v>64</v>
      </c>
      <c r="AF8" s="110" t="s">
        <v>65</v>
      </c>
      <c r="AG8" s="110" t="s">
        <v>66</v>
      </c>
      <c r="AH8" s="110" t="s">
        <v>67</v>
      </c>
      <c r="AI8" s="110" t="s">
        <v>68</v>
      </c>
      <c r="AJ8" s="110" t="s">
        <v>69</v>
      </c>
      <c r="AK8" s="110" t="s">
        <v>70</v>
      </c>
      <c r="AL8" s="110" t="s">
        <v>71</v>
      </c>
      <c r="AM8" s="110" t="s">
        <v>72</v>
      </c>
    </row>
    <row r="9" spans="1:49" ht="16.5" thickBot="1">
      <c r="B9" s="38">
        <v>44926</v>
      </c>
      <c r="C9" s="38">
        <v>44561</v>
      </c>
      <c r="D9" s="38">
        <v>44196</v>
      </c>
      <c r="E9" s="38">
        <v>43830</v>
      </c>
      <c r="F9" s="38">
        <v>43465</v>
      </c>
      <c r="G9" s="38">
        <v>43100</v>
      </c>
      <c r="H9" s="38">
        <v>42735</v>
      </c>
      <c r="K9" s="84" t="s">
        <v>49</v>
      </c>
      <c r="L9" s="24"/>
      <c r="M9"/>
      <c r="N9" s="25" t="s">
        <v>6</v>
      </c>
      <c r="O9" s="22"/>
      <c r="P9" s="108">
        <f ca="1">SUM(P11:P38)</f>
        <v>498058936.81</v>
      </c>
      <c r="Q9" s="22"/>
      <c r="R9" s="22"/>
      <c r="S9" s="22"/>
      <c r="T9" s="22"/>
      <c r="AA9" s="22"/>
      <c r="AB9" s="32">
        <v>44926</v>
      </c>
      <c r="AC9" s="32">
        <v>44957</v>
      </c>
      <c r="AD9" s="32">
        <v>44985</v>
      </c>
      <c r="AE9" s="32">
        <v>45016</v>
      </c>
      <c r="AF9" s="32">
        <v>45046</v>
      </c>
      <c r="AG9" s="32">
        <v>45077</v>
      </c>
      <c r="AH9" s="32">
        <v>45107</v>
      </c>
      <c r="AI9" s="32">
        <v>45138</v>
      </c>
      <c r="AJ9" s="32">
        <v>45169</v>
      </c>
      <c r="AK9" s="32">
        <v>44834</v>
      </c>
      <c r="AL9" s="32">
        <v>44865</v>
      </c>
      <c r="AM9" s="32">
        <v>44895</v>
      </c>
    </row>
    <row r="10" spans="1:49" ht="16.5" thickBot="1">
      <c r="B10" s="63">
        <f ca="1">K5</f>
        <v>45201</v>
      </c>
      <c r="C10" s="63">
        <v>44926</v>
      </c>
      <c r="D10" s="63">
        <v>44561</v>
      </c>
      <c r="E10" s="63">
        <v>44196</v>
      </c>
      <c r="F10" s="63">
        <v>43830</v>
      </c>
      <c r="G10" s="63">
        <v>43465</v>
      </c>
      <c r="H10" s="63">
        <v>43100</v>
      </c>
      <c r="I10" s="85"/>
      <c r="J10" s="66" t="s">
        <v>0</v>
      </c>
      <c r="K10" s="64">
        <v>44926</v>
      </c>
      <c r="L10" s="65">
        <f ca="1">WORKDAY(TODAY(),-2)</f>
        <v>45198</v>
      </c>
      <c r="M10" s="65">
        <f ca="1">WORKDAY(TODAY(),-1)</f>
        <v>45201</v>
      </c>
      <c r="N10" s="66" t="s">
        <v>5</v>
      </c>
      <c r="O10" s="66" t="s">
        <v>4</v>
      </c>
      <c r="P10" s="66" t="s">
        <v>3</v>
      </c>
      <c r="Q10" s="25" t="s">
        <v>28</v>
      </c>
      <c r="R10" s="25" t="s">
        <v>29</v>
      </c>
      <c r="S10" s="26" t="s">
        <v>2</v>
      </c>
      <c r="T10" s="26" t="s">
        <v>1</v>
      </c>
      <c r="U10" s="114" t="s">
        <v>7</v>
      </c>
      <c r="V10" s="115"/>
      <c r="W10" s="116" t="s">
        <v>8</v>
      </c>
      <c r="X10" s="117"/>
      <c r="Y10" s="118" t="s">
        <v>0</v>
      </c>
      <c r="Z10" s="119"/>
      <c r="AA10" s="25" t="s">
        <v>30</v>
      </c>
      <c r="AB10" s="32">
        <v>44957</v>
      </c>
      <c r="AC10" s="32">
        <v>44985</v>
      </c>
      <c r="AD10" s="32">
        <v>45016</v>
      </c>
      <c r="AE10" s="32">
        <v>45046</v>
      </c>
      <c r="AF10" s="32">
        <v>45077</v>
      </c>
      <c r="AG10" s="32">
        <v>45107</v>
      </c>
      <c r="AH10" s="32">
        <v>45138</v>
      </c>
      <c r="AI10" s="32">
        <v>45169</v>
      </c>
      <c r="AJ10" s="32">
        <f ca="1">K5</f>
        <v>45201</v>
      </c>
      <c r="AK10" s="32">
        <v>44865</v>
      </c>
      <c r="AL10" s="32">
        <v>44895</v>
      </c>
      <c r="AM10" s="32">
        <v>44926</v>
      </c>
    </row>
    <row r="11" spans="1:49">
      <c r="B11" s="52">
        <f ca="1">[1]!d("fon_vl",$I11,$B$10-1)/[1]!d("fon_vl",$I11,$B$9-1)-1</f>
        <v>-1</v>
      </c>
      <c r="C11" s="52">
        <f>[1]!d("fon_vl",$I11,$C$10-1)/[1]!d("fon_vl",$I11,$C$9-1)-1</f>
        <v>-7.5532919160854028E-2</v>
      </c>
      <c r="D11" s="52">
        <f>[1]!d("fon_vl",$I11,$D$10)/[1]!d("fon_vl",$I11,$D$9)-1</f>
        <v>5.6309494115122094E-2</v>
      </c>
      <c r="E11" s="52">
        <f>[1]!d("fon_vl",$I11,$E$10)/[1]!d("fon_vl",$I11,$E$9)-1</f>
        <v>-2.0098388797091915E-2</v>
      </c>
      <c r="F11" s="52">
        <f>[1]!d("fon_vl",$I11,$F$10)/[1]!d("fon_vl",$I11,$F$9)-1</f>
        <v>9.0128376906551733E-2</v>
      </c>
      <c r="G11" s="52">
        <f>[1]!d("fon_vl",$I11,$G$10)/[1]!d("fon_vl",$I11,$G$9)-1</f>
        <v>-0.14868794490639703</v>
      </c>
      <c r="H11" s="52">
        <f>[1]!d("fon_vl",$I11,$H$10)/[1]!d("fon_vl",$I11,$H$9)-1</f>
        <v>-9.704394649467929E-3</v>
      </c>
      <c r="I11" s="68">
        <v>456</v>
      </c>
      <c r="J11" s="22" t="str">
        <f>[1]!d("ent_ape",I11)</f>
        <v>VALOR GLOBAL, FI</v>
      </c>
      <c r="K11" s="27">
        <f>[1]!d("fon_vl",$I11,$K$10)</f>
        <v>8.7655110000000001</v>
      </c>
      <c r="L11" s="72">
        <f ca="1">[1]!d("fon_vl",$I11,WORKDAY($L$10,-1))</f>
        <v>9.1629360000000002</v>
      </c>
      <c r="M11" s="67">
        <f ca="1">[1]!d("fon_vl",$I11,WORKDAY($M$10,-1))</f>
        <v>9.1697009999999999</v>
      </c>
      <c r="N11" s="31">
        <f ca="1">M11/L11-1</f>
        <v>7.3830047486955763E-4</v>
      </c>
      <c r="O11" s="31">
        <f ca="1">M11/K11-1</f>
        <v>4.6111401833846211E-2</v>
      </c>
      <c r="P11" s="34">
        <f ca="1">[1]!d("FON_pat",$I11,WORKDAY($K$5,-1))</f>
        <v>18780854.739999998</v>
      </c>
      <c r="Q11" s="21">
        <f ca="1">[1]!d("FON_LIQ_BES_DIV2",$I11,WORKDAY($J$5,-1),"USD")</f>
        <v>0</v>
      </c>
      <c r="R11" s="21">
        <f ca="1">[1]!d("FON_LIQ_BES_DIV2",$I11,WORKDAY($K$5,-1),"EUR")</f>
        <v>1539453.11</v>
      </c>
      <c r="S11" s="35">
        <f ca="1">Q11+R11</f>
        <v>1539453.11</v>
      </c>
      <c r="T11" s="36">
        <f ca="1">S11/P11</f>
        <v>8.1969278358840034E-2</v>
      </c>
      <c r="U11" s="28">
        <f ca="1">IF(ISERROR([1]!d("fon_rf_med",I11,$K$4,$K$5)),0,[1]!d("fon_rf_med",I11,$K$4,$K$5))</f>
        <v>13317431.333793102</v>
      </c>
      <c r="V11" s="30">
        <f ca="1">$U11/$AA11</f>
        <v>0.70739253710563599</v>
      </c>
      <c r="W11" s="28">
        <f ca="1">IF(ISERROR([1]!d("fon_rv_med",I11,$K$4,$K$5)),0,[1]!d("fon_rv_med",I11,$K$4,$K$5))</f>
        <v>769340.82586206892</v>
      </c>
      <c r="X11" s="30">
        <f ca="1">$W11/$AA11</f>
        <v>4.0865685361150386E-2</v>
      </c>
      <c r="Y11" s="29">
        <f ca="1">IF(ISERROR([1]!d("fon_FON_med",$I11,$K$4,$K$5)),0,[1]!d("fon_FON_med",$I11,$K$4,$K$5))</f>
        <v>3850856.6917241379</v>
      </c>
      <c r="Z11" s="30">
        <f ca="1">$Y11/$AA11</f>
        <v>0.20454900174905416</v>
      </c>
      <c r="AA11" s="28">
        <f ca="1">[1]!d("foN_PAT_MED",I11,$K$4,$K$5-1)</f>
        <v>18826084.013103448</v>
      </c>
      <c r="AB11" s="33">
        <f>[1]!d("fon_vl",$I11,WORKDAY($AB$10,-1))/[1]!d("fon_vl",$I11,WORKDAY($AB$9,-1))-1</f>
        <v>3.2617530746313683E-2</v>
      </c>
      <c r="AC11" s="33">
        <f>[1]!d("fon_vl",I11,WORKDAY($AC$10,-1))/[1]!d("fon_vl",I11,WORKDAY($AC$9,-1))-1</f>
        <v>5.7702505634349421E-4</v>
      </c>
      <c r="AD11" s="33">
        <f>[1]!d("fon_vl",I11,WORKDAY($AD$10,-1))/[1]!d("fon_vl",I11,WORKDAY($AD$9,-1))-1</f>
        <v>-1.3362301548788258E-3</v>
      </c>
      <c r="AE11" s="33">
        <f>[1]!d("fon_vl",I11,WORKDAY($AE$10,-1))/[1]!d("fon_vl",I11,WORKDAY($AE$9,-1))-1</f>
        <v>-5.8188638433398499E-4</v>
      </c>
      <c r="AF11" s="33">
        <f>[1]!d("fon_vl",I11,WORKDAY($AF$10,-1))/[1]!d("fon_vl",I11,WORKDAY($AF$9,-1))-1</f>
        <v>2.7530411668488242E-3</v>
      </c>
      <c r="AG11" s="33">
        <f>[1]!d("fon_vl",I11,WORKDAY($AG$10,-1))/[1]!d("fon_vl",I11,WORKDAY($AG$9,-1))-1</f>
        <v>3.3197107258946534E-3</v>
      </c>
      <c r="AH11" s="33">
        <f>[1]!d("fon_vl",I11,WORKDAY($AH$10,-1))/[1]!d("fon_vl",I11,WORKDAY($AH$9,-1))-1</f>
        <v>1.292702625286779E-2</v>
      </c>
      <c r="AI11" s="33">
        <f>[1]!d("fon_vl",$I11,WORKDAY($AI$10,-1))/[1]!d("fon_vl",$I11,WORKDAY($AI$9,-1))-1</f>
        <v>-3.841077273238791E-3</v>
      </c>
      <c r="AJ11" s="33">
        <f ca="1">[1]!d("fon_vl",$I11,WORKDAY($AJ$10,-1))/[1]!d("fon_vl",$I11,WORKDAY($AJ$9,-1))-1</f>
        <v>-7.5343686097761875E-4</v>
      </c>
      <c r="AK11" s="33">
        <f>[1]!d("fon_vl",$I11,WORKDAY($AK$10,-1))/[1]!d("fon_vl",$I11,WORKDAY($AK$9,-1))-1</f>
        <v>1.7786533288233208E-4</v>
      </c>
      <c r="AL11" s="33">
        <f>[1]!d("fon_vl",$I11,WORKDAY($AL$10,-1))/[1]!d("fon_vl",$I11,WORKDAY($AL$9,-1))-1</f>
        <v>1.3670823196545889E-2</v>
      </c>
      <c r="AM11" s="33">
        <f>[1]!d("fon_vl",$I11,WORKDAY($AM$10,-1))/[1]!d("fon_vl",$I11,WORKDAY($AM$9,-1))-1</f>
        <v>-1.2958231971933909E-2</v>
      </c>
      <c r="AN11" s="31">
        <f ca="1">O11</f>
        <v>4.6111401833846211E-2</v>
      </c>
    </row>
    <row r="12" spans="1:49">
      <c r="B12" s="52">
        <f ca="1">[1]!d("fon_vl",$I12,$B$10-1)/[1]!d("fon_vl",$I12,$B$9-1)-1</f>
        <v>-1</v>
      </c>
      <c r="C12" s="52">
        <f>[1]!d("fon_vl",$I12,$C$10-1)/[1]!d("fon_vl",$I12,$C$9-1)-1</f>
        <v>-0.1353677248026991</v>
      </c>
      <c r="D12" s="52">
        <f>[1]!d("fon_vl",$I12,$D$10)/[1]!d("fon_vl",$I12,$D$9)-1</f>
        <v>0.13546253617312143</v>
      </c>
      <c r="E12" s="52">
        <f>[1]!d("fon_vl",$I12,$E$10)/[1]!d("fon_vl",$I12,$E$9)-1</f>
        <v>1.6436233240033404E-2</v>
      </c>
      <c r="F12" s="52">
        <f>[1]!d("fon_vl",$I12,$F$10)/[1]!d("fon_vl",$I12,$F$9)-1</f>
        <v>0.19945630034609008</v>
      </c>
      <c r="G12" s="52">
        <f>[1]!d("fon_vl",$I12,$G$10)/[1]!d("fon_vl",$I12,$G$9)-1</f>
        <v>-0.11528268519599549</v>
      </c>
      <c r="H12" s="52">
        <f>[1]!d("fon_vl",$I12,$H$10)/[1]!d("fon_vl",$I12,$H$9)-1</f>
        <v>3.5334700715681899E-2</v>
      </c>
      <c r="I12" s="68">
        <v>454</v>
      </c>
      <c r="J12" s="22" t="str">
        <f>[1]!d("ent_ape",I12)</f>
        <v>ALPHA INVESTMENTS, FI</v>
      </c>
      <c r="K12" s="27">
        <f>[1]!d("fon_vl",$I12,$K$10)</f>
        <v>8.8993719999999996</v>
      </c>
      <c r="L12" s="72">
        <f ca="1">[1]!d("fon_vl",$I12,WORKDAY($L$10,-1))</f>
        <v>9.326274999999999</v>
      </c>
      <c r="M12" s="67">
        <f ca="1">[1]!d("fon_vl",$I12,WORKDAY($M$10,-1))</f>
        <v>9.3437049999999999</v>
      </c>
      <c r="N12" s="31">
        <f ca="1">M12/L12-1</f>
        <v>1.868913365733027E-3</v>
      </c>
      <c r="O12" s="31">
        <f ca="1">M12/K12-1</f>
        <v>4.992857923008498E-2</v>
      </c>
      <c r="P12" s="34">
        <f ca="1">[1]!d("FON_pat",$I12,WORKDAY($K$5,-1))</f>
        <v>5311010.5</v>
      </c>
      <c r="Q12" s="21">
        <f ca="1">[1]!d("FON_LIQ_BES_DIV2",$I12,WORKDAY($J$5,-1),"USD")</f>
        <v>0</v>
      </c>
      <c r="R12" s="21">
        <f ca="1">[1]!d("FON_LIQ_BES_DIV2",$I12,WORKDAY($K$5,-1),"EUR")</f>
        <v>98807.19</v>
      </c>
      <c r="S12" s="35">
        <f ca="1">Q12+R12</f>
        <v>98807.19</v>
      </c>
      <c r="T12" s="36">
        <f ca="1">S12/P12</f>
        <v>1.8604216655192077E-2</v>
      </c>
      <c r="U12" s="28">
        <f ca="1">IF(ISERROR([1]!d("fon_rf_med",I12,$K$4,$K$5)),0,[1]!d("fon_rf_med",I12,$K$4,$K$5))</f>
        <v>0</v>
      </c>
      <c r="V12" s="30">
        <f ca="1">$U12/$AA12</f>
        <v>0</v>
      </c>
      <c r="W12" s="28">
        <f ca="1">IF(ISERROR([1]!d("fon_rv_med",I12,$K$4,$K$5)),0,[1]!d("fon_rv_med",I12,$K$4,$K$5))</f>
        <v>0</v>
      </c>
      <c r="X12" s="30">
        <f ca="1">$W12/$AA12</f>
        <v>0</v>
      </c>
      <c r="Y12" s="29">
        <f ca="1">IF(ISERROR([1]!d("fon_FON_med",$I12,$K$4,$K$5)),0,[1]!d("fon_FON_med",$I12,$K$4,$K$5))</f>
        <v>5234605.214827586</v>
      </c>
      <c r="Z12" s="30">
        <f ca="1">$Y12/$AA12</f>
        <v>0.97176582478167561</v>
      </c>
      <c r="AA12" s="28">
        <f ca="1">[1]!d("foN_PAT_MED",I12,$K$4,$K$5-1)</f>
        <v>5386694.0793103445</v>
      </c>
      <c r="AB12" s="33">
        <f>[1]!d("fon_vl",$I12,WORKDAY($AB$10,-1))/[1]!d("fon_vl",$I12,WORKDAY($AB$9,-1))-1</f>
        <v>4.3524989404127634E-2</v>
      </c>
      <c r="AC12" s="33">
        <f>[1]!d("fon_vl",I12,WORKDAY($AC$10,-1))/[1]!d("fon_vl",I12,WORKDAY($AC$9,-1))-1</f>
        <v>-1.0752605967168094E-3</v>
      </c>
      <c r="AD12" s="33">
        <f>[1]!d("fon_vl",I12,WORKDAY($AD$10,-1))/[1]!d("fon_vl",I12,WORKDAY($AD$9,-1))-1</f>
        <v>-1.417959236029942E-2</v>
      </c>
      <c r="AE12" s="33">
        <f>[1]!d("fon_vl",I12,WORKDAY($AE$10,-1))/[1]!d("fon_vl",I12,WORKDAY($AE$9,-1))-1</f>
        <v>1.2528647906297152E-2</v>
      </c>
      <c r="AF12" s="33">
        <f>[1]!d("fon_vl",I12,WORKDAY($AF$10,-1))/[1]!d("fon_vl",I12,WORKDAY($AF$9,-1))-1</f>
        <v>1.5767646594784246E-3</v>
      </c>
      <c r="AG12" s="33">
        <f>[1]!d("fon_vl",I12,WORKDAY($AG$10,-1))/[1]!d("fon_vl",I12,WORKDAY($AG$9,-1))-1</f>
        <v>1.0250895392649895E-2</v>
      </c>
      <c r="AH12" s="33">
        <f>[1]!d("fon_vl",I12,WORKDAY($AH$10,-1))/[1]!d("fon_vl",I12,WORKDAY($AH$9,-1))-1</f>
        <v>2.455917836242838E-2</v>
      </c>
      <c r="AI12" s="33">
        <f>[1]!d("fon_vl",$I12,WORKDAY($AI$10,-1))/[1]!d("fon_vl",$I12,WORKDAY($AI$9,-1))-1</f>
        <v>-1.3781095408385013E-2</v>
      </c>
      <c r="AJ12" s="33">
        <f ca="1">[1]!d("fon_vl",$I12,WORKDAY($AJ$10,-1))/[1]!d("fon_vl",$I12,WORKDAY($AJ$9,-1))-1</f>
        <v>-1.30854801215049E-2</v>
      </c>
      <c r="AK12" s="33">
        <f>[1]!d("fon_vl",$I12,WORKDAY($AK$10,-1))/[1]!d("fon_vl",$I12,WORKDAY($AK$9,-1))-1</f>
        <v>3.288677820978414E-2</v>
      </c>
      <c r="AL12" s="33">
        <f>[1]!d("fon_vl",$I12,WORKDAY($AL$10,-1))/[1]!d("fon_vl",$I12,WORKDAY($AL$9,-1))-1</f>
        <v>2.5405808791362894E-2</v>
      </c>
      <c r="AM12" s="33">
        <f>[1]!d("fon_vl",$I12,WORKDAY($AM$10,-1))/[1]!d("fon_vl",$I12,WORKDAY($AM$9,-1))-1</f>
        <v>-3.7311631062550532E-2</v>
      </c>
      <c r="AN12" s="31">
        <f ca="1">O12</f>
        <v>4.992857923008498E-2</v>
      </c>
    </row>
    <row r="13" spans="1:49">
      <c r="B13" s="52">
        <f ca="1">[1]!d("fon_vl",$I13,$B$10-1)/[1]!d("fon_vl",$I13,$B$9)-1</f>
        <v>-1</v>
      </c>
      <c r="C13" s="52">
        <f>[1]!d("fon_vl",$I13,$C$10-1)/[1]!d("fon_vl",$I13,$C$9-1)-1</f>
        <v>-3.5478920147503312E-2</v>
      </c>
      <c r="D13" s="52">
        <f>[1]!d("fon_vl",$I13,$D$10)/[1]!d("fon_vl",$I13,$D$9)-1</f>
        <v>2.4091367235236749E-2</v>
      </c>
      <c r="E13" s="52">
        <f>[1]!d("fon_vl",$I13,$E$10)/[1]!d("fon_vl",$I13,$E$9)-1</f>
        <v>7.612384058710342E-3</v>
      </c>
      <c r="F13" s="52">
        <f>[1]!d("fon_vl",$I13,$F$10)/[1]!d("fon_vl",$I13,$F$9)-1</f>
        <v>4.3695769440410537E-2</v>
      </c>
      <c r="G13" s="52">
        <f>[1]!d("fon_vl",$I13,$G$10)/[1]!d("fon_vl",$I13,$G$9)-1</f>
        <v>-8.2940144092697454E-2</v>
      </c>
      <c r="H13" s="52">
        <f>[1]!d("fon_vl",$I13,$H$10)/[1]!d("fon_vl",$I13,$H$9)-1</f>
        <v>5.4438134980236308E-2</v>
      </c>
      <c r="I13" s="68">
        <v>438</v>
      </c>
      <c r="J13" s="25" t="str">
        <f>[1]!d("ent_ape",I13)</f>
        <v>GLOBAL BEST SELECTION, FI</v>
      </c>
      <c r="K13" s="27">
        <f>[1]!d("fon_vl",$I13,$K$10)</f>
        <v>13.272416</v>
      </c>
      <c r="L13" s="72">
        <f ca="1">[1]!d("fon_vl",$I13,WORKDAY($L$10,-1))</f>
        <v>13.934678</v>
      </c>
      <c r="M13" s="67">
        <f ca="1">[1]!d("fon_vl",$I13,WORKDAY($M$10,-1))</f>
        <v>13.953825999999999</v>
      </c>
      <c r="N13" s="31">
        <f ca="1">M13/L13-1</f>
        <v>1.3741257602077894E-3</v>
      </c>
      <c r="O13" s="31">
        <f ca="1">M13/K13-1</f>
        <v>5.1340313624889333E-2</v>
      </c>
      <c r="P13" s="34">
        <f ca="1">[1]!d("FON_pat",$I13,WORKDAY($K$5,-1))</f>
        <v>6461909.8600000003</v>
      </c>
      <c r="Q13" s="21">
        <f ca="1">[1]!d("FON_LIQ_BES_DIV2",$I13,WORKDAY($J$5,-1),"USD")</f>
        <v>0</v>
      </c>
      <c r="R13" s="21">
        <f ca="1">[1]!d("FON_LIQ_BES_DIV2",$I13,WORKDAY($K$5,-1),"EUR")</f>
        <v>789852.6</v>
      </c>
      <c r="S13" s="35">
        <f ca="1">Q13+R13</f>
        <v>789852.6</v>
      </c>
      <c r="T13" s="36">
        <f ca="1">S13/P13</f>
        <v>0.1222320671616425</v>
      </c>
      <c r="U13" s="28">
        <f ca="1">IF(ISERROR([1]!d("fon_rf_med",I13,$K$4,$K$5)),0,[1]!d("fon_rf_med",I13,$K$4,$K$5))</f>
        <v>4133262.7289655171</v>
      </c>
      <c r="V13" s="30">
        <f ca="1">$U13/$AA13</f>
        <v>0.64003119637245454</v>
      </c>
      <c r="W13" s="28">
        <f ca="1">IF(ISERROR([1]!d("fon_rv_med",I13,$K$4,$K$5)),0,[1]!d("fon_rv_med",I13,$K$4,$K$5))</f>
        <v>460813.66137931036</v>
      </c>
      <c r="X13" s="30">
        <f ca="1">$W13/$AA13</f>
        <v>7.135648961545403E-2</v>
      </c>
      <c r="Y13" s="29">
        <f ca="1">IF(ISERROR([1]!d("fon_FON_med",$I13,$K$4,$K$5)),0,[1]!d("fon_FON_med",$I13,$K$4,$K$5))</f>
        <v>1206052.2241379311</v>
      </c>
      <c r="Z13" s="30">
        <f ca="1">$Y13/$AA13</f>
        <v>0.18675586298765368</v>
      </c>
      <c r="AA13" s="28">
        <f ca="1">[1]!d("foN_PAT_MED",I13,$K$4,$K$5-1)</f>
        <v>6457908.227586207</v>
      </c>
      <c r="AB13" s="33">
        <f>[1]!d("fon_vl",$I13,WORKDAY($AB$10,-1))/[1]!d("fon_vl",$I13,WORKDAY($AB$9,-1))-1</f>
        <v>2.7991679814977077E-2</v>
      </c>
      <c r="AC13" s="33">
        <f>[1]!d("fon_vl",I13,WORKDAY($AC$10,-1))/[1]!d("fon_vl",I13,WORKDAY($AC$9,-1))-1</f>
        <v>-1.5303637582309015E-4</v>
      </c>
      <c r="AD13" s="33">
        <f>[1]!d("fon_vl",I13,WORKDAY($AD$10,-1))/[1]!d("fon_vl",I13,WORKDAY($AD$9,-1))-1</f>
        <v>8.282822255569311E-3</v>
      </c>
      <c r="AE13" s="33">
        <f>[1]!d("fon_vl",I13,WORKDAY($AE$10,-1))/[1]!d("fon_vl",I13,WORKDAY($AE$9,-1))-1</f>
        <v>1.7524167523887968E-3</v>
      </c>
      <c r="AF13" s="33">
        <f>[1]!d("fon_vl",I13,WORKDAY($AF$10,-1))/[1]!d("fon_vl",I13,WORKDAY($AF$9,-1))-1</f>
        <v>2.1104850537656539E-4</v>
      </c>
      <c r="AG13" s="33">
        <f>[1]!d("fon_vl",I13,WORKDAY($AG$10,-1))/[1]!d("fon_vl",I13,WORKDAY($AG$9,-1))-1</f>
        <v>3.4015320716969111E-3</v>
      </c>
      <c r="AH13" s="33">
        <f>[1]!d("fon_vl",I13,WORKDAY($AH$10,-1))/[1]!d("fon_vl",I13,WORKDAY($AH$9,-1))-1</f>
        <v>4.5165783111968949E-3</v>
      </c>
      <c r="AI13" s="33">
        <f>[1]!d("fon_vl",$I13,WORKDAY($AI$10,-1))/[1]!d("fon_vl",$I13,WORKDAY($AI$9,-1))-1</f>
        <v>2.6383860477818821E-4</v>
      </c>
      <c r="AJ13" s="33">
        <f ca="1">[1]!d("fon_vl",$I13,WORKDAY($AJ$10,-1))/[1]!d("fon_vl",$I13,WORKDAY($AJ$9,-1))-1</f>
        <v>4.2529064790235438E-3</v>
      </c>
      <c r="AK13" s="33">
        <f>[1]!d("fon_vl",$I13,WORKDAY($AK$10,-1))/[1]!d("fon_vl",$I13,WORKDAY($AK$9,-1))-1</f>
        <v>1.1302211415371577E-3</v>
      </c>
      <c r="AL13" s="33">
        <f>[1]!d("fon_vl",$I13,WORKDAY($AL$10,-1))/[1]!d("fon_vl",$I13,WORKDAY($AL$9,-1))-1</f>
        <v>2.1460232783221844E-2</v>
      </c>
      <c r="AM13" s="33">
        <f>[1]!d("fon_vl",$I13,WORKDAY($AM$10,-1))/[1]!d("fon_vl",$I13,WORKDAY($AM$9,-1))-1</f>
        <v>-3.7420377922398051E-3</v>
      </c>
      <c r="AN13" s="31">
        <f ca="1">O13</f>
        <v>5.1340313624889333E-2</v>
      </c>
    </row>
    <row r="14" spans="1:49">
      <c r="B14" s="52"/>
      <c r="C14" s="52"/>
      <c r="D14" s="52"/>
      <c r="E14" s="52"/>
      <c r="F14" s="52"/>
      <c r="G14" s="52"/>
      <c r="H14" s="52"/>
      <c r="I14" s="68"/>
      <c r="K14" s="27"/>
      <c r="L14" s="72"/>
      <c r="M14" s="67"/>
      <c r="N14" s="31"/>
      <c r="O14" s="31"/>
      <c r="P14" s="34"/>
      <c r="Q14" s="21"/>
      <c r="R14" s="21"/>
      <c r="S14" s="35"/>
      <c r="T14" s="36"/>
      <c r="U14" s="28"/>
      <c r="V14" s="30"/>
      <c r="W14" s="28"/>
      <c r="X14" s="30"/>
      <c r="Y14" s="29"/>
      <c r="Z14" s="30"/>
      <c r="AA14" s="28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1"/>
    </row>
    <row r="15" spans="1:49">
      <c r="B15" s="52"/>
      <c r="C15" s="52"/>
      <c r="D15" s="52"/>
      <c r="E15" s="52"/>
      <c r="F15" s="52"/>
      <c r="G15" s="52"/>
      <c r="H15" s="52"/>
      <c r="I15" s="68"/>
      <c r="K15" s="27"/>
      <c r="L15" s="72"/>
      <c r="M15" s="67"/>
      <c r="N15" s="31"/>
      <c r="O15" s="31"/>
      <c r="P15" s="34"/>
      <c r="Q15" s="21"/>
      <c r="R15" s="21"/>
      <c r="S15" s="35"/>
      <c r="T15" s="36"/>
      <c r="U15" s="28"/>
      <c r="V15" s="30"/>
      <c r="W15" s="28"/>
      <c r="X15" s="30"/>
      <c r="Y15" s="29"/>
      <c r="Z15" s="30"/>
      <c r="AA15" s="28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1"/>
    </row>
    <row r="16" spans="1:49">
      <c r="A16" s="23" t="s">
        <v>91</v>
      </c>
      <c r="B16" s="52">
        <f ca="1">[1]!d("fon_vl",$I16,$B$10-1)/[1]!d("fon_vl",$I16,$B$9)-1</f>
        <v>-1</v>
      </c>
      <c r="C16" s="52">
        <f>[1]!d("fon_vl",$I16,$C$10-1)/[1]!d("fon_vl",$I16,$C$9-1)-1</f>
        <v>-0.31923634760298158</v>
      </c>
      <c r="D16" s="52">
        <f>[1]!d("fon_vl",$I16,$D$10)/[1]!d("fon_vl",$I16,$D$9)-1</f>
        <v>0.14249354687412863</v>
      </c>
      <c r="E16" s="52">
        <f>[1]!d("fon_vl",$I16,$E$10)/[1]!d("fon_vl",$I16,$E$9)-1</f>
        <v>0.10380403913191882</v>
      </c>
      <c r="F16" s="52">
        <f>[1]!d("fon_vl",$I16,$F$10)/[1]!d("fon_vl",$I16,$F$9)-1</f>
        <v>0.12995411368118059</v>
      </c>
      <c r="G16" s="52">
        <f>[1]!d("fon_vl",$I16,$G$10)/[1]!d("fon_vl",$I16,$G$9)-1</f>
        <v>-0.13413602418159765</v>
      </c>
      <c r="H16" s="52">
        <f>[1]!d("fon_vl",$I16,$H$10)/[1]!d("fon_vl",$I16,$H$9)-1</f>
        <v>0.12323138476489381</v>
      </c>
      <c r="I16" s="68">
        <v>437</v>
      </c>
      <c r="J16" s="25" t="str">
        <f>[1]!d("ent_ape",I16)</f>
        <v>TREA GLOBAL FLEXIBLE, FI</v>
      </c>
      <c r="K16" s="27">
        <f>[1]!d("fon_vl",$I16,$K$10)</f>
        <v>10.988045</v>
      </c>
      <c r="L16" s="72">
        <f ca="1">[1]!d("fon_vl",$I16,WORKDAY($L$10,-1))</f>
        <v>12.176452999999999</v>
      </c>
      <c r="M16" s="67">
        <f ca="1">[1]!d("fon_vl",$I16,WORKDAY($M$10,-1))</f>
        <v>12.170349</v>
      </c>
      <c r="N16" s="31">
        <f ca="1">M16/L16-1</f>
        <v>-5.0129541008359091E-4</v>
      </c>
      <c r="O16" s="31">
        <f ca="1">M16/K16-1</f>
        <v>0.10759912250086345</v>
      </c>
      <c r="P16" s="34">
        <f ca="1">[1]!d("FON_pat",$I16,WORKDAY($K$5,-1))</f>
        <v>27415824.27</v>
      </c>
      <c r="Q16" s="21">
        <f ca="1">[1]!d("FON_LIQ_BES_DIV2",$I16,WORKDAY($J$5,-1),"USD")</f>
        <v>0</v>
      </c>
      <c r="R16" s="21">
        <f ca="1">[1]!d("FON_LIQ_BES_DIV2",$I16,WORKDAY($K$5,-1),"EUR")</f>
        <v>260377.64</v>
      </c>
      <c r="S16" s="35">
        <f ca="1">Q16+R16</f>
        <v>260377.64</v>
      </c>
      <c r="T16" s="36">
        <f ca="1">S16/P16</f>
        <v>9.4973485909347795E-3</v>
      </c>
      <c r="U16" s="28">
        <f ca="1">IF(ISERROR([1]!d("fon_rf_med",I16,$K$4,$K$5)),0,[1]!d("fon_rf_med",I16,$K$4,$K$5))</f>
        <v>4743631.668275862</v>
      </c>
      <c r="V16" s="30">
        <f ca="1">$U16/$AA16</f>
        <v>0.16834853500589686</v>
      </c>
      <c r="W16" s="28">
        <f ca="1">IF(ISERROR([1]!d("fon_rv_med",I16,$K$4,$K$5)),0,[1]!d("fon_rv_med",I16,$K$4,$K$5))</f>
        <v>21892391.267241381</v>
      </c>
      <c r="X16" s="30">
        <f ca="1">$W16/$AA16</f>
        <v>0.77694733810467642</v>
      </c>
      <c r="Y16" s="29">
        <f ca="1">IF(ISERROR([1]!d("fon_FON_med",$I16,$K$4,$K$5)),0,[1]!d("fon_FON_med",$I16,$K$4,$K$5))</f>
        <v>0</v>
      </c>
      <c r="Z16" s="30">
        <f ca="1">$Y16/$AA16</f>
        <v>0</v>
      </c>
      <c r="AA16" s="28">
        <f ca="1">[1]!d("foN_PAT_MED",I16,$K$4,$K$5-1)</f>
        <v>28177445.488965519</v>
      </c>
      <c r="AB16" s="33">
        <f>[1]!d("fon_vl",$I16,WORKDAY($AB$10,-1))/[1]!d("fon_vl",$I16,WORKDAY($AB$9,-1))-1</f>
        <v>0.10402681876367015</v>
      </c>
      <c r="AC16" s="33">
        <f>[1]!d("fon_vl",I16,WORKDAY($AC$10,-1))/[1]!d("fon_vl",I16,WORKDAY($AC$9,-1))-1</f>
        <v>9.5961617990563131E-3</v>
      </c>
      <c r="AD16" s="33">
        <f>[1]!d("fon_vl",I16,WORKDAY($AD$10,-1))/[1]!d("fon_vl",I16,WORKDAY($AD$9,-1))-1</f>
        <v>-3.1350840994966322E-2</v>
      </c>
      <c r="AE16" s="33">
        <f>[1]!d("fon_vl",I16,WORKDAY($AE$10,-1))/[1]!d("fon_vl",I16,WORKDAY($AE$9,-1))-1</f>
        <v>5.3706396267685363E-3</v>
      </c>
      <c r="AF16" s="33">
        <f>[1]!d("fon_vl",I16,WORKDAY($AF$10,-1))/[1]!d("fon_vl",I16,WORKDAY($AF$9,-1))-1</f>
        <v>1.1142497522776296E-2</v>
      </c>
      <c r="AG16" s="33">
        <f>[1]!d("fon_vl",I16,WORKDAY($AG$10,-1))/[1]!d("fon_vl",I16,WORKDAY($AG$9,-1))-1</f>
        <v>-2.0149958074124896E-3</v>
      </c>
      <c r="AH16" s="33">
        <f>[1]!d("fon_vl",I16,WORKDAY($AH$10,-1))/[1]!d("fon_vl",I16,WORKDAY($AH$9,-1))-1</f>
        <v>1.6766823672684561E-2</v>
      </c>
      <c r="AI16" s="33">
        <f>[1]!d("fon_vl",$I16,WORKDAY($AI$10,-1))/[1]!d("fon_vl",$I16,WORKDAY($AI$9,-1))-1</f>
        <v>-8.8376615316831941E-3</v>
      </c>
      <c r="AJ16" s="33">
        <f ca="1">[1]!d("fon_vl",$I16,WORKDAY($AJ$10,-1))/[1]!d("fon_vl",$I16,WORKDAY($AJ$9,-1))-1</f>
        <v>3.3327499275963568E-3</v>
      </c>
      <c r="AK16" s="33">
        <f>[1]!d("fon_vl",$I16,WORKDAY($AK$10,-1))/[1]!d("fon_vl",$I16,WORKDAY($AK$9,-1))-1</f>
        <v>-5.3409245622057955E-2</v>
      </c>
      <c r="AL16" s="33">
        <f>[1]!d("fon_vl",$I16,WORKDAY($AL$10,-1))/[1]!d("fon_vl",$I16,WORKDAY($AL$9,-1))-1</f>
        <v>3.3825222051022896E-2</v>
      </c>
      <c r="AM16" s="33">
        <f>[1]!d("fon_vl",$I16,WORKDAY($AM$10,-1))/[1]!d("fon_vl",$I16,WORKDAY($AM$9,-1))-1</f>
        <v>-4.0936912800648151E-2</v>
      </c>
      <c r="AN16" s="31">
        <f ca="1">O16</f>
        <v>0.10759912250086345</v>
      </c>
    </row>
    <row r="17" spans="1:40">
      <c r="A17" s="23" t="s">
        <v>92</v>
      </c>
      <c r="B17" s="52">
        <f ca="1">[1]!d("fon_vl",$I17,$B$10-1)/[1]!d("fon_vl",$I17,$B$9-1)-1</f>
        <v>-1</v>
      </c>
      <c r="C17" s="52">
        <f>[1]!d("fon_vl",$I17,$C$10-1)/[1]!d("fon_vl",$I17,$C$9-1)-1</f>
        <v>-0.12522703883654951</v>
      </c>
      <c r="D17" s="52">
        <f>[1]!d("fon_vl",$I17,$D$10)/[1]!d("fon_vl",$I17,$D$9)-1</f>
        <v>6.1038339608989522E-2</v>
      </c>
      <c r="E17" s="52">
        <f>[1]!d("fon_vl",$I17,$E$10)/[1]!d("fon_vl",$I17,$E$9)-1</f>
        <v>1.1250904352265056E-2</v>
      </c>
      <c r="F17" s="52">
        <f>[1]!d("fon_vl",$I17,$F$10)/[1]!d("fon_vl",$I17,$F$9)-1</f>
        <v>4.8563685610199858E-2</v>
      </c>
      <c r="G17" s="52">
        <f>[1]!d("fon_vl",$I17,$G$10)/[1]!d("fon_vl",$I17,$G$9)-1</f>
        <v>-5.5985457647378944E-2</v>
      </c>
      <c r="H17" s="52">
        <f>[1]!d("fon_vl",$I17,$H$10)/[1]!d("fon_vl",$I17,$H$9)-1</f>
        <v>5.0618618712365615E-2</v>
      </c>
      <c r="I17" s="68">
        <v>447</v>
      </c>
      <c r="J17" s="25" t="str">
        <f>[1]!d("ent_ape",I17)</f>
        <v>TREA RENTA FIJA MIXTA FI</v>
      </c>
      <c r="K17" s="27">
        <f>[1]!d("fon_vl",$I17,$K$10)</f>
        <v>12.037319</v>
      </c>
      <c r="L17" s="72">
        <f ca="1">[1]!d("fon_vl",$I17,WORKDAY($L$10,-1))</f>
        <v>12.579376999999999</v>
      </c>
      <c r="M17" s="67">
        <f ca="1">[1]!d("fon_vl",$I17,WORKDAY($M$10,-1))</f>
        <v>12.585322</v>
      </c>
      <c r="N17" s="31">
        <f ca="1">M17/L17-1</f>
        <v>4.7259892123441283E-4</v>
      </c>
      <c r="O17" s="31">
        <f ca="1">M17/K17-1</f>
        <v>4.5525336663421401E-2</v>
      </c>
      <c r="P17" s="34">
        <f ca="1">[1]!d("FON_pat",$I17,WORKDAY($K$5,-1))</f>
        <v>36760021.969999999</v>
      </c>
      <c r="Q17" s="21">
        <f ca="1">[1]!d("FON_LIQ_BES_DIV2",$I17,WORKDAY($J$5,-1),"USD")</f>
        <v>0</v>
      </c>
      <c r="R17" s="21">
        <f ca="1">[1]!d("FON_LIQ_BES_DIV2",$I17,WORKDAY($K$5,-1),"EUR")</f>
        <v>3069017</v>
      </c>
      <c r="S17" s="35">
        <f ca="1">Q17+R17</f>
        <v>3069017</v>
      </c>
      <c r="T17" s="36">
        <f ca="1">S17/P17</f>
        <v>8.3487898960034279E-2</v>
      </c>
      <c r="U17" s="28">
        <f ca="1">IF(ISERROR([1]!d("fon_rf_med",I17,$K$4,$K$5)),0,[1]!d("fon_rf_med",I17,$K$4,$K$5))</f>
        <v>27345880.25</v>
      </c>
      <c r="V17" s="30">
        <f ca="1">$U17/$AA17</f>
        <v>0.7384404127068992</v>
      </c>
      <c r="W17" s="28">
        <f ca="1">IF(ISERROR([1]!d("fon_rv_med",I17,$K$4,$K$5)),0,[1]!d("fon_rv_med",I17,$K$4,$K$5))</f>
        <v>6478709.2444827585</v>
      </c>
      <c r="X17" s="30">
        <f ca="1">$W17/$AA17</f>
        <v>0.17494923127602929</v>
      </c>
      <c r="Y17" s="29">
        <f ca="1">IF(ISERROR([1]!d("fon_FON_med",$I17,$K$4,$K$5)),0,[1]!d("fon_FON_med",$I17,$K$4,$K$5))</f>
        <v>306371.76241379313</v>
      </c>
      <c r="Z17" s="30">
        <f ca="1">$Y17/$AA17</f>
        <v>8.2731763838021447E-3</v>
      </c>
      <c r="AA17" s="28">
        <f ca="1">[1]!d("foN_PAT_MED",I17,$K$4,$K$5-1)</f>
        <v>37031938.907241374</v>
      </c>
      <c r="AB17" s="33">
        <f>[1]!d("fon_vl",$I17,WORKDAY($AB$10,-1))/[1]!d("fon_vl",$I17,WORKDAY($AB$9,-1))-1</f>
        <v>3.866123437212865E-2</v>
      </c>
      <c r="AC17" s="33">
        <f>[1]!d("fon_vl",I17,WORKDAY($AC$10,-1))/[1]!d("fon_vl",I17,WORKDAY($AC$9,-1))-1</f>
        <v>6.7843928091610994E-3</v>
      </c>
      <c r="AD17" s="33">
        <f>[1]!d("fon_vl",I17,WORKDAY($AD$10,-1))/[1]!d("fon_vl",I17,WORKDAY($AD$9,-1))-1</f>
        <v>-1.5902167105824816E-2</v>
      </c>
      <c r="AE17" s="33">
        <f>[1]!d("fon_vl",I17,WORKDAY($AE$10,-1))/[1]!d("fon_vl",I17,WORKDAY($AE$9,-1))-1</f>
        <v>4.5482525273115026E-3</v>
      </c>
      <c r="AF17" s="33">
        <f>[1]!d("fon_vl",I17,WORKDAY($AF$10,-1))/[1]!d("fon_vl",I17,WORKDAY($AF$9,-1))-1</f>
        <v>2.7526788049838657E-3</v>
      </c>
      <c r="AG17" s="33">
        <f>[1]!d("fon_vl",I17,WORKDAY($AG$10,-1))/[1]!d("fon_vl",I17,WORKDAY($AG$9,-1))-1</f>
        <v>-4.0597805633186823E-3</v>
      </c>
      <c r="AH17" s="33">
        <f>[1]!d("fon_vl",I17,WORKDAY($AH$10,-1))/[1]!d("fon_vl",I17,WORKDAY($AH$9,-1))-1</f>
        <v>3.3974107095364747E-3</v>
      </c>
      <c r="AI17" s="33">
        <f>[1]!d("fon_vl",$I17,WORKDAY($AI$10,-1))/[1]!d("fon_vl",$I17,WORKDAY($AI$9,-1))-1</f>
        <v>3.3026631500920889E-3</v>
      </c>
      <c r="AJ17" s="33">
        <f ca="1">[1]!d("fon_vl",$I17,WORKDAY($AJ$10,-1))/[1]!d("fon_vl",$I17,WORKDAY($AJ$9,-1))-1</f>
        <v>5.9796908408151772E-3</v>
      </c>
      <c r="AK17" s="33">
        <f>[1]!d("fon_vl",$I17,WORKDAY($AK$10,-1))/[1]!d("fon_vl",$I17,WORKDAY($AK$9,-1))-1</f>
        <v>-7.9600505165117186E-3</v>
      </c>
      <c r="AL17" s="33">
        <f>[1]!d("fon_vl",$I17,WORKDAY($AL$10,-1))/[1]!d("fon_vl",$I17,WORKDAY($AL$9,-1))-1</f>
        <v>1.5641727639865932E-2</v>
      </c>
      <c r="AM17" s="33">
        <f>[1]!d("fon_vl",$I17,WORKDAY($AM$10,-1))/[1]!d("fon_vl",$I17,WORKDAY($AM$9,-1))-1</f>
        <v>-1.7718309360334916E-2</v>
      </c>
      <c r="AN17" s="31">
        <f ca="1">O17</f>
        <v>4.5525336663421401E-2</v>
      </c>
    </row>
    <row r="18" spans="1:40" s="89" customFormat="1">
      <c r="B18" s="52">
        <f ca="1">[1]!d("fon_vl",$I18,$B$10-1)/[1]!d("fon_vl",$I18,$B$9-1)-1</f>
        <v>-1</v>
      </c>
      <c r="C18" s="52">
        <f>[1]!d("fon_vl",$I18,$C$10-1)/[1]!d("fon_vl",$I18,$C$9-1)-1</f>
        <v>-0.15710654438947413</v>
      </c>
      <c r="D18" s="52">
        <f>[1]!d("fon_vl",$I18,$D$10)/[1]!d("fon_vl",$I18,$D$9)-1</f>
        <v>6.6055808455183884E-2</v>
      </c>
      <c r="E18" s="87">
        <f>[1]!d("fon_vl",$I18,$E$10)/[1]!d("fon_vl",$I18,$E$9)-1</f>
        <v>-3.0302646281911705E-2</v>
      </c>
      <c r="F18" s="87">
        <f>[1]!d("fon_vl",$I18,$F$10)/[1]!d("fon_vl",$I18,$F$9)-1</f>
        <v>9.0252324096236736E-2</v>
      </c>
      <c r="G18" s="87">
        <f>[1]!d("fon_vl",$I18,$G$10)/[1]!d("fon_vl",$I18,$G$9)-1</f>
        <v>-0.11345564898253635</v>
      </c>
      <c r="H18" s="87">
        <f>[1]!d("fon_vl",$I18,$H$10)/[1]!d("fon_vl",$I18,$H$9)-1</f>
        <v>5.1738067596709847E-2</v>
      </c>
      <c r="I18" s="88">
        <v>27</v>
      </c>
      <c r="J18" s="107" t="str">
        <f>[1]!d("ent_ape",I18)</f>
        <v>TREA CAJAMAR CRECIMIENTO FI</v>
      </c>
      <c r="K18" s="90">
        <f>[1]!d("fon_vl",$I18,$K$10)</f>
        <v>1124.3143348999999</v>
      </c>
      <c r="L18" s="91">
        <f ca="1">[1]!d("fon_vl",$I18,WORKDAY($L$10,-1))</f>
        <v>1170.0823435</v>
      </c>
      <c r="M18" s="92">
        <f ca="1">[1]!d("fon_vl",$I18,WORKDAY($M$10,-1))</f>
        <v>1171.5697987999999</v>
      </c>
      <c r="N18" s="31">
        <f ca="1">M18/L18-1</f>
        <v>1.2712398475740461E-3</v>
      </c>
      <c r="O18" s="93">
        <f ca="1">M18/K18-1</f>
        <v>4.2030473536747159E-2</v>
      </c>
      <c r="P18" s="34">
        <f ca="1">[1]!d("FON_pat",$I18,WORKDAY($K$5,-1))</f>
        <v>72848168.760000005</v>
      </c>
      <c r="Q18" s="94">
        <f ca="1">[1]!d("FON_LIQ_BES_DIV2",$I18,WORKDAY($J$5,-1),"USD")</f>
        <v>0</v>
      </c>
      <c r="R18" s="94">
        <f ca="1">[1]!d("FON_LIQ_BES_DIV2",$I18,WORKDAY($K$5,-1),"EUR")</f>
        <v>6367761.25</v>
      </c>
      <c r="S18" s="35">
        <f ca="1">Q18+R18</f>
        <v>6367761.25</v>
      </c>
      <c r="T18" s="36">
        <f ca="1">S18/P18</f>
        <v>8.7411411410748541E-2</v>
      </c>
      <c r="U18" s="95">
        <f ca="1">IF(ISERROR([1]!d("fon_rf_med",I18,$K$4,$K$5)),0,[1]!d("fon_rf_med",I18,$K$4,$K$5))</f>
        <v>0</v>
      </c>
      <c r="V18" s="30">
        <f ca="1">$U18/$AA18</f>
        <v>0</v>
      </c>
      <c r="W18" s="95">
        <f ca="1">IF(ISERROR([1]!d("fon_rv_med",I18,$K$4,$K$5)),0,[1]!d("fon_rv_med",I18,$K$4,$K$5))</f>
        <v>1603948.6017241378</v>
      </c>
      <c r="X18" s="30">
        <f ca="1">$W18/$AA18</f>
        <v>2.1570574748424574E-2</v>
      </c>
      <c r="Y18" s="96">
        <f ca="1">IF(ISERROR([1]!d("fon_FON_med",$I18,$K$4,$K$5)),0,[1]!d("fon_FON_med",$I18,$K$4,$K$5))</f>
        <v>66448138.86448276</v>
      </c>
      <c r="Z18" s="30">
        <f ca="1">$Y18/$AA18</f>
        <v>0.89362249184873699</v>
      </c>
      <c r="AA18" s="95">
        <f ca="1">[1]!d("foN_PAT_MED",I18,$K$4,$K$5-1)</f>
        <v>74358176.378275856</v>
      </c>
      <c r="AB18" s="33">
        <f>[1]!d("fon_vl",$I18,WORKDAY($AB$10,-1))/[1]!d("fon_vl",$I18,WORKDAY($AB$9,-1))-1</f>
        <v>3.4169359426868606E-2</v>
      </c>
      <c r="AC18" s="33">
        <f>[1]!d("fon_vl",I18,WORKDAY($AC$10,-1))/[1]!d("fon_vl",I18,WORKDAY($AC$9,-1))-1</f>
        <v>2.2830928892680902E-4</v>
      </c>
      <c r="AD18" s="33">
        <f>[1]!d("fon_vl",I18,WORKDAY($AD$10,-1))/[1]!d("fon_vl",I18,WORKDAY($AD$9,-1))-1</f>
        <v>-1.9715379922335963E-3</v>
      </c>
      <c r="AE18" s="33">
        <f>[1]!d("fon_vl",I18,WORKDAY($AE$10,-1))/[1]!d("fon_vl",I18,WORKDAY($AE$9,-1))-1</f>
        <v>6.5050690853116766E-3</v>
      </c>
      <c r="AF18" s="33">
        <f>[1]!d("fon_vl",I18,WORKDAY($AF$10,-1))/[1]!d("fon_vl",I18,WORKDAY($AF$9,-1))-1</f>
        <v>3.4566401877580422E-3</v>
      </c>
      <c r="AG18" s="33">
        <f>[1]!d("fon_vl",I18,WORKDAY($AG$10,-1))/[1]!d("fon_vl",I18,WORKDAY($AG$9,-1))-1</f>
        <v>8.1520636768250831E-3</v>
      </c>
      <c r="AH18" s="33">
        <f>[1]!d("fon_vl",I18,WORKDAY($AH$10,-1))/[1]!d("fon_vl",I18,WORKDAY($AH$9,-1))-1</f>
        <v>1.436486084816857E-2</v>
      </c>
      <c r="AI18" s="33">
        <f>[1]!d("fon_vl",$I18,WORKDAY($AI$10,-1))/[1]!d("fon_vl",$I18,WORKDAY($AI$9,-1))-1</f>
        <v>-6.5598945746774273E-3</v>
      </c>
      <c r="AJ18" s="33">
        <f ca="1">[1]!d("fon_vl",$I18,WORKDAY($AJ$10,-1))/[1]!d("fon_vl",$I18,WORKDAY($AJ$9,-1))-1</f>
        <v>-1.6293047672192307E-2</v>
      </c>
      <c r="AK18" s="33">
        <f>[1]!d("fon_vl",$I18,WORKDAY($AK$10,-1))/[1]!d("fon_vl",$I18,WORKDAY($AK$9,-1))-1</f>
        <v>6.1263773630171325E-3</v>
      </c>
      <c r="AL18" s="33">
        <f>[1]!d("fon_vl",$I18,WORKDAY($AL$10,-1))/[1]!d("fon_vl",$I18,WORKDAY($AL$9,-1))-1</f>
        <v>1.9904020325824723E-2</v>
      </c>
      <c r="AM18" s="33">
        <f>[1]!d("fon_vl",$I18,WORKDAY($AM$10,-1))/[1]!d("fon_vl",$I18,WORKDAY($AM$9,-1))-1</f>
        <v>-1.6417880257349804E-2</v>
      </c>
      <c r="AN18" s="93">
        <f ca="1">O18</f>
        <v>4.2030473536747159E-2</v>
      </c>
    </row>
    <row r="19" spans="1:40" s="89" customFormat="1">
      <c r="B19" s="52">
        <f ca="1">[1]!d("fon_vl",$I19,$B$10-1)/[1]!d("fon_vl",$I19,$B$9-1)-1</f>
        <v>-1</v>
      </c>
      <c r="C19" s="52">
        <f>[1]!d("fon_vl",$I19,$C$10-1)/[1]!d("fon_vl",$I19,$C$9-1)-1</f>
        <v>-0.11966559359815832</v>
      </c>
      <c r="D19" s="52">
        <f>[1]!d("fon_vl",$I19,$D$10)/[1]!d("fon_vl",$I19,$D$9)-1</f>
        <v>3.1572764551554E-2</v>
      </c>
      <c r="E19" s="87">
        <f>[1]!d("fon_vl",$I19,$E$10)/[1]!d("fon_vl",$I19,$E$9)-1</f>
        <v>-7.9681316376928324E-3</v>
      </c>
      <c r="F19" s="87">
        <f>[1]!d("fon_vl",$I19,$F$10)/[1]!d("fon_vl",$I19,$F$9)-1</f>
        <v>4.8327167346486899E-2</v>
      </c>
      <c r="G19" s="87">
        <f>[1]!d("fon_vl",$I19,$G$10)/[1]!d("fon_vl",$I19,$G$9)-1</f>
        <v>-5.2667334273455269E-2</v>
      </c>
      <c r="H19" s="87">
        <f>[1]!d("fon_vl",$I19,$H$10)/[1]!d("fon_vl",$I19,$H$9)-1</f>
        <v>4.031954774787172E-2</v>
      </c>
      <c r="I19" s="88">
        <v>26</v>
      </c>
      <c r="J19" s="107" t="str">
        <f>[1]!d("ent_ape",I19)</f>
        <v>TREA CAJAMAR PATRIMONIO FI</v>
      </c>
      <c r="K19" s="90">
        <f>[1]!d("fon_vl",$I19,$K$10)</f>
        <v>1154.1257229</v>
      </c>
      <c r="L19" s="91">
        <f ca="1">[1]!d("fon_vl",$I19,WORKDAY($L$10,-1))</f>
        <v>1141.7769212000001</v>
      </c>
      <c r="M19" s="92">
        <f ca="1">[1]!d("fon_vl",$I19,WORKDAY($M$10,-1))</f>
        <v>1144.3693929000001</v>
      </c>
      <c r="N19" s="31">
        <f ca="1">M19/L19-1</f>
        <v>2.2705588559939205E-3</v>
      </c>
      <c r="O19" s="93">
        <f ca="1">M19/K19-1</f>
        <v>-8.4534377896759993E-3</v>
      </c>
      <c r="P19" s="34">
        <f ca="1">[1]!d("FON_pat",$I19,WORKDAY($K$5,-1))</f>
        <v>256090749.71000001</v>
      </c>
      <c r="Q19" s="94">
        <f ca="1">[1]!d("FON_LIQ_BES_DIV2",$I19,WORKDAY($J$5,-1),"USD")</f>
        <v>0</v>
      </c>
      <c r="R19" s="94">
        <f ca="1">[1]!d("FON_LIQ_BES_DIV2",$I19,WORKDAY($K$5,-1),"EUR")</f>
        <v>15178267.65</v>
      </c>
      <c r="S19" s="35">
        <f ca="1">Q19+R19</f>
        <v>15178267.65</v>
      </c>
      <c r="T19" s="36">
        <f ca="1">S19/P19</f>
        <v>5.9269097642878701E-2</v>
      </c>
      <c r="U19" s="95">
        <f ca="1">IF(ISERROR([1]!d("fon_rf_med",I19,$K$4,$K$5)),0,[1]!d("fon_rf_med",I19,$K$4,$K$5))</f>
        <v>0</v>
      </c>
      <c r="V19" s="30">
        <f ca="1">$U19/$AA19</f>
        <v>0</v>
      </c>
      <c r="W19" s="95">
        <f ca="1">IF(ISERROR([1]!d("fon_rv_med",I19,$K$4,$K$5)),0,[1]!d("fon_rv_med",I19,$K$4,$K$5))</f>
        <v>6929575.5865517249</v>
      </c>
      <c r="X19" s="30">
        <f ca="1">$W19/$AA19</f>
        <v>2.6251011790602099E-2</v>
      </c>
      <c r="Y19" s="96">
        <f ca="1">IF(ISERROR([1]!d("fon_FON_med",$I19,$K$4,$K$5)),0,[1]!d("fon_FON_med",$I19,$K$4,$K$5))</f>
        <v>246537970.35482761</v>
      </c>
      <c r="Z19" s="30">
        <f ca="1">$Y19/$AA19</f>
        <v>0.93394914100882243</v>
      </c>
      <c r="AA19" s="95">
        <f ca="1">[1]!d("foN_PAT_MED",I19,$K$4,$K$5-1)</f>
        <v>263973657.16137934</v>
      </c>
      <c r="AB19" s="33">
        <f>[1]!d("fon_vl",$I19,WORKDAY($AB$10,-1))/[1]!d("fon_vl",$I19,WORKDAY($AB$9,-1))-1</f>
        <v>1.3575677984661194E-2</v>
      </c>
      <c r="AC19" s="33">
        <f>[1]!d("fon_vl",I19,WORKDAY($AC$10,-1))/[1]!d("fon_vl",I19,WORKDAY($AC$9,-1))-1</f>
        <v>-7.5230286859471196E-3</v>
      </c>
      <c r="AD19" s="33">
        <f>[1]!d("fon_vl",I19,WORKDAY($AD$10,-1))/[1]!d("fon_vl",I19,WORKDAY($AD$9,-1))-1</f>
        <v>-5.782450049215182E-3</v>
      </c>
      <c r="AE19" s="33">
        <f>[1]!d("fon_vl",I19,WORKDAY($AE$10,-1))/[1]!d("fon_vl",I19,WORKDAY($AE$9,-1))-1</f>
        <v>2.6884050799393933E-3</v>
      </c>
      <c r="AF19" s="33">
        <f>[1]!d("fon_vl",I19,WORKDAY($AF$10,-1))/[1]!d("fon_vl",I19,WORKDAY($AF$9,-1))-1</f>
        <v>-1.0661842203535388E-3</v>
      </c>
      <c r="AG19" s="33">
        <f>[1]!d("fon_vl",I19,WORKDAY($AG$10,-1))/[1]!d("fon_vl",I19,WORKDAY($AG$9,-1))-1</f>
        <v>-5.0771096327117959E-8</v>
      </c>
      <c r="AH19" s="33">
        <f>[1]!d("fon_vl",I19,WORKDAY($AH$10,-1))/[1]!d("fon_vl",I19,WORKDAY($AH$9,-1))-1</f>
        <v>3.9809297763773177E-3</v>
      </c>
      <c r="AI19" s="33">
        <f>[1]!d("fon_vl",$I19,WORKDAY($AI$10,-1))/[1]!d("fon_vl",$I19,WORKDAY($AI$9,-1))-1</f>
        <v>-3.6774084274079355E-3</v>
      </c>
      <c r="AJ19" s="33">
        <f ca="1">[1]!d("fon_vl",$I19,WORKDAY($AJ$10,-1))/[1]!d("fon_vl",$I19,WORKDAY($AJ$9,-1))-1</f>
        <v>-1.0492126325892248E-2</v>
      </c>
      <c r="AK19" s="33">
        <f>[1]!d("fon_vl",$I19,WORKDAY($AK$10,-1))/[1]!d("fon_vl",$I19,WORKDAY($AK$9,-1))-1</f>
        <v>5.4237085802739671E-3</v>
      </c>
      <c r="AL19" s="33">
        <f>[1]!d("fon_vl",$I19,WORKDAY($AL$10,-1))/[1]!d("fon_vl",$I19,WORKDAY($AL$9,-1))-1</f>
        <v>1.4465596242894563E-2</v>
      </c>
      <c r="AM19" s="33">
        <f>[1]!d("fon_vl",$I19,WORKDAY($AM$10,-1))/[1]!d("fon_vl",$I19,WORKDAY($AM$9,-1))-1</f>
        <v>-1.1609675150443644E-2</v>
      </c>
      <c r="AN19" s="93">
        <f ca="1">O19</f>
        <v>-8.4534377896759993E-3</v>
      </c>
    </row>
    <row r="20" spans="1:40">
      <c r="B20" s="52"/>
      <c r="C20" s="52"/>
      <c r="D20" s="52"/>
      <c r="E20" s="52"/>
      <c r="F20" s="52"/>
      <c r="G20" s="52"/>
      <c r="H20" s="52"/>
      <c r="I20" s="68"/>
      <c r="J20" s="25"/>
      <c r="K20" s="27"/>
      <c r="L20" s="72"/>
      <c r="M20" s="67"/>
      <c r="N20" s="31"/>
      <c r="O20" s="31"/>
      <c r="P20" s="34"/>
      <c r="Q20" s="21"/>
      <c r="R20" s="21"/>
      <c r="S20" s="35"/>
      <c r="T20" s="36"/>
      <c r="U20" s="28"/>
      <c r="V20" s="30"/>
      <c r="W20" s="28"/>
      <c r="X20" s="30"/>
      <c r="Y20" s="29"/>
      <c r="Z20" s="30"/>
      <c r="AA20" s="28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1"/>
    </row>
    <row r="21" spans="1:40" s="89" customFormat="1">
      <c r="B21" s="87">
        <f ca="1">[1]!d("fon_vl",$I21,$B$10-2)/[1]!d("fon_vl",$I21,$B$9-1)-1</f>
        <v>-1</v>
      </c>
      <c r="C21" s="87">
        <f>[1]!d("fon_vl",$I21,$C$10-1)/[1]!d("fon_vl",$I21,$C$9-1)-1</f>
        <v>-1.4919397364187459E-2</v>
      </c>
      <c r="D21" s="87">
        <f>[1]!d("fon_vl",$I21,$D$10)/[1]!d("fon_vl",$I21,$D$9)-1</f>
        <v>0.13598049572306592</v>
      </c>
      <c r="E21" s="87">
        <f>[1]!d("fon_vl",$I21,$E$10)/[1]!d("fon_vl",$I21,$E$9)-1</f>
        <v>-0.1197345629022295</v>
      </c>
      <c r="F21" s="87">
        <f>[1]!d("fon_vl",$I21,$F$10)/[1]!d("fon_vl",$I21,$F$9)-1</f>
        <v>3.7570617837920484E-2</v>
      </c>
      <c r="G21" s="87" t="e">
        <f>[1]!d("fon_vl",$I21,$G$10)/[1]!d("fon_vl",$I21,$G$9)-1</f>
        <v>#DIV/0!</v>
      </c>
      <c r="H21" s="87" t="e">
        <f>[1]!d("fon_vl",$I21,$H$10)/[1]!d("fon_vl",$I21,$H$9)-1</f>
        <v>#DIV/0!</v>
      </c>
      <c r="I21" s="88">
        <v>353674</v>
      </c>
      <c r="J21" s="107" t="str">
        <f>[1]!d("ent_ape",I21)</f>
        <v>CHALLENGE SPAIN EQUITY</v>
      </c>
      <c r="K21" s="90">
        <f>[1]!d("fon_vl",$I21,$K$10-1)</f>
        <v>7.7059259999999998</v>
      </c>
      <c r="L21" s="91">
        <f ca="1">[1]!d("fon_vl",$I21,WORKDAY($L$10,-2))</f>
        <v>8.5565639999999998</v>
      </c>
      <c r="M21" s="92">
        <f ca="1">[1]!d("fon_vl",$I21,WORKDAY($M$10,-2))</f>
        <v>8.5967450000000003</v>
      </c>
      <c r="N21" s="93">
        <f ca="1">M21/L21-1</f>
        <v>4.6959270099540262E-3</v>
      </c>
      <c r="O21" s="93">
        <f ca="1">M21/K21-1</f>
        <v>0.11560181086607901</v>
      </c>
      <c r="P21" s="34">
        <f ca="1">[1]!d("FON_pat",$I21,WORKDAY($K$5,-1))</f>
        <v>45431606.799999997</v>
      </c>
      <c r="Q21" s="94">
        <f ca="1">[1]!d("FON_LIQ_BES_DIV2",$I21,WORKDAY($J$5,-1),"USD")</f>
        <v>0</v>
      </c>
      <c r="R21" s="94">
        <f ca="1">[1]!d("FON_LIQ_BES_DIV2",$I21,WORKDAY($K$5,-1),"EUR")</f>
        <v>614821.11</v>
      </c>
      <c r="S21" s="35">
        <f ca="1">Q21+R21</f>
        <v>614821.11</v>
      </c>
      <c r="T21" s="36">
        <f ca="1">S21/P21</f>
        <v>1.3532893800269464E-2</v>
      </c>
      <c r="U21" s="95">
        <f ca="1">IF(ISERROR([1]!d("fon_rf_med",I21,$K$4,$K$5)),0,[1]!d("fon_rf_med",I21,$K$4,$K$5))</f>
        <v>0</v>
      </c>
      <c r="V21" s="111" t="e">
        <f ca="1">$U21/$AA21</f>
        <v>#DIV/0!</v>
      </c>
      <c r="W21" s="95">
        <f ca="1">IF(ISERROR([1]!d("fon_rv_med",I21,$K$4,$K$5)),0,[1]!d("fon_rv_med",I21,$K$4,$K$5))</f>
        <v>41342289.451904766</v>
      </c>
      <c r="X21" s="111" t="e">
        <f ca="1">$W21/$AA21</f>
        <v>#DIV/0!</v>
      </c>
      <c r="Y21" s="96">
        <f ca="1">IF(ISERROR([1]!d("fon_FON_med",$I21,$K$4,$K$5)),0,[1]!d("fon_FON_med",$I21,$K$4,$K$5))</f>
        <v>0</v>
      </c>
      <c r="Z21" s="111" t="e">
        <f ca="1">$Y21/$AA21</f>
        <v>#DIV/0!</v>
      </c>
      <c r="AA21" s="95">
        <f ca="1">[1]!d("foN_PAT_MED",I21,$K$4,$K$5-1)</f>
        <v>0</v>
      </c>
      <c r="AB21" s="33">
        <f>[1]!d("fon_vl",$I21,WORKDAY($AB$10,-1))/[1]!d("fon_vl",$I21,WORKDAY($AB$9,-1))-1</f>
        <v>9.0319839562435389E-2</v>
      </c>
      <c r="AC21" s="33">
        <f>[1]!d("fon_vl",I21,WORKDAY($AC$10,-1))/[1]!d("fon_vl",I21,WORKDAY($AC$9,-1))-1</f>
        <v>1.1215645368846561E-2</v>
      </c>
      <c r="AD21" s="33">
        <f>[1]!d("fon_vl",I21,WORKDAY($AD$10,-1))/[1]!d("fon_vl",I21,WORKDAY($AD$9,-1))-1</f>
        <v>-1.3959017000274354E-2</v>
      </c>
      <c r="AE21" s="33">
        <f>[1]!d("fon_vl",I21,WORKDAY($AE$10,-1))/[1]!d("fon_vl",I21,WORKDAY($AE$9,-1))-1</f>
        <v>1.1109918772282068E-2</v>
      </c>
      <c r="AF21" s="33">
        <f>[1]!d("fon_vl",I21,WORKDAY($AF$10,-1))/[1]!d("fon_vl",I21,WORKDAY($AF$9,-1))-1</f>
        <v>9.4742624311547896E-3</v>
      </c>
      <c r="AG21" s="33">
        <f>[1]!d("fon_vl",I21,WORKDAY($AG$10,-1))/[1]!d("fon_vl",I21,WORKDAY($AG$9,-1))-1</f>
        <v>2.5364973875221741E-2</v>
      </c>
      <c r="AH21" s="33">
        <f>[1]!d("fon_vl",I21,WORKDAY($AH$10,-1))/[1]!d("fon_vl",I21,WORKDAY($AH$9,-1))-1</f>
        <v>2.9617306731841708E-2</v>
      </c>
      <c r="AI21" s="33">
        <f>[1]!d("fon_vl",$I21,WORKDAY($AI$10,-1))/[1]!d("fon_vl",$I21,WORKDAY($AI$9,-1))-1</f>
        <v>-2.6705638143720956E-2</v>
      </c>
      <c r="AJ21" s="33">
        <f ca="1">[1]!d("fon_vl",$I21,WORKDAY($AJ$10,-1))/[1]!d("fon_vl",$I21,WORKDAY($AJ$9,-1))-1</f>
        <v>-2.2114585847880619E-2</v>
      </c>
      <c r="AK21" s="33">
        <f>[1]!d("fon_vl",$I21,WORKDAY($AK$10,-1))/[1]!d("fon_vl",$I21,WORKDAY($AK$9,-1))-1</f>
        <v>0.13711575003952103</v>
      </c>
      <c r="AL21" s="33">
        <f>[1]!d("fon_vl",$I21,WORKDAY($AL$10,-1))/[1]!d("fon_vl",$I21,WORKDAY($AL$9,-1))-1</f>
        <v>3.874755423500198E-2</v>
      </c>
      <c r="AM21" s="33">
        <f>[1]!d("fon_vl",$I21,WORKDAY($AM$10,-1))/[1]!d("fon_vl",$I21,WORKDAY($AM$9,-1))-1</f>
        <v>-7.3799293025134105E-3</v>
      </c>
      <c r="AN21" s="93">
        <f ca="1">O21</f>
        <v>0.11560181086607901</v>
      </c>
    </row>
    <row r="22" spans="1:40" s="89" customFormat="1">
      <c r="B22" s="87"/>
      <c r="C22" s="87"/>
      <c r="D22" s="87"/>
      <c r="E22" s="87"/>
      <c r="F22" s="87"/>
      <c r="G22" s="87"/>
      <c r="H22" s="87"/>
      <c r="I22" s="88"/>
      <c r="J22" s="107"/>
      <c r="K22" s="90"/>
      <c r="L22" s="91"/>
      <c r="M22" s="92"/>
      <c r="N22" s="93"/>
      <c r="O22" s="93"/>
      <c r="P22" s="34"/>
      <c r="Q22" s="94"/>
      <c r="R22" s="94"/>
      <c r="S22" s="35"/>
      <c r="T22" s="36"/>
      <c r="U22" s="95"/>
      <c r="V22" s="111"/>
      <c r="W22" s="95"/>
      <c r="X22" s="111"/>
      <c r="Y22" s="96"/>
      <c r="Z22" s="111"/>
      <c r="AA22" s="95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3"/>
    </row>
    <row r="23" spans="1:40">
      <c r="B23" s="87">
        <f ca="1">[1]!d("fon_vl",$I23,$B$10-1)/[1]!d("fon_vl",$I23,$B$9-1)-1</f>
        <v>-1</v>
      </c>
      <c r="C23" s="87">
        <f>[1]!d("fon_vl",$I23,$C$10-1)/[1]!d("fon_vl",$I23,$C$9-1)-1</f>
        <v>-0.23892078359679059</v>
      </c>
      <c r="D23" s="87">
        <f>[1]!d("fon_vl",$I23,$D$10)/[1]!d("fon_vl",$I23,$D$9)-1</f>
        <v>0.13464433358679995</v>
      </c>
      <c r="E23" s="52">
        <f>[1]!d("fon_vl",$I23,$E$10)/[1]!d("fon_vl",$I23,$E$9)-1</f>
        <v>0.21563908631404094</v>
      </c>
      <c r="F23" s="52">
        <f>[1]!d("fon_vl",$I23,$F$10)/[1]!d("fon_vl",$I23,$F$9)-1</f>
        <v>0.18310341414680709</v>
      </c>
      <c r="G23" s="52">
        <f>[1]!d("fon_vl",$I23,$G$10)/[1]!d("fon_vl",$I23,$G$9)-1</f>
        <v>-0.14044986248327962</v>
      </c>
      <c r="H23" s="52">
        <f>[1]!d("fon_vl",$I23,$H$10)/[1]!d("fon_vl",$I23,$H$9)-1</f>
        <v>0.13439843028618359</v>
      </c>
      <c r="I23" s="68">
        <v>463</v>
      </c>
      <c r="J23" s="25" t="str">
        <f>[1]!d("ent_ape",I23)</f>
        <v>GESRIOJA, FI</v>
      </c>
      <c r="K23" s="27">
        <f>[1]!d("fon_vl",$I23,$K$10)</f>
        <v>9.6314159999999998</v>
      </c>
      <c r="L23" s="72">
        <f ca="1">[1]!d("fon_vl",$I23,WORKDAY($L$10,-1))</f>
        <v>10.661619999999999</v>
      </c>
      <c r="M23" s="67">
        <f ca="1">[1]!d("fon_vl",$I23,WORKDAY($M$10,-1))</f>
        <v>10.672701999999999</v>
      </c>
      <c r="N23" s="31">
        <f ca="1">M23/L23-1</f>
        <v>1.0394292799780214E-3</v>
      </c>
      <c r="O23" s="31">
        <f ca="1">M23/K23-1</f>
        <v>0.10811349026975892</v>
      </c>
      <c r="P23" s="34">
        <f ca="1">[1]!d("FON_pat",$I23,WORKDAY($K$5,-1))</f>
        <v>7944604.0199999996</v>
      </c>
      <c r="Q23" s="21">
        <f ca="1">[1]!d("FON_LIQ_BES_DIV2",$I23,WORKDAY($J$5,-1),"USD")</f>
        <v>0</v>
      </c>
      <c r="R23" s="21">
        <f ca="1">[1]!d("FON_LIQ_BES_DIV2",$I23,WORKDAY($K$5,-1),"EUR")</f>
        <v>70677.88</v>
      </c>
      <c r="S23" s="35">
        <f ca="1">Q23+R23</f>
        <v>70677.88</v>
      </c>
      <c r="T23" s="36">
        <f ca="1">S23/P23</f>
        <v>8.8963376679408127E-3</v>
      </c>
      <c r="U23" s="28">
        <f ca="1">IF(ISERROR([1]!d("fon_rf_med",I23,$K$4,$K$5)),0,[1]!d("fon_rf_med",I23,$K$4,$K$5))</f>
        <v>0</v>
      </c>
      <c r="V23" s="30">
        <f ca="1">$U23/$AA23</f>
        <v>0</v>
      </c>
      <c r="W23" s="28">
        <f ca="1">IF(ISERROR([1]!d("fon_rv_med",I23,$K$4,$K$5)),0,[1]!d("fon_rv_med",I23,$K$4,$K$5))</f>
        <v>6657681.0527586211</v>
      </c>
      <c r="X23" s="30">
        <f ca="1">$W23/$AA23</f>
        <v>0.82116677139359717</v>
      </c>
      <c r="Y23" s="29">
        <f ca="1">IF(ISERROR([1]!d("fon_FON_med",$I23,$K$4,$K$5)),0,[1]!d("fon_FON_med",$I23,$K$4,$K$5))</f>
        <v>1095877.4641379311</v>
      </c>
      <c r="Z23" s="30">
        <f ca="1">$Y23/$AA23</f>
        <v>0.13516690750697244</v>
      </c>
      <c r="AA23" s="28">
        <f ca="1">[1]!d("foN_PAT_MED",I23,$K$4,$K$5-1)</f>
        <v>8107587.0148275858</v>
      </c>
      <c r="AB23" s="33">
        <f>[1]!d("fon_vl",$I23,WORKDAY($AB$10,-1))/[1]!d("fon_vl",$I23,WORKDAY($AB$9,-1))-1</f>
        <v>5.2522759467901192E-2</v>
      </c>
      <c r="AC23" s="33">
        <f>[1]!d("fon_vl",I23,WORKDAY($AC$10,-1))/[1]!d("fon_vl",I23,WORKDAY($AC$9,-1))-1</f>
        <v>7.539649423515149E-3</v>
      </c>
      <c r="AD23" s="33">
        <f>[1]!d("fon_vl",I23,WORKDAY($AD$10,-1))/[1]!d("fon_vl",I23,WORKDAY($AD$9,-1))-1</f>
        <v>-1.1137168176683088E-2</v>
      </c>
      <c r="AE23" s="33">
        <f>[1]!d("fon_vl",I23,WORKDAY($AE$10,-1))/[1]!d("fon_vl",I23,WORKDAY($AE$9,-1))-1</f>
        <v>5.5663513216088756E-3</v>
      </c>
      <c r="AF23" s="33">
        <f>[1]!d("fon_vl",I23,WORKDAY($AF$10,-1))/[1]!d("fon_vl",I23,WORKDAY($AF$9,-1))-1</f>
        <v>2.8998538257846818E-2</v>
      </c>
      <c r="AG23" s="33">
        <f>[1]!d("fon_vl",I23,WORKDAY($AG$10,-1))/[1]!d("fon_vl",I23,WORKDAY($AG$9,-1))-1</f>
        <v>2.0698612003910988E-2</v>
      </c>
      <c r="AH23" s="33">
        <f>[1]!d("fon_vl",I23,WORKDAY($AH$10,-1))/[1]!d("fon_vl",I23,WORKDAY($AH$9,-1))-1</f>
        <v>3.8979159786159734E-2</v>
      </c>
      <c r="AI23" s="33">
        <f>[1]!d("fon_vl",$I23,WORKDAY($AI$10,-1))/[1]!d("fon_vl",$I23,WORKDAY($AI$9,-1))-1</f>
        <v>-1.9536295728994957E-2</v>
      </c>
      <c r="AJ23" s="33">
        <f ca="1">[1]!d("fon_vl",$I23,WORKDAY($AJ$10,-1))/[1]!d("fon_vl",$I23,WORKDAY($AJ$9,-1))-1</f>
        <v>-1.7833631850429077E-2</v>
      </c>
      <c r="AK23" s="33">
        <f>[1]!d("fon_vl",$I23,$AK$10)/[1]!d("fon_vl",$I23,$AK$9)-1</f>
        <v>0.11024738862774575</v>
      </c>
      <c r="AL23" s="33">
        <f>[1]!d("fon_vl",$I23,WORKDAY($AL$10,-1))/[1]!d("fon_vl",$I23,WORKDAY($AL$9,-1))-1</f>
        <v>-2.0119562164139237E-3</v>
      </c>
      <c r="AM23" s="33">
        <f>[1]!d("fon_vl",$I23,WORKDAY($AM$10,-1))/[1]!d("fon_vl",$I23,WORKDAY($AM$9,-1))-1</f>
        <v>-5.8366886285993069E-2</v>
      </c>
      <c r="AN23" s="31">
        <f ca="1">O23</f>
        <v>0.10811349026975892</v>
      </c>
    </row>
    <row r="24" spans="1:40">
      <c r="E24" s="52"/>
      <c r="F24" s="52"/>
      <c r="G24" s="52"/>
      <c r="H24" s="52"/>
      <c r="I24" s="68"/>
      <c r="K24" s="27"/>
      <c r="L24" s="72"/>
      <c r="M24" s="67"/>
      <c r="N24" s="31"/>
      <c r="O24" s="31"/>
      <c r="P24" s="34"/>
      <c r="Q24" s="21"/>
      <c r="R24" s="21"/>
      <c r="S24" s="35"/>
      <c r="T24" s="36"/>
      <c r="U24" s="28"/>
      <c r="V24" s="30"/>
      <c r="W24" s="28"/>
      <c r="X24" s="30"/>
      <c r="Y24" s="29"/>
      <c r="Z24" s="30"/>
      <c r="AA24" s="28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1"/>
    </row>
    <row r="25" spans="1:40">
      <c r="A25" s="109" t="s">
        <v>88</v>
      </c>
      <c r="B25" s="52">
        <f ca="1">[1]!d("fon_vl",$I25,$B$10-1)/[1]!d("fon_vl",$I25,$B$9-1)-1</f>
        <v>-1</v>
      </c>
      <c r="C25" s="52">
        <f>[1]!d("fon_vl",$I25,$C$10-1)/[1]!d("fon_vl",$I25,$C$9-1)-1</f>
        <v>-0.10453596447973057</v>
      </c>
      <c r="D25" s="52">
        <f>[1]!d("fon_vl",$I25,$D$10)/[1]!d("fon_vl",$I25,$D$9)-1</f>
        <v>4.3321792774089429E-2</v>
      </c>
      <c r="E25" s="52">
        <f>[1]!d("fon_vl",$I25,$E$10)/[1]!d("fon_vl",$I25,$E$9)-1</f>
        <v>-3.1461290986456003E-2</v>
      </c>
      <c r="F25" s="52">
        <f>[1]!d("fon_vl",$I25,$F$10)/[1]!d("fon_vl",$I25,$F$9)-1</f>
        <v>6.834863687690107E-2</v>
      </c>
      <c r="G25" s="52">
        <f>[1]!d("fon_vl",$I25,$G$10)/[1]!d("fon_vl",$I25,$G$9)-1</f>
        <v>-6.3011407089416882E-2</v>
      </c>
      <c r="H25" s="52">
        <f>[1]!d("fon_vl",$I25,$H$10)/[1]!d("fon_vl",$I25,$H$9)-1</f>
        <v>1.5365396547399879E-2</v>
      </c>
      <c r="I25" s="68">
        <v>466</v>
      </c>
      <c r="J25" s="22" t="str">
        <f>[1]!d("ent_ape",I25)</f>
        <v>TREA RFM, FP</v>
      </c>
      <c r="K25" s="27">
        <f>[1]!d("fon_vl",$I25,$K$10)</f>
        <v>17.305958999999998</v>
      </c>
      <c r="L25" s="72">
        <f ca="1">[1]!d("fon_vl",$I25,WORKDAY($L$10,-1))</f>
        <v>17.840738999999999</v>
      </c>
      <c r="M25" s="67">
        <f ca="1">[1]!d("fon_vl",$I25,WORKDAY($M$10,-1))</f>
        <v>17.875363999999998</v>
      </c>
      <c r="N25" s="31">
        <f t="shared" ref="N25:N31" ca="1" si="0">M25/L25-1</f>
        <v>1.9407828341639899E-3</v>
      </c>
      <c r="O25" s="31">
        <f t="shared" ref="O25:O31" ca="1" si="1">M25/K25-1</f>
        <v>3.2902250606279493E-2</v>
      </c>
      <c r="P25" s="34">
        <f ca="1">[1]!d("FON_pat",$I25,WORKDAY($K$5,-1))</f>
        <v>3141059.71</v>
      </c>
      <c r="Q25" s="21">
        <f ca="1">[1]!d("FON_LIQ_BES_DIV2",$I25,WORKDAY($J$5,-1),"USD")</f>
        <v>0</v>
      </c>
      <c r="R25" s="21">
        <f ca="1">[1]!d("FON_LIQ_BES_DIV2",$I25,WORKDAY($K$5,-1),"EUR")</f>
        <v>442020.85</v>
      </c>
      <c r="S25" s="35">
        <f t="shared" ref="S25:S32" ca="1" si="2">Q25+R25</f>
        <v>442020.85</v>
      </c>
      <c r="T25" s="36">
        <f t="shared" ref="T25:T32" ca="1" si="3">S25/P25</f>
        <v>0.14072347895608772</v>
      </c>
      <c r="U25" s="28">
        <f ca="1">IF(ISERROR([1]!d("fon_rf_med",I25,$K$4,$K$5)),0,[1]!d("fon_rf_med",I25,$K$4,$K$5))</f>
        <v>2179080.7610344831</v>
      </c>
      <c r="V25" s="30">
        <f t="shared" ref="V25:V32" ca="1" si="4">$U25/$AA25</f>
        <v>0.6904039596706969</v>
      </c>
      <c r="W25" s="28">
        <f ca="1">IF(ISERROR([1]!d("fon_rv_med",I25,$K$4,$K$5)),0,[1]!d("fon_rv_med",I25,$K$4,$K$5))</f>
        <v>160007.27275862067</v>
      </c>
      <c r="X25" s="30">
        <f t="shared" ref="X25:X32" ca="1" si="5">$W25/$AA25</f>
        <v>5.0695530273149346E-2</v>
      </c>
      <c r="Y25" s="29">
        <f ca="1">IF(ISERROR([1]!d("fon_FON_med",$I25,$K$4,$K$5)),0,[1]!d("fon_FON_med",$I25,$K$4,$K$5))</f>
        <v>446298.18</v>
      </c>
      <c r="Z25" s="30">
        <f t="shared" ref="Z25:Z32" ca="1" si="6">$Y25/$AA25</f>
        <v>0.14140184070990908</v>
      </c>
      <c r="AA25" s="28">
        <f ca="1">[1]!d("foN_PAT_MED",I25,$K$4,$K$5-1)</f>
        <v>3156240.2424137932</v>
      </c>
      <c r="AB25" s="33">
        <f>[1]!d("fon_vl",$I25,WORKDAY($AB$10,-1))/[1]!d("fon_vl",$I25,WORKDAY($AB$9,-1))-1</f>
        <v>2.2559298810022277E-2</v>
      </c>
      <c r="AC25" s="33">
        <f>[1]!d("fon_vl",I25,WORKDAY($AC$10,-1))/[1]!d("fon_vl",I25,WORKDAY($AC$9,-1))-1</f>
        <v>-1.3656909258573657E-3</v>
      </c>
      <c r="AD25" s="33">
        <f>[1]!d("fon_vl",I25,WORKDAY($AD$10,-1))/[1]!d("fon_vl",I25,WORKDAY($AD$9,-1))-1</f>
        <v>7.8874541381512842E-4</v>
      </c>
      <c r="AE25" s="33">
        <f>[1]!d("fon_vl",I25,WORKDAY($AE$10,-1))/[1]!d("fon_vl",I25,WORKDAY($AE$9,-1))-1</f>
        <v>2.5017092317964895E-3</v>
      </c>
      <c r="AF25" s="33">
        <f>[1]!d("fon_vl",I25,WORKDAY($AF$10,-1))/[1]!d("fon_vl",I25,WORKDAY($AF$9,-1))-1</f>
        <v>5.0225164989206039E-3</v>
      </c>
      <c r="AG25" s="33">
        <f>[1]!d("fon_vl",I25,WORKDAY($AG$10,-1))/[1]!d("fon_vl",I25,WORKDAY($AG$9,-1))-1</f>
        <v>-1.4248350945600396E-4</v>
      </c>
      <c r="AH25" s="33">
        <f>[1]!d("fon_vl",I25,WORKDAY($AH$10,-1))/[1]!d("fon_vl",I25,WORKDAY($AH$9,-1))-1</f>
        <v>1.039744644839713E-2</v>
      </c>
      <c r="AI25" s="33">
        <f>[1]!d("fon_vl",$I25,WORKDAY($AI$10,-1))/[1]!d("fon_vl",$I25,WORKDAY($AI$9,-1))-1</f>
        <v>-3.908718648969578E-3</v>
      </c>
      <c r="AJ25" s="33">
        <f ca="1">[1]!d("fon_vl",$I25,WORKDAY($AJ$10,-1))/[1]!d("fon_vl",$I25,WORKDAY($AJ$9,-1))-1</f>
        <v>-3.1557633460227441E-3</v>
      </c>
      <c r="AK25" s="33">
        <f>[1]!d("fon_vl",$I25,WORKDAY($AK$10,-1))/[1]!d("fon_vl",$I25,WORKDAY($AK$9,-1))-1</f>
        <v>7.8598591396097373E-3</v>
      </c>
      <c r="AL25" s="33">
        <f>[1]!d("fon_vl",$I25,WORKDAY($AL$10,-1))/[1]!d("fon_vl",$I25,WORKDAY($AL$9,-1))-1</f>
        <v>1.053163499909715E-2</v>
      </c>
      <c r="AM25" s="33">
        <f>[1]!d("fon_vl",$I25,WORKDAY($AM$10,-1))/[1]!d("fon_vl",$I25,WORKDAY($AM$9,-1))-1</f>
        <v>-6.3068576799341081E-3</v>
      </c>
      <c r="AN25" s="31">
        <f t="shared" ref="AN25:AN32" ca="1" si="7">O25</f>
        <v>3.2902250606279493E-2</v>
      </c>
    </row>
    <row r="26" spans="1:40">
      <c r="A26" s="23" t="s">
        <v>59</v>
      </c>
      <c r="B26" s="52">
        <f ca="1">[1]!d("fon_vl",$I26,$B$10-1)/[1]!d("fon_vl",$I26,$B$9-1)-1</f>
        <v>-1</v>
      </c>
      <c r="C26" s="52">
        <f>[1]!d("fon_vl",$I26,$C$10-1)/[1]!d("fon_vl",$I26,$C$9-1)-1</f>
        <v>-0.12960584797744945</v>
      </c>
      <c r="D26" s="52">
        <f>[1]!d("fon_vl",$I26,$D$10)/[1]!d("fon_vl",$I26,$D$9)-1</f>
        <v>7.9429390795610511E-2</v>
      </c>
      <c r="E26" s="52">
        <f>[1]!d("fon_vl",$I26,$E$10)/[1]!d("fon_vl",$I26,$E$9)-1</f>
        <v>5.992848388500116E-3</v>
      </c>
      <c r="F26" s="52">
        <f>[1]!d("fon_vl",$I26,$F$10)/[1]!d("fon_vl",$I26,$F$9)-1</f>
        <v>6.3030369627380622E-2</v>
      </c>
      <c r="G26" s="52">
        <f>[1]!d("fon_vl",$I26,$G$10)/[1]!d("fon_vl",$I26,$G$9)-1</f>
        <v>-8.374690180603761E-2</v>
      </c>
      <c r="H26" s="52">
        <f>[1]!d("fon_vl",$I26,$H$10)/[1]!d("fon_vl",$I26,$H$9)-1</f>
        <v>3.2588414447924263E-2</v>
      </c>
      <c r="I26" s="68">
        <v>495</v>
      </c>
      <c r="J26" s="22" t="str">
        <f>[1]!d("ent_ape",I26)</f>
        <v>TREA AHORRO 1, FP</v>
      </c>
      <c r="K26" s="27">
        <f>[1]!d("fon_vl",$I26,$K$10)</f>
        <v>11.300450999999999</v>
      </c>
      <c r="L26" s="72">
        <f ca="1">[1]!d("fon_vl",$I26,WORKDAY($L$10,-1))</f>
        <v>11.744798999999999</v>
      </c>
      <c r="M26" s="67">
        <f ca="1">[1]!d("fon_vl",$I26,WORKDAY($M$10,-1))</f>
        <v>11.776987999999999</v>
      </c>
      <c r="N26" s="31">
        <f t="shared" ca="1" si="0"/>
        <v>2.740702501592418E-3</v>
      </c>
      <c r="O26" s="31">
        <f t="shared" ca="1" si="1"/>
        <v>4.2169732871723431E-2</v>
      </c>
      <c r="P26" s="34">
        <f ca="1">[1]!d("FON_pat",$I26,WORKDAY($K$5,-1))</f>
        <v>2548197.9699999997</v>
      </c>
      <c r="Q26" s="21">
        <f ca="1">[1]!d("FON_LIQ_BES_DIV2",$I26,WORKDAY($J$5,-1),"USD")</f>
        <v>0</v>
      </c>
      <c r="R26" s="21">
        <f ca="1">[1]!d("FON_LIQ_BES_DIV2",$I26,WORKDAY($K$5,-1),"EUR")</f>
        <v>129629.3</v>
      </c>
      <c r="S26" s="35">
        <f t="shared" ca="1" si="2"/>
        <v>129629.3</v>
      </c>
      <c r="T26" s="36">
        <f t="shared" ca="1" si="3"/>
        <v>5.0870969024435733E-2</v>
      </c>
      <c r="U26" s="28">
        <f ca="1">IF(ISERROR([1]!d("fon_rf_med",I26,$K$4,$K$5)),0,[1]!d("fon_rf_med",I26,$K$4,$K$5))</f>
        <v>1553707.6086206897</v>
      </c>
      <c r="V26" s="30">
        <f t="shared" ca="1" si="4"/>
        <v>0.60738674730808839</v>
      </c>
      <c r="W26" s="28">
        <f ca="1">IF(ISERROR([1]!d("fon_rv_med",I26,$K$4,$K$5)),0,[1]!d("fon_rv_med",I26,$K$4,$K$5))</f>
        <v>743865.38931034482</v>
      </c>
      <c r="X26" s="30">
        <f t="shared" ca="1" si="5"/>
        <v>0.29079730107608526</v>
      </c>
      <c r="Y26" s="29">
        <f ca="1">IF(ISERROR([1]!d("fon_FON_med",$I26,$K$4,$K$5)),0,[1]!d("fon_FON_med",$I26,$K$4,$K$5))</f>
        <v>119344.74482758621</v>
      </c>
      <c r="Z26" s="30">
        <f t="shared" ca="1" si="6"/>
        <v>4.6655120929409155E-2</v>
      </c>
      <c r="AA26" s="28">
        <f ca="1">[1]!d("foN_PAT_MED",I26,$K$4,$K$5-1)</f>
        <v>2558020.2655172413</v>
      </c>
      <c r="AB26" s="33">
        <f>[1]!d("fon_vl",$I26,WORKDAY($AB$10,-1))/[1]!d("fon_vl",$I26,WORKDAY($AB$9,-1))-1</f>
        <v>2.6618254233941929E-2</v>
      </c>
      <c r="AC26" s="33">
        <f>[1]!d("fon_vl",I26,WORKDAY($AC$10,-1))/[1]!d("fon_vl",I26,WORKDAY($AC$9,-1))-1</f>
        <v>4.4673826845498255E-3</v>
      </c>
      <c r="AD26" s="33">
        <f>[1]!d("fon_vl",I26,WORKDAY($AD$10,-1))/[1]!d("fon_vl",I26,WORKDAY($AD$9,-1))-1</f>
        <v>-1.1432737605430843E-2</v>
      </c>
      <c r="AE26" s="33">
        <f>[1]!d("fon_vl",I26,WORKDAY($AE$10,-1))/[1]!d("fon_vl",I26,WORKDAY($AE$9,-1))-1</f>
        <v>7.6841605163144866E-3</v>
      </c>
      <c r="AF26" s="33">
        <f>[1]!d("fon_vl",I26,WORKDAY($AF$10,-1))/[1]!d("fon_vl",I26,WORKDAY($AF$9,-1))-1</f>
        <v>-6.1921099528527979E-4</v>
      </c>
      <c r="AG26" s="33">
        <f>[1]!d("fon_vl",I26,WORKDAY($AG$10,-1))/[1]!d("fon_vl",I26,WORKDAY($AG$9,-1))-1</f>
        <v>4.8034963481584647E-3</v>
      </c>
      <c r="AH26" s="33">
        <f>[1]!d("fon_vl",I26,WORKDAY($AH$10,-1))/[1]!d("fon_vl",I26,WORKDAY($AH$9,-1))-1</f>
        <v>1.8294465087036027E-2</v>
      </c>
      <c r="AI26" s="33">
        <f>[1]!d("fon_vl",$I26,WORKDAY($AI$10,-1))/[1]!d("fon_vl",$I26,WORKDAY($AI$9,-1))-1</f>
        <v>-5.3209257029102064E-3</v>
      </c>
      <c r="AJ26" s="33">
        <f ca="1">[1]!d("fon_vl",$I26,WORKDAY($AJ$10,-1))/[1]!d("fon_vl",$I26,WORKDAY($AJ$9,-1))-1</f>
        <v>-2.5380803094448012E-3</v>
      </c>
      <c r="AK26" s="33">
        <f>[1]!d("fon_vl",$I26,WORKDAY($AK$10,-1))/[1]!d("fon_vl",$I26,WORKDAY($AK$9,-1))-1</f>
        <v>7.9963607879611764E-3</v>
      </c>
      <c r="AL26" s="33">
        <f>[1]!d("fon_vl",$I26,WORKDAY($AL$10,-1))/[1]!d("fon_vl",$I26,WORKDAY($AL$9,-1))-1</f>
        <v>3.6085997868216424E-2</v>
      </c>
      <c r="AM26" s="33">
        <f>[1]!d("fon_vl",$I26,WORKDAY($AM$10,-1))/[1]!d("fon_vl",$I26,WORKDAY($AM$9,-1))-1</f>
        <v>-2.0268873716988267E-2</v>
      </c>
      <c r="AN26" s="31">
        <f t="shared" ca="1" si="7"/>
        <v>4.2169732871723431E-2</v>
      </c>
    </row>
    <row r="27" spans="1:40" s="75" customFormat="1">
      <c r="B27" s="73">
        <f ca="1">[1]!d("fon_vl",$I27,$B$10)/[1]!d("fon_vl",$I27,$B$9)-1</f>
        <v>2.4380906054709994E-2</v>
      </c>
      <c r="C27" s="73">
        <f>[1]!d("fon_vl",$I27,$C$10)/[1]!d("fon_vl",$I27,$C$9)-1</f>
        <v>-2.7044312936185699E-2</v>
      </c>
      <c r="D27" s="73">
        <f>[1]!d("fon_vl",$I27,$D$10)/[1]!d("fon_vl",$I27,$D$9)-1</f>
        <v>-1.7766886876279253E-3</v>
      </c>
      <c r="E27" s="73">
        <f>[1]!d("fon_vl",$I27,$E$10)/[1]!d("fon_vl",$I27,$E$9)-1</f>
        <v>-7.0431102795872613E-3</v>
      </c>
      <c r="F27" s="73">
        <f>[1]!d("fon_vl",$I27,$F$10)/[1]!d("fon_vl",$I27,$F$9)-1</f>
        <v>3.4049544290180034E-2</v>
      </c>
      <c r="G27" s="73">
        <f>[1]!d("fon_vl",$I27,$G$10)/[1]!d("fon_vl",$I27,$G$9)-1</f>
        <v>-3.3569471727723732E-2</v>
      </c>
      <c r="H27" s="73">
        <f>[1]!d("fon_vl",$I27,$H$10)/[1]!d("fon_vl",$I27,$H$9)-1</f>
        <v>1.2793111690389214E-2</v>
      </c>
      <c r="I27" s="74">
        <v>492</v>
      </c>
      <c r="J27" s="84" t="str">
        <f>[1]!d("ent_ape",I27)</f>
        <v>TREA RF CP, FP</v>
      </c>
      <c r="K27" s="76">
        <f>[1]!d("fon_vl",$I27,$K$10)</f>
        <v>13.198319999999999</v>
      </c>
      <c r="L27" s="77">
        <f ca="1">[1]!d("fon_vl",$I27,$L$10)</f>
        <v>13.516845</v>
      </c>
      <c r="M27" s="78">
        <f ca="1">[1]!d("fon_vl",$I27,$M$10)</f>
        <v>13.520106999999999</v>
      </c>
      <c r="N27" s="79">
        <f t="shared" ca="1" si="0"/>
        <v>2.4132850528357785E-4</v>
      </c>
      <c r="O27" s="79">
        <f t="shared" ca="1" si="1"/>
        <v>2.4380906054709994E-2</v>
      </c>
      <c r="P27" s="34">
        <f ca="1">[1]!d("FON_pat",$I27,$K$5)</f>
        <v>4251751.01</v>
      </c>
      <c r="Q27" s="80">
        <f ca="1">[1]!d("FON_LIQ_BES_DIV2",$I27,$K$5,"USD")</f>
        <v>0</v>
      </c>
      <c r="R27" s="80">
        <f ca="1">[1]!d("FON_LIQ_BES_DIV2",$I27,$K$5,"EUR")</f>
        <v>407197.9</v>
      </c>
      <c r="S27" s="35">
        <f t="shared" ca="1" si="2"/>
        <v>407197.9</v>
      </c>
      <c r="T27" s="36">
        <f t="shared" ca="1" si="3"/>
        <v>9.5771812376190868E-2</v>
      </c>
      <c r="U27" s="81">
        <f ca="1">IF(ISERROR([1]!d("fon_rf_med",I27,$K$4,$K$5)),0,[1]!d("fon_rf_med",I27,$K$4,$K$5))</f>
        <v>3972321.0390625</v>
      </c>
      <c r="V27" s="30">
        <f t="shared" ca="1" si="4"/>
        <v>0.91233556744756761</v>
      </c>
      <c r="W27" s="81">
        <f ca="1">IF(ISERROR([1]!d("fon_rv_med",I27,$K$4,$K$5)),0,[1]!d("fon_rv_med",I27,$K$4,$K$5))</f>
        <v>0</v>
      </c>
      <c r="X27" s="30">
        <f t="shared" ca="1" si="5"/>
        <v>0</v>
      </c>
      <c r="Y27" s="82">
        <f ca="1">IF(ISERROR([1]!d("fon_FON_med",$I27,$K$4,$K$5)),0,[1]!d("fon_FON_med",$I27,$K$4,$K$5))</f>
        <v>0</v>
      </c>
      <c r="Z27" s="30">
        <f t="shared" ca="1" si="6"/>
        <v>0</v>
      </c>
      <c r="AA27" s="81">
        <f ca="1">[1]!d("foN_PAT_MED",I27,$K$4,$K$5)</f>
        <v>4354013.1293749996</v>
      </c>
      <c r="AB27" s="83">
        <f>[1]!d("fon_vl",$I27,$AB$10)/[1]!d("fon_vl",$I27,$AB$9)-1</f>
        <v>7.1264373041417528E-3</v>
      </c>
      <c r="AC27" s="83">
        <f>[1]!d("fon_vl",I27,$AC$10)/[1]!d("fon_vl",I27,$AC$9)-1</f>
        <v>-1.238303728521295E-4</v>
      </c>
      <c r="AD27" s="83">
        <f>[1]!d("fon_vl",I27,$AD$10)/[1]!d("fon_vl",I27,$AD$9)-1</f>
        <v>-7.2757472858286931E-5</v>
      </c>
      <c r="AE27" s="83">
        <f>[1]!d("fon_vl",I27,$AE$10)/[1]!d("fon_vl",I27,$AE$9)-1</f>
        <v>2.9833486885093574E-3</v>
      </c>
      <c r="AF27" s="83">
        <f>[1]!d("fon_vl",I27,$AF$10)/[1]!d("fon_vl",I27,$AF$9)-1</f>
        <v>3.5531199725840068E-3</v>
      </c>
      <c r="AG27" s="83">
        <f>[1]!d("fon_vl",I27,$AG$10)/[1]!d("fon_vl",I27,$AG$9)-1</f>
        <v>2.1305586930409071E-4</v>
      </c>
      <c r="AH27" s="83">
        <f>[1]!d("fon_vl",$I$27,AH10)/[1]!d("fon_vl",$I$27,AH9)-1</f>
        <v>4.1821058784692333E-3</v>
      </c>
      <c r="AI27" s="83">
        <f>[1]!d("fon_vl",$I27,$AI$10)/[1]!d("fon_vl",$I27,$AI$9)-1</f>
        <v>3.3853400277978896E-3</v>
      </c>
      <c r="AJ27" s="83">
        <f ca="1">[1]!d("fon_vl",$I27,$AJ$10)/[1]!d("fon_vl",$I27,$AJ$9)-1</f>
        <v>2.896285173972224E-3</v>
      </c>
      <c r="AK27" s="83">
        <f>[1]!d("fon_vl",$I27,$AK$10)/[1]!d("fon_vl",$I27,$AK$9)-1</f>
        <v>3.2813668377327243E-3</v>
      </c>
      <c r="AL27" s="83">
        <f>[1]!d("fon_vl",$I27,$AL$10)/[1]!d("fon_vl",$I27,$AL$9)-1</f>
        <v>5.4821443566384076E-3</v>
      </c>
      <c r="AM27" s="83">
        <f>[1]!d("fon_vl",$I27,$AM$10)/[1]!d("fon_vl",$I27,$AM$9)-1</f>
        <v>-6.8605577441893661E-4</v>
      </c>
      <c r="AN27" s="79">
        <f t="shared" ca="1" si="7"/>
        <v>2.4380906054709994E-2</v>
      </c>
    </row>
    <row r="28" spans="1:40" s="75" customFormat="1">
      <c r="A28" s="75" t="s">
        <v>87</v>
      </c>
      <c r="B28" s="73">
        <f ca="1">[1]!d("fon_vl",$I28,$B$10)/[1]!d("fon_vl",$I28,$B$9)-1</f>
        <v>0.11894869521606566</v>
      </c>
      <c r="C28" s="73">
        <f>[1]!d("fon_vl",$I28,$C$10)/[1]!d("fon_vl",$I28,$C$9)-1</f>
        <v>-0.11878002017180378</v>
      </c>
      <c r="D28" s="73">
        <f>[1]!d("fon_vl",$I28,$D$10)/[1]!d("fon_vl",$I28,$D$9)-1</f>
        <v>0.18047289504572883</v>
      </c>
      <c r="E28" s="73">
        <f>[1]!d("fon_vl",$I28,$E$10)/[1]!d("fon_vl",$I28,$E$9)-1</f>
        <v>6.2732985276966247E-2</v>
      </c>
      <c r="F28" s="73">
        <f>[1]!d("fon_vl",$I28,$F$10)/[1]!d("fon_vl",$I28,$F$9)-1</f>
        <v>0.12026298148488523</v>
      </c>
      <c r="G28" s="73">
        <f>[1]!d("fon_vl",$I28,$G$10)/[1]!d("fon_vl",$I28,$G$9)-1</f>
        <v>-9.9709908821371651E-2</v>
      </c>
      <c r="H28" s="73">
        <f>[1]!d("fon_vl",$I28,$H$10)/[1]!d("fon_vl",$I28,$H$9)-1</f>
        <v>7.260137821539292E-2</v>
      </c>
      <c r="I28" s="74">
        <v>480</v>
      </c>
      <c r="J28" s="84" t="str">
        <f>[1]!d("ent_ape",I28)</f>
        <v>TREA RV MIXTA, FP</v>
      </c>
      <c r="K28" s="76">
        <f>[1]!d("fon_vl",$I28,$K$10)</f>
        <v>8.954701</v>
      </c>
      <c r="L28" s="77">
        <f ca="1">[1]!d("fon_vl",$I28,$L$10)</f>
        <v>9.9956839999999989</v>
      </c>
      <c r="M28" s="78">
        <f ca="1">[1]!d("fon_vl",$I28,$M$10)</f>
        <v>10.019850999999999</v>
      </c>
      <c r="N28" s="79">
        <f t="shared" ca="1" si="0"/>
        <v>2.4177434980938717E-3</v>
      </c>
      <c r="O28" s="79">
        <f t="shared" ca="1" si="1"/>
        <v>0.11894869521606566</v>
      </c>
      <c r="P28" s="34">
        <f ca="1">[1]!d("FON_pat",$I28,$K$5)</f>
        <v>1328679.3799999999</v>
      </c>
      <c r="Q28" s="80">
        <f ca="1">[1]!d("FON_LIQ_BES_DIV2",$I28,$K$5,"USD")</f>
        <v>7110.23</v>
      </c>
      <c r="R28" s="80">
        <f ca="1">[1]!d("FON_LIQ_BES_DIV2",$I28,$K$5,"EUR")</f>
        <v>102065.77</v>
      </c>
      <c r="S28" s="35">
        <f t="shared" ca="1" si="2"/>
        <v>109176</v>
      </c>
      <c r="T28" s="36">
        <f t="shared" ca="1" si="3"/>
        <v>8.2168807346133424E-2</v>
      </c>
      <c r="U28" s="81">
        <f ca="1">IF(ISERROR([1]!d("fon_rf_med",I28,$K$4,$K$5)),0,[1]!d("fon_rf_med",I28,$K$4,$K$5))</f>
        <v>553097.27093750006</v>
      </c>
      <c r="V28" s="30">
        <f t="shared" ca="1" si="4"/>
        <v>0.41362721828055155</v>
      </c>
      <c r="W28" s="81">
        <f ca="1">IF(ISERROR([1]!d("fon_rv_med",I28,$K$4,$K$5)),0,[1]!d("fon_rv_med",I28,$K$4,$K$5))</f>
        <v>652507.84875</v>
      </c>
      <c r="X28" s="30">
        <f t="shared" ca="1" si="5"/>
        <v>0.48797023700228576</v>
      </c>
      <c r="Y28" s="82">
        <f ca="1">IF(ISERROR([1]!d("fon_FON_med",$I28,$K$4,$K$5)),0,[1]!d("fon_FON_med",$I28,$K$4,$K$5))</f>
        <v>0</v>
      </c>
      <c r="Z28" s="30">
        <f t="shared" ca="1" si="6"/>
        <v>0</v>
      </c>
      <c r="AA28" s="81">
        <f ca="1">[1]!d("foN_PAT_MED",I28,$K$4,$K$5)</f>
        <v>1337187.8021875001</v>
      </c>
      <c r="AB28" s="83">
        <f>[1]!d("fon_vl",$I28,$AB$10)/[1]!d("fon_vl",$I28,$AB$9)-1</f>
        <v>6.6386359522221827E-2</v>
      </c>
      <c r="AC28" s="83">
        <f>[1]!d("fon_vl",I28,$AC$10)/[1]!d("fon_vl",I28,$AC$9)-1</f>
        <v>1.6880837090465839E-2</v>
      </c>
      <c r="AD28" s="83">
        <f>[1]!d("fon_vl",I28,$AD$10)/[1]!d("fon_vl",I28,$AD$9)-1</f>
        <v>-1.8769626571348841E-3</v>
      </c>
      <c r="AE28" s="83">
        <f>[1]!d("fon_vl",I28,$AE$10)/[1]!d("fon_vl",I28,$AE$9)-1</f>
        <v>2.0500110243937275E-3</v>
      </c>
      <c r="AF28" s="83">
        <f>[1]!d("fon_vl",I28,$AF$10)/[1]!d("fon_vl",I28,$AF$9)-1</f>
        <v>1.2252044169632548E-2</v>
      </c>
      <c r="AG28" s="83">
        <f>[1]!d("fon_vl",I28,$AG$10)/[1]!d("fon_vl",I28,$AG$9)-1</f>
        <v>1.5192954859951202E-2</v>
      </c>
      <c r="AH28" s="83">
        <f>[1]!d("fon_vl",I28,$AH$10)/[1]!d("fon_vl",I28,$AH$9)-1</f>
        <v>1.6498192551255064E-2</v>
      </c>
      <c r="AI28" s="83">
        <f>[1]!d("fon_vl",$I28,$AI$10)/[1]!d("fon_vl",$I28,$AI$9)-1</f>
        <v>-3.4432644023315584E-3</v>
      </c>
      <c r="AJ28" s="83">
        <f ca="1">[1]!d("fon_vl",$I28,$AJ$10)/[1]!d("fon_vl",$I28,$AJ$9)-1</f>
        <v>-8.9258337115033504E-3</v>
      </c>
      <c r="AK28" s="83">
        <f>[1]!d("fon_vl",$I28,$AK$10)/[1]!d("fon_vl",$I28,$AK$9)-1</f>
        <v>3.2146327527487806E-2</v>
      </c>
      <c r="AL28" s="83">
        <f>[1]!d("fon_vl",$I28,$AL$10)/[1]!d("fon_vl",$I28,$AL$9)-1</f>
        <v>3.9108430270668348E-2</v>
      </c>
      <c r="AM28" s="83">
        <f>[1]!d("fon_vl",$I28,$AM$10)/[1]!d("fon_vl",$I28,$AM$9)-1</f>
        <v>-2.5224292983710095E-2</v>
      </c>
      <c r="AN28" s="79">
        <f t="shared" ca="1" si="7"/>
        <v>0.11894869521606566</v>
      </c>
    </row>
    <row r="29" spans="1:40">
      <c r="B29" s="52">
        <f ca="1">[1]!d("fon_vl",$I29,$B$10)/[1]!d("fon_vl",$I29,$B$9)-1</f>
        <v>-1</v>
      </c>
      <c r="C29" s="52">
        <f>[1]!d("fon_vl",$I29,$C$10)/[1]!d("fon_vl",$I29,$C$9)-1</f>
        <v>-7.5419405561545805E-2</v>
      </c>
      <c r="D29" s="52">
        <f>[1]!d("fon_vl",$I29,$D$10)/[1]!d("fon_vl",$I29,$D$9)-1</f>
        <v>2.353709819201244E-3</v>
      </c>
      <c r="E29" s="52">
        <f>[1]!d("fon_vl",$I29,$E$10)/[1]!d("fon_vl",$I29,$E$9)-1</f>
        <v>-3.4474044710977036E-3</v>
      </c>
      <c r="F29" s="52">
        <f>[1]!d("fon_vl",$I29,$F$10)/[1]!d("fon_vl",$I29,$F$9)-1</f>
        <v>4.0388666307854759E-2</v>
      </c>
      <c r="G29" s="52">
        <f>[1]!d("fon_vl",$I29,$G$10)/[1]!d("fon_vl",$I29,$G$9)-1</f>
        <v>-3.4478600678389149E-2</v>
      </c>
      <c r="H29" s="52">
        <f>[1]!d("fon_vl",$I29,$H$10)/[1]!d("fon_vl",$I29,$H$9)-1</f>
        <v>8.4701431949478767E-3</v>
      </c>
      <c r="I29" s="68">
        <v>475</v>
      </c>
      <c r="J29" s="22" t="str">
        <f>[1]!d("ent_ape",I29)</f>
        <v>TREA RF LP, FP</v>
      </c>
      <c r="K29" s="27">
        <f>[1]!d("fon_vl",$I29,$K$10)</f>
        <v>11.702435999999999</v>
      </c>
      <c r="L29" s="72">
        <f ca="1">[1]!d("fon_vl",$I29,WORKDAY($L$10,-1))</f>
        <v>11.752893</v>
      </c>
      <c r="M29" s="67">
        <f ca="1">[1]!d("fon_vl",$I29,WORKDAY($M$10,-1))</f>
        <v>11.779463999999999</v>
      </c>
      <c r="N29" s="31">
        <f t="shared" ca="1" si="0"/>
        <v>2.260805063059701E-3</v>
      </c>
      <c r="O29" s="31">
        <f t="shared" ca="1" si="1"/>
        <v>6.5822192917781575E-3</v>
      </c>
      <c r="P29" s="34">
        <f ca="1">[1]!d("FON_pat",$I29,WORKDAY($K$5,-1))</f>
        <v>592599.76</v>
      </c>
      <c r="Q29" s="21">
        <f ca="1">[1]!d("FON_LIQ_BES_DIV2",$I29,WORKDAY($J$5,-1),"USD")</f>
        <v>0</v>
      </c>
      <c r="R29" s="21">
        <f ca="1">[1]!d("FON_LIQ_BES_DIV2",$I29,WORKDAY($K$5,-1),"EUR")</f>
        <v>13971.2</v>
      </c>
      <c r="S29" s="35">
        <f t="shared" ca="1" si="2"/>
        <v>13971.2</v>
      </c>
      <c r="T29" s="36">
        <f t="shared" ca="1" si="3"/>
        <v>2.3576114846890928E-2</v>
      </c>
      <c r="U29" s="28">
        <f ca="1">IF(ISERROR([1]!d("fon_rf_med",I29,$K$4,$K$5)),0,[1]!d("fon_rf_med",I29,$K$4,$K$5))</f>
        <v>282172.18206896551</v>
      </c>
      <c r="V29" s="30">
        <f t="shared" ca="1" si="4"/>
        <v>0.47465228525944564</v>
      </c>
      <c r="W29" s="28">
        <f ca="1">IF(ISERROR([1]!d("fon_rv_med",I29,$K$4,$K$5)),0,[1]!d("fon_rv_med",I29,$K$4,$K$5))</f>
        <v>0</v>
      </c>
      <c r="X29" s="30">
        <f t="shared" ca="1" si="5"/>
        <v>0</v>
      </c>
      <c r="Y29" s="29">
        <f ca="1">IF(ISERROR([1]!d("fon_FON_med",$I29,$K$4,$K$5)),0,[1]!d("fon_FON_med",$I29,$K$4,$K$5))</f>
        <v>299088.46724137932</v>
      </c>
      <c r="Z29" s="30">
        <f t="shared" ca="1" si="6"/>
        <v>0.5031077954954768</v>
      </c>
      <c r="AA29" s="28">
        <f ca="1">[1]!d("foN_PAT_MED",I29,$K$4,$K$5-1)</f>
        <v>594481.87827586208</v>
      </c>
      <c r="AB29" s="33">
        <f>[1]!d("fon_vl",$I29,WORKDAY($AB$10,-1))/[1]!d("fon_vl",$I29,WORKDAY($AB$9,-1))-1</f>
        <v>1.3097745945257255E-2</v>
      </c>
      <c r="AC29" s="33">
        <f>[1]!d("fon_vl",I29,WORKDAY($AC$10,-1))/[1]!d("fon_vl",I29,WORKDAY($AC$9,-1))-1</f>
        <v>-6.619232684188403E-3</v>
      </c>
      <c r="AD29" s="33">
        <f>[1]!d("fon_vl",I29,WORKDAY($AD$10,-1))/[1]!d("fon_vl",I29,WORKDAY($AD$9,-1))-1</f>
        <v>1.8914753193335354E-3</v>
      </c>
      <c r="AE29" s="33">
        <f>[1]!d("fon_vl",I29,WORKDAY($AE$10,-1))/[1]!d("fon_vl",I29,WORKDAY($AE$9,-1))-1</f>
        <v>4.1223384420963072E-3</v>
      </c>
      <c r="AF29" s="33">
        <f>[1]!d("fon_vl",I29,WORKDAY($AF$10,-1))/[1]!d("fon_vl",I29,WORKDAY($AF$9,-1))-1</f>
        <v>-1.9079209948873466E-3</v>
      </c>
      <c r="AG29" s="33">
        <f>[1]!d("fon_vl",I29,WORKDAY($AG$10,-1))/[1]!d("fon_vl",I29,WORKDAY($AG$9,-1))-1</f>
        <v>-2.7667255233917443E-3</v>
      </c>
      <c r="AH29" s="33">
        <f>[1]!d("fon_vl",I29,WORKDAY($AH$10,-1))/[1]!d("fon_vl",I29,WORKDAY($AH$9,-1))-1</f>
        <v>3.4333420332812725E-3</v>
      </c>
      <c r="AI29" s="33">
        <f>[1]!d("fon_vl",$I29,WORKDAY($AI$10,-1))/[1]!d("fon_vl",$I29,WORKDAY($AI$9,-1))-1</f>
        <v>4.3097387250501384E-5</v>
      </c>
      <c r="AJ29" s="33">
        <f ca="1">[1]!d("fon_vl",$I29,WORKDAY($AJ$10,-1))/[1]!d("fon_vl",$I29,WORKDAY($AJ$9,-1))-1</f>
        <v>-4.6230518496686024E-3</v>
      </c>
      <c r="AK29" s="33">
        <f>[1]!d("fon_vl",$I29,WORKDAY($AK$10,-1))/[1]!d("fon_vl",$I29,WORKDAY($AK$9,-1))-1</f>
        <v>-5.2109535993638545E-4</v>
      </c>
      <c r="AL29" s="33">
        <f>[1]!d("fon_vl",$I29,WORKDAY($AL$10,-1))/[1]!d("fon_vl",$I29,WORKDAY($AL$9,-1))-1</f>
        <v>1.2426772291957988E-2</v>
      </c>
      <c r="AM29" s="33">
        <f>[1]!d("fon_vl",$I29,WORKDAY($AM$10,-1))/[1]!d("fon_vl",$I29,WORKDAY($AM$9,-1))-1</f>
        <v>-8.4646855295529289E-3</v>
      </c>
      <c r="AN29" s="31">
        <f t="shared" ca="1" si="7"/>
        <v>6.5822192917781575E-3</v>
      </c>
    </row>
    <row r="30" spans="1:40" s="75" customFormat="1">
      <c r="B30" s="73">
        <f ca="1">[1]!d("fon_vl",$I30,$B$10)/[1]!d("fon_vl",$I30,$B$9)-1</f>
        <v>8.0060226171052573E-2</v>
      </c>
      <c r="C30" s="73">
        <f>[1]!d("fon_vl",$I30,$C$10)/[1]!d("fon_vl",$I30,$C$9)-1</f>
        <v>-0.11570102078812283</v>
      </c>
      <c r="D30" s="73">
        <f>[1]!d("fon_vl",$I30,$D$10)/[1]!d("fon_vl",$I30,$D$9)-1</f>
        <v>0.2146099304030642</v>
      </c>
      <c r="E30" s="73">
        <f>[1]!d("fon_vl",$I30,$E$10)/[1]!d("fon_vl",$I30,$E$9)-1</f>
        <v>2.6098824339432891E-2</v>
      </c>
      <c r="F30" s="73">
        <f>[1]!d("fon_vl",$I30,$F$10)/[1]!d("fon_vl",$I30,$F$9)-1</f>
        <v>0.17080493696038013</v>
      </c>
      <c r="G30" s="73">
        <f>[1]!d("fon_vl",$I30,$G$10)/[1]!d("fon_vl",$I30,$G$9)-1</f>
        <v>-0.17980630481717419</v>
      </c>
      <c r="H30" s="73" t="e">
        <f>[1]!d("fon_vl",$I30,$H$10)/[1]!d("fon_vl",$I30,$H$9)-1</f>
        <v>#DIV/0!</v>
      </c>
      <c r="I30" s="74">
        <v>498</v>
      </c>
      <c r="J30" s="84" t="str">
        <f>[1]!d("ent_ape",I30)</f>
        <v>TREA AHORRO 3, FP</v>
      </c>
      <c r="K30" s="76">
        <f>[1]!d("fon_vl",$I30,$K$10)</f>
        <v>10.807926</v>
      </c>
      <c r="L30" s="77">
        <f ca="1">[1]!d("fon_vl",$I30,$L$10)</f>
        <v>11.751063</v>
      </c>
      <c r="M30" s="78">
        <f ca="1">[1]!d("fon_vl",$I30,$M$10)</f>
        <v>11.673211</v>
      </c>
      <c r="N30" s="79">
        <f t="shared" ca="1" si="0"/>
        <v>-6.6251027672985519E-3</v>
      </c>
      <c r="O30" s="79">
        <f t="shared" ca="1" si="1"/>
        <v>8.0060226171052573E-2</v>
      </c>
      <c r="P30" s="34">
        <f ca="1">[1]!d("FON_pat",$I30,$K$5)</f>
        <v>2409964.5699999998</v>
      </c>
      <c r="Q30" s="80">
        <f ca="1">[1]!d("FON_LIQ_BES_DIV2",$I30,$K$5,"USD")</f>
        <v>1130.1500000000001</v>
      </c>
      <c r="R30" s="80">
        <f ca="1">[1]!d("FON_LIQ_BES_DIV2",$I30,$K$5,"EUR")</f>
        <v>50309.34</v>
      </c>
      <c r="S30" s="35">
        <f t="shared" ca="1" si="2"/>
        <v>51439.49</v>
      </c>
      <c r="T30" s="36">
        <f t="shared" ca="1" si="3"/>
        <v>2.1344500512719158E-2</v>
      </c>
      <c r="U30" s="81">
        <f ca="1">IF(ISERROR([1]!d("fon_rf_med",I30,$K$4,$K$5)),0,[1]!d("fon_rf_med",I30,$K$4,$K$5))</f>
        <v>0</v>
      </c>
      <c r="V30" s="30">
        <f t="shared" ca="1" si="4"/>
        <v>0</v>
      </c>
      <c r="W30" s="81">
        <f ca="1">IF(ISERROR([1]!d("fon_rv_med",I30,$K$4,$K$5)),0,[1]!d("fon_rv_med",I30,$K$4,$K$5))</f>
        <v>2375761.2787500001</v>
      </c>
      <c r="X30" s="30">
        <f t="shared" ca="1" si="5"/>
        <v>0.97139318457565249</v>
      </c>
      <c r="Y30" s="82">
        <f ca="1">IF(ISERROR([1]!d("fon_FON_med",$I30,$K$4,$K$5)),0,[1]!d("fon_FON_med",$I30,$K$4,$K$5))</f>
        <v>0</v>
      </c>
      <c r="Z30" s="30">
        <f t="shared" ca="1" si="6"/>
        <v>0</v>
      </c>
      <c r="AA30" s="81">
        <f ca="1">[1]!d("foN_PAT_MED",I30,$K$4,$K$5)</f>
        <v>2445725.7025000001</v>
      </c>
      <c r="AB30" s="83">
        <f>[1]!d("fon_vl",$I30,$AB$10)/[1]!d("fon_vl",$I30,$AB$9)-1</f>
        <v>5.8406210405215653E-2</v>
      </c>
      <c r="AC30" s="83">
        <f>[1]!d("fon_vl",I30,$AC$10)/[1]!d("fon_vl",I30,$AC$9)-1</f>
        <v>1.762452120677227E-2</v>
      </c>
      <c r="AD30" s="83">
        <f>[1]!d("fon_vl",I30,$AD$10)/[1]!d("fon_vl",I30,$AD$9)-1</f>
        <v>-2.1779027636106507E-2</v>
      </c>
      <c r="AE30" s="83">
        <f>[1]!d("fon_vl",I30,$AE$10)/[1]!d("fon_vl",I30,$AE$9)-1</f>
        <v>-2.0243674049448268E-3</v>
      </c>
      <c r="AF30" s="83">
        <f>[1]!d("fon_vl",I30,$AF$10)/[1]!d("fon_vl",I30,$AF$9)-1</f>
        <v>-1.3454521999727298E-2</v>
      </c>
      <c r="AG30" s="83">
        <f>[1]!d("fon_vl",I30,$AG$10)/[1]!d("fon_vl",I30,$AG$9)-1</f>
        <v>3.4785768548525331E-2</v>
      </c>
      <c r="AH30" s="83">
        <f>[1]!d("fon_vl",I30,$AH$10)/[1]!d("fon_vl",I30,$AH$9)-1</f>
        <v>3.4204864746658181E-2</v>
      </c>
      <c r="AI30" s="83">
        <f>[1]!d("fon_vl",$I30,$AI$10)/[1]!d("fon_vl",$I30,$AI$9)-1</f>
        <v>-1.4980258580424621E-2</v>
      </c>
      <c r="AJ30" s="83">
        <f ca="1">[1]!d("fon_vl",$I30,$AJ$10)/[1]!d("fon_vl",$I30,$AJ$9)-1</f>
        <v>-1.2284076958373857E-2</v>
      </c>
      <c r="AK30" s="83">
        <f>[1]!d("fon_vl",$I30,$AK$10)/[1]!d("fon_vl",$I30,$AK$9)-1</f>
        <v>7.6524606401367601E-2</v>
      </c>
      <c r="AL30" s="83">
        <f>[1]!d("fon_vl",$I30,$AL$10)/[1]!d("fon_vl",$I30,$AL$9)-1</f>
        <v>5.0394927225801744E-2</v>
      </c>
      <c r="AM30" s="83">
        <f>[1]!d("fon_vl",$I30,$AM$10)/[1]!d("fon_vl",$I30,$AM$9)-1</f>
        <v>-4.7967257882929992E-2</v>
      </c>
      <c r="AN30" s="79">
        <f t="shared" ca="1" si="7"/>
        <v>8.0060226171052573E-2</v>
      </c>
    </row>
    <row r="31" spans="1:40">
      <c r="B31" s="52">
        <f ca="1">[1]!d("fon_vl",$I31,$B$10-1)/[1]!d("fon_vl",$I31,$B$9-1)-1</f>
        <v>-1</v>
      </c>
      <c r="C31" s="52">
        <f>[1]!d("fon_vl",$I31,$C$10-1)/[1]!d("fon_vl",$I31,$C$9-1)-1</f>
        <v>-8.796104380839298E-2</v>
      </c>
      <c r="D31" s="52">
        <f>[1]!d("fon_vl",$I31,$D$10)/[1]!d("fon_vl",$I31,$D$9)-1</f>
        <v>9.2200370666707387E-2</v>
      </c>
      <c r="E31" s="52">
        <f>[1]!d("fon_vl",$I31,$E$10)/[1]!d("fon_vl",$I31,$E$9)-1</f>
        <v>2.0261827999852544E-2</v>
      </c>
      <c r="F31" s="52">
        <f>[1]!d("fon_vl",$I31,$F$10)/[1]!d("fon_vl",$I31,$F$9)-1</f>
        <v>6.7030146371192423E-2</v>
      </c>
      <c r="G31" s="52">
        <f>[1]!d("fon_vl",$I31,$G$10)/[1]!d("fon_vl",$I31,$G$9)-1</f>
        <v>-6.982393068603443E-2</v>
      </c>
      <c r="H31" s="52">
        <f>[1]!d("fon_vl",$I31,$H$10)/[1]!d("fon_vl",$I31,$H$9)-1</f>
        <v>2.0632820374492322E-2</v>
      </c>
      <c r="I31" s="68">
        <v>505</v>
      </c>
      <c r="J31" s="22" t="str">
        <f>[1]!d("ent_ape",I31)</f>
        <v>TREA EMPLEO, FP</v>
      </c>
      <c r="K31" s="27">
        <f>[1]!d("fon_vl",$I31,$K$10)</f>
        <v>12.899198</v>
      </c>
      <c r="L31" s="72">
        <f ca="1">[1]!d("fon_vl",$I31,WORKDAY($L$10,-1))</f>
        <v>13.285269</v>
      </c>
      <c r="M31" s="67">
        <f ca="1">[1]!d("fon_vl",$I31,WORKDAY($M$10,-1))</f>
        <v>13.312033</v>
      </c>
      <c r="N31" s="31">
        <f t="shared" ca="1" si="0"/>
        <v>2.0145621439806582E-3</v>
      </c>
      <c r="O31" s="31">
        <f t="shared" ca="1" si="1"/>
        <v>3.2004702928042361E-2</v>
      </c>
      <c r="P31" s="34">
        <f ca="1">[1]!d("FON_pat",$I31,WORKDAY($K$5,-1))</f>
        <v>796423.14</v>
      </c>
      <c r="Q31" s="21">
        <f ca="1">[1]!d("FON_LIQ_BES_DIV2",$I31,WORKDAY($J$5,-1),"USD")</f>
        <v>0</v>
      </c>
      <c r="R31" s="21">
        <f ca="1">[1]!d("FON_LIQ_BES_DIV2",$I31,WORKDAY($K$5,-1),"EUR")</f>
        <v>126719.15</v>
      </c>
      <c r="S31" s="35">
        <f t="shared" ca="1" si="2"/>
        <v>126719.15</v>
      </c>
      <c r="T31" s="36">
        <f t="shared" ca="1" si="3"/>
        <v>0.15911033172642372</v>
      </c>
      <c r="U31" s="28">
        <f ca="1">IF(ISERROR([1]!d("fon_rf_med",I31,$K$4,$K$5)),0,[1]!d("fon_rf_med",I31,$K$4,$K$5))</f>
        <v>0</v>
      </c>
      <c r="V31" s="30">
        <f t="shared" ca="1" si="4"/>
        <v>0</v>
      </c>
      <c r="W31" s="28">
        <f ca="1">IF(ISERROR([1]!d("fon_rv_med",I31,$K$4,$K$5)),0,[1]!d("fon_rv_med",I31,$K$4,$K$5))</f>
        <v>0</v>
      </c>
      <c r="X31" s="30">
        <f t="shared" ca="1" si="5"/>
        <v>0</v>
      </c>
      <c r="Y31" s="29">
        <f ca="1">IF(ISERROR([1]!d("fon_FON_med",$I31,$K$4,$K$5)),0,[1]!d("fon_FON_med",$I31,$K$4,$K$5))</f>
        <v>732763.04344827589</v>
      </c>
      <c r="Z31" s="30">
        <f t="shared" ca="1" si="6"/>
        <v>0.92677830163361585</v>
      </c>
      <c r="AA31" s="28">
        <f ca="1">[1]!d("foN_PAT_MED",I31,$K$4,$K$5-1)</f>
        <v>790656.23586206895</v>
      </c>
      <c r="AB31" s="33">
        <f>[1]!d("fon_vl",$I31,WORKDAY($AB$10,-1))/[1]!d("fon_vl",$I31,WORKDAY($AB$9,-1))-1</f>
        <v>2.9134683917905635E-2</v>
      </c>
      <c r="AC31" s="33">
        <f>[1]!d("fon_vl",I31,WORKDAY($AC$10,-1))/[1]!d("fon_vl",I31,WORKDAY($AC$9,-1))-1</f>
        <v>-4.9355106829851447E-4</v>
      </c>
      <c r="AD31" s="33">
        <f>[1]!d("fon_vl",I31,WORKDAY($AD$10,-1))/[1]!d("fon_vl",I31,WORKDAY($AD$9,-1))-1</f>
        <v>-6.0643606329798816E-3</v>
      </c>
      <c r="AE31" s="33">
        <f>[1]!d("fon_vl",I31,WORKDAY($AE$10,-1))/[1]!d("fon_vl",I31,WORKDAY($AE$9,-1))-1</f>
        <v>6.2586990616766425E-3</v>
      </c>
      <c r="AF31" s="33">
        <f>[1]!d("fon_vl",I31,WORKDAY($AF$10,-1))/[1]!d("fon_vl",I31,WORKDAY($AF$9,-1))-1</f>
        <v>2.8051175725252175E-3</v>
      </c>
      <c r="AG31" s="33">
        <f>[1]!d("fon_vl",I31,WORKDAY($AG$10,-1))/[1]!d("fon_vl",I31,WORKDAY($AG$9,-1))-1</f>
        <v>3.1561535563910947E-3</v>
      </c>
      <c r="AH31" s="33">
        <f>[1]!d("fon_vl",I31,WORKDAY($AH$10,-1))/[1]!d("fon_vl",I31,WORKDAY($AH$9,-1))-1</f>
        <v>1.034930932070055E-2</v>
      </c>
      <c r="AI31" s="33">
        <f>[1]!d("fon_vl",$I31,WORKDAY($AI$10,-1))/[1]!d("fon_vl",$I31,WORKDAY($AI$9,-1))-1</f>
        <v>-5.0419123887838202E-3</v>
      </c>
      <c r="AJ31" s="33">
        <f ca="1">[1]!d("fon_vl",$I31,WORKDAY($AJ$10,-1))/[1]!d("fon_vl",$I31,WORKDAY($AJ$9,-1))-1</f>
        <v>-8.0548400052755653E-3</v>
      </c>
      <c r="AK31" s="33">
        <f>[1]!d("fon_vl",$I31,WORKDAY($AK$10,-1))/[1]!d("fon_vl",$I31,WORKDAY($AK$9,-1))-1</f>
        <v>1.6935928689162161E-2</v>
      </c>
      <c r="AL31" s="33">
        <f>[1]!d("fon_vl",$I31,WORKDAY($AL$10,-1))/[1]!d("fon_vl",$I31,WORKDAY($AL$9,-1))-1</f>
        <v>2.6035133809443334E-2</v>
      </c>
      <c r="AM31" s="33">
        <f>[1]!d("fon_vl",$I31,WORKDAY($AM$10,-1))/[1]!d("fon_vl",$I31,WORKDAY($AM$9,-1))-1</f>
        <v>-2.6389541048064125E-3</v>
      </c>
      <c r="AN31" s="31">
        <f t="shared" ca="1" si="7"/>
        <v>3.2004702928042361E-2</v>
      </c>
    </row>
    <row r="32" spans="1:40" s="75" customFormat="1">
      <c r="A32" s="75" t="s">
        <v>60</v>
      </c>
      <c r="B32" s="73">
        <f ca="1">[1]!d("fon_vl",$I32,$B$10)/[1]!d("fon_vl",$I32,$B$9)-1</f>
        <v>0.10221631684415655</v>
      </c>
      <c r="C32" s="73">
        <f>[1]!d("fon_vl",$I32,$C$10)/[1]!d("fon_vl",$I32,$C$9)-1</f>
        <v>-0.37115212403180475</v>
      </c>
      <c r="D32" s="73">
        <f>[1]!d("fon_vl",$I32,$D$10)/[1]!d("fon_vl",$I32,$D$9)-1</f>
        <v>0.22376842030450783</v>
      </c>
      <c r="E32" s="73">
        <f>[1]!d("fon_vl",$I32,$E$10)/[1]!d("fon_vl",$I32,$E$9)-1</f>
        <v>0.16465175883151595</v>
      </c>
      <c r="F32" s="73">
        <f>[1]!d("fon_vl",$I32,$F$10)/[1]!d("fon_vl",$I32,$F$9)-1</f>
        <v>0.1793541855300671</v>
      </c>
      <c r="G32" s="73">
        <f>[1]!d("fon_vl",$I32,$G$10)/[1]!d("fon_vl",$I32,$G$9)-1</f>
        <v>-0.15631301938498987</v>
      </c>
      <c r="H32" s="73">
        <f>[1]!d("fon_vl",$I32,$H$10)/[1]!d("fon_vl",$I32,$H$9)-1</f>
        <v>0.13789817033005147</v>
      </c>
      <c r="I32" s="74">
        <v>485</v>
      </c>
      <c r="J32" s="106" t="str">
        <f>[1]!d("ent_ape",I32)</f>
        <v>TREA RV, FP</v>
      </c>
      <c r="K32" s="76">
        <f>[1]!d("fon_vl",$I32,$K$10)</f>
        <v>15.462365</v>
      </c>
      <c r="L32" s="77">
        <f ca="1">[1]!d("fon_vl",$I32,$L$10)</f>
        <v>16.982364999999998</v>
      </c>
      <c r="M32" s="78">
        <f ca="1">[1]!d("fon_vl",$I32,$M$10)</f>
        <v>17.042870999999998</v>
      </c>
      <c r="N32" s="79">
        <f ca="1">M32/L32-1</f>
        <v>3.5628724267791068E-3</v>
      </c>
      <c r="O32" s="79">
        <f ca="1">M32/K32-1</f>
        <v>0.10221631684415655</v>
      </c>
      <c r="P32" s="34">
        <f ca="1">[1]!d("FON_pat",$I32,$K$5)</f>
        <v>5945510.6399999997</v>
      </c>
      <c r="Q32" s="80">
        <f ca="1">[1]!d("FON_LIQ_BES_DIV2",$I32,$K$5,"USD")</f>
        <v>219733.84</v>
      </c>
      <c r="R32" s="80">
        <f ca="1">[1]!d("FON_LIQ_BES_DIV2",$I32,$K$5,"EUR")</f>
        <v>112428.87</v>
      </c>
      <c r="S32" s="35">
        <f t="shared" ca="1" si="2"/>
        <v>332162.70999999996</v>
      </c>
      <c r="T32" s="36">
        <f t="shared" ca="1" si="3"/>
        <v>5.5867818613474042E-2</v>
      </c>
      <c r="U32" s="81">
        <f ca="1">IF(ISERROR([1]!d("fon_rf_med",I32,$K$4,$K$5)),0,[1]!d("fon_rf_med",I32,$K$4,$K$5))</f>
        <v>0</v>
      </c>
      <c r="V32" s="30">
        <f t="shared" ca="1" si="4"/>
        <v>0</v>
      </c>
      <c r="W32" s="81">
        <f ca="1">IF(ISERROR([1]!d("fon_rv_med",I32,$K$4,$K$5)),0,[1]!d("fon_rv_med",I32,$K$4,$K$5))</f>
        <v>5574669.4168750001</v>
      </c>
      <c r="X32" s="30">
        <f t="shared" ca="1" si="5"/>
        <v>0.92565269102344716</v>
      </c>
      <c r="Y32" s="82">
        <f ca="1">IF(ISERROR([1]!d("fon_FON_med",$I32,$K$4,$K$5)),0,[1]!d("fon_FON_med",$I32,$K$4,$K$5))</f>
        <v>0</v>
      </c>
      <c r="Z32" s="30">
        <f t="shared" ca="1" si="6"/>
        <v>0</v>
      </c>
      <c r="AA32" s="81">
        <f ca="1">[1]!d("foN_PAT_MED",I32,$K$4,$K$5)</f>
        <v>6022420.1484375</v>
      </c>
      <c r="AB32" s="83">
        <f>[1]!d("fon_vl",$I32,$AB$10)/[1]!d("fon_vl",$I32,$AB$9)-1</f>
        <v>0.11227357522604087</v>
      </c>
      <c r="AC32" s="83">
        <f>[1]!d("fon_vl",I32,$AC$10)/[1]!d("fon_vl",I32,$AC$9)-1</f>
        <v>6.2183182369501822E-3</v>
      </c>
      <c r="AD32" s="83">
        <f>[1]!d("fon_vl",I32,$AD$10)/[1]!d("fon_vl",I32,$AD$9)-1</f>
        <v>-2.2015420109128381E-2</v>
      </c>
      <c r="AE32" s="83">
        <f>[1]!d("fon_vl",I32,$AE$10)/[1]!d("fon_vl",I32,$AE$9)-1</f>
        <v>-6.5505652480057908E-3</v>
      </c>
      <c r="AF32" s="83">
        <f>[1]!d("fon_vl",I32,$AF$10)/[1]!d("fon_vl",I32,$AF$9)-1</f>
        <v>1.8084421205679435E-2</v>
      </c>
      <c r="AG32" s="83">
        <f>[1]!d("fon_vl",I32,$AG$10)/[1]!d("fon_vl",I32,$AG$9)-1</f>
        <v>-7.9169675033310405E-3</v>
      </c>
      <c r="AH32" s="83">
        <f>[1]!d("fon_vl",I32,$AH$10)/[1]!d("fon_vl",I32,$AH$9)-1</f>
        <v>2.8319775857053697E-2</v>
      </c>
      <c r="AI32" s="83">
        <f>[1]!d("fon_vl",$I32,$AI$10)/[1]!d("fon_vl",$I32,$AI$9)-1</f>
        <v>-1.6776836120501293E-2</v>
      </c>
      <c r="AJ32" s="83">
        <f ca="1">[1]!d("fon_vl",$I32,$AJ$10)/[1]!d("fon_vl",$I32,$AJ$9)-1</f>
        <v>-7.4026320598972184E-3</v>
      </c>
      <c r="AK32" s="83">
        <f>[1]!d("fon_vl",$I32,$AK$10)/[1]!d("fon_vl",$I32,$AK$9)-1</f>
        <v>-5.6718431451024731E-2</v>
      </c>
      <c r="AL32" s="83">
        <f>[1]!d("fon_vl",$I32,$AL$10)/[1]!d("fon_vl",$I32,$AL$9)-1</f>
        <v>6.0621033636631738E-2</v>
      </c>
      <c r="AM32" s="83">
        <f>[1]!d("fon_vl",$I32,$AM$10)/[1]!d("fon_vl",$I32,$AM$9)-1</f>
        <v>-6.6187459378422409E-2</v>
      </c>
      <c r="AN32" s="79">
        <f t="shared" ca="1" si="7"/>
        <v>0.10221631684415655</v>
      </c>
    </row>
    <row r="33" spans="3:40">
      <c r="C33" s="52"/>
      <c r="D33" s="52"/>
      <c r="E33" s="52"/>
      <c r="F33" s="52"/>
      <c r="G33" s="52"/>
      <c r="H33" s="52"/>
      <c r="I33" s="68"/>
      <c r="K33" s="27"/>
      <c r="L33" s="72"/>
      <c r="M33" s="67"/>
      <c r="N33" s="31"/>
      <c r="O33" s="31"/>
      <c r="P33" s="34"/>
      <c r="Q33" s="21"/>
      <c r="R33" s="21"/>
      <c r="S33" s="35"/>
      <c r="T33" s="36"/>
      <c r="U33" s="28"/>
      <c r="V33" s="30"/>
      <c r="W33" s="28"/>
      <c r="X33" s="30"/>
      <c r="Y33" s="29"/>
      <c r="Z33" s="30"/>
      <c r="AA33" s="28"/>
      <c r="AB33" s="110" t="s">
        <v>61</v>
      </c>
      <c r="AC33" s="110" t="s">
        <v>62</v>
      </c>
      <c r="AD33" s="110" t="s">
        <v>63</v>
      </c>
      <c r="AE33" s="110" t="s">
        <v>64</v>
      </c>
      <c r="AF33" s="110" t="s">
        <v>65</v>
      </c>
      <c r="AG33" s="110" t="s">
        <v>66</v>
      </c>
      <c r="AH33" s="110" t="s">
        <v>67</v>
      </c>
      <c r="AI33" s="110" t="s">
        <v>68</v>
      </c>
      <c r="AJ33" s="110" t="s">
        <v>69</v>
      </c>
      <c r="AK33" s="110" t="s">
        <v>70</v>
      </c>
      <c r="AL33" s="110" t="s">
        <v>71</v>
      </c>
      <c r="AM33" s="110" t="s">
        <v>72</v>
      </c>
      <c r="AN33" s="31"/>
    </row>
    <row r="34" spans="3:40" hidden="1">
      <c r="C34" s="52">
        <f>[1]!d("car_vl_rd",$I34,$C$10)/[1]!d("car_vl_rd",$I34,$C$9)-1</f>
        <v>-1</v>
      </c>
      <c r="D34" s="52">
        <f>[1]!d("car_vl_rd",$I34,$D$10)/[1]!d("car_vl_rd",$I34,$D$9)-1</f>
        <v>6.4232343214960963E-2</v>
      </c>
      <c r="E34" s="52">
        <f>[1]!d("car_vl_rd",$I34,$E$10)/[1]!d("car_vl_rd",$I34,$E$9)-1</f>
        <v>3.971469492131785E-2</v>
      </c>
      <c r="F34" s="52">
        <f>[1]!d("car_vl_rd",$I34,$F$10)/[1]!d("car_vl_rd",$I34,$F$9)-1</f>
        <v>8.8187499581634743E-2</v>
      </c>
      <c r="G34" s="52">
        <f>[1]!d("car_vl_rd",$I34,$G$10)/[1]!d("car_vl_rd",$I34,$G$9)-1</f>
        <v>-0.10975313760667849</v>
      </c>
      <c r="H34" s="52">
        <f>[1]!d("car_vl_rd",$I34,$H$10)/[1]!d("car_vl_rd",$I34,$H$9)-1</f>
        <v>3.2888045868413096E-2</v>
      </c>
      <c r="I34" s="70">
        <v>541</v>
      </c>
      <c r="J34" s="22" t="str">
        <f>[1]!d("ent_ape",I34)</f>
        <v>SUAREZ SUAREZ</v>
      </c>
      <c r="K34" s="27">
        <f>[1]!d("car_vl_rd",$I34,$K$10)</f>
        <v>0</v>
      </c>
      <c r="L34" s="72">
        <f ca="1">[1]!d("car_vl_rd",$I34,WORKDAY($L$10,-1))</f>
        <v>0</v>
      </c>
      <c r="M34" s="67">
        <f ca="1">[1]!d("car_vl_rd",$I34,WORKDAY($M$10,-1))</f>
        <v>0</v>
      </c>
      <c r="N34" s="31" t="e">
        <f ca="1">M34/L34-1</f>
        <v>#DIV/0!</v>
      </c>
      <c r="O34" s="31" t="e">
        <f ca="1">M34/K34-1</f>
        <v>#DIV/0!</v>
      </c>
      <c r="P34" s="34">
        <f ca="1">[1]!d("car_pat",$I34,WORKDAY($J$5,-2))</f>
        <v>0</v>
      </c>
      <c r="Q34" s="21"/>
      <c r="R34" s="21"/>
      <c r="S34" s="35"/>
      <c r="T34" s="36"/>
      <c r="U34" s="28"/>
      <c r="V34" s="30"/>
      <c r="W34" s="28"/>
      <c r="X34" s="30"/>
      <c r="Y34" s="29"/>
      <c r="Z34" s="30"/>
      <c r="AA34" s="28">
        <f ca="1">[1]!d("car_PAT_MED",I34,$K$4,$K$5-1)</f>
        <v>0</v>
      </c>
      <c r="AB34" s="33" t="e">
        <f>[1]!d("car_vl_rd",$I34,WORKDAY($AB$10,-1))/[1]!d("car_vl_rd",$I34,WORKDAY($AB$9,-1))-1</f>
        <v>#DIV/0!</v>
      </c>
      <c r="AC34" s="33" t="e">
        <f>[1]!d("car_vl_rd",I34,WORKDAY($AC$10,-1))/[1]!d("car_vl_rd",I34,WORKDAY($AC$9,-1))-1</f>
        <v>#DIV/0!</v>
      </c>
      <c r="AD34" s="33" t="e">
        <f>[1]!d("car_vl_rd",I34,WORKDAY($AD$10,-1))/[1]!d("car_vl_rd",I34,WORKDAY($AD$9,-1))-1</f>
        <v>#DIV/0!</v>
      </c>
      <c r="AE34" s="33" t="e">
        <f>[1]!d("car_vl_rd",I34,WORKDAY($AE$10,-1))/[1]!d("car_vl_rd",I34,WORKDAY($AE$9,-1))-1</f>
        <v>#DIV/0!</v>
      </c>
      <c r="AF34" s="33" t="e">
        <f>[1]!d("car_vl_rd",I34,WORKDAY($AF$10,-1))/[1]!d("car_vl_rd",I34,WORKDAY($AF$9,-1))-1</f>
        <v>#DIV/0!</v>
      </c>
      <c r="AG34" s="33" t="e">
        <f>[1]!d("car_vl_rd",I34,WORKDAY($AG$10,-1))/[1]!d("car_vl_rd",I34,WORKDAY($AG$9,-1))-1</f>
        <v>#DIV/0!</v>
      </c>
      <c r="AH34" s="33" t="e">
        <f>[1]!d("car_vl_rd",I34,WORKDAY($AH$10,-1))/[1]!d("car_vl_rd",I34,WORKDAY($AH$9,-1))-1</f>
        <v>#DIV/0!</v>
      </c>
      <c r="AI34" s="33" t="e">
        <f>[1]!d("car_vl_rd",$I$34,WORKDAY($AI$10,-1))/[1]!d("car_vl_rd",$I$34,WORKDAY($AI$9,-1))-1</f>
        <v>#DIV/0!</v>
      </c>
      <c r="AJ34" s="33" t="e">
        <f ca="1">[1]!d("car_vl_rd",$I$34,WORKDAY($AJ$10,-1))/[1]!d("car_vl_rd",$I$34,WORKDAY($AJ$9,-1))-1</f>
        <v>#DIV/0!</v>
      </c>
      <c r="AK34" s="33" t="e">
        <f>[1]!d("car_vl_rd",$I$34,WORKDAY($AK$10,-1))/[1]!d("car_vl_rd",$I$34,WORKDAY($AK$9,-1))-1</f>
        <v>#DIV/0!</v>
      </c>
      <c r="AL34" s="33" t="e">
        <f>[1]!d("car_vl_rd",$I$34,WORKDAY($AL$10,-1))/[1]!d("car_vl_rd",$I$34,WORKDAY($AL$9,-1))-1</f>
        <v>#DIV/0!</v>
      </c>
      <c r="AM34" s="33" t="e">
        <f>[1]!d("car_vl_rd",$I$34,WORKDAY($AM$10,-1))/[1]!d("car_vl_rd",$I$34,WORKDAY($AM$9,-1))-1</f>
        <v>#DIV/0!</v>
      </c>
      <c r="AN34" s="31"/>
    </row>
    <row r="35" spans="3:40" hidden="1">
      <c r="C35" s="52">
        <f>[1]!d("car_vl_rd",$I35,$C$10)/[1]!d("car_vl_rd",$I35,$C$9)-1</f>
        <v>-1</v>
      </c>
      <c r="D35" s="52">
        <f>[1]!d("car_vl_rd",$I35,$D$10)/[1]!d("car_vl_rd",$I35,$D$9)-1</f>
        <v>5.8358234746200166E-2</v>
      </c>
      <c r="E35" s="52">
        <f>[1]!d("car_vl_rd",$I35,$E$10)/[1]!d("car_vl_rd",$I35,$E$9)-1</f>
        <v>1.4465791804503469E-2</v>
      </c>
      <c r="F35" s="52">
        <f>[1]!d("car_vl_rd",$I35,$F$10)/[1]!d("car_vl_rd",$I35,$F$9)-1</f>
        <v>8.584750447411893E-2</v>
      </c>
      <c r="G35" s="52">
        <f>[1]!d("car_vl_rd",$I35,$G$10)/[1]!d("car_vl_rd",$I35,$G$9)-1</f>
        <v>-0.10644618341356882</v>
      </c>
      <c r="H35" s="52">
        <f>[1]!d("car_vl_rd",$I35,$H$10)/[1]!d("car_vl_rd",$I35,$H$9)-1</f>
        <v>3.1278785029857259E-2</v>
      </c>
      <c r="I35" s="70">
        <v>542</v>
      </c>
      <c r="J35" s="22" t="str">
        <f>[1]!d("ent_ape",I35)</f>
        <v>SUAREZ SUAREZ</v>
      </c>
      <c r="K35" s="27">
        <f>[1]!d("car_vl_rd",$I35,$K$10)</f>
        <v>0</v>
      </c>
      <c r="L35" s="72">
        <f ca="1">[1]!d("car_vl_rd",$I35,WORKDAY($L$10,-1))</f>
        <v>0</v>
      </c>
      <c r="M35" s="67">
        <f ca="1">[1]!d("car_vl_rd",$I35,WORKDAY($M$10,-1))</f>
        <v>0</v>
      </c>
      <c r="N35" s="31" t="e">
        <f ca="1">M35/L35-1</f>
        <v>#DIV/0!</v>
      </c>
      <c r="O35" s="31" t="e">
        <f ca="1">M35/K35-1</f>
        <v>#DIV/0!</v>
      </c>
      <c r="P35" s="34">
        <f ca="1">[1]!d("car_pat",$I35,WORKDAY($J$5,-2))</f>
        <v>0</v>
      </c>
      <c r="Q35" s="21"/>
      <c r="R35" s="21"/>
      <c r="S35" s="35"/>
      <c r="T35" s="36"/>
      <c r="U35" s="28"/>
      <c r="V35" s="30"/>
      <c r="W35" s="28"/>
      <c r="X35" s="30"/>
      <c r="Y35" s="29"/>
      <c r="Z35" s="30"/>
      <c r="AA35" s="28">
        <f ca="1">[1]!d("car_PAT_MED",I35,$K$4,$K$5-1)</f>
        <v>0</v>
      </c>
      <c r="AB35" s="33" t="e">
        <f>[1]!d("car_vl_rd",$I35,WORKDAY($AB$10,-1))/[1]!d("car_vl_rd",$I35,WORKDAY($AB$9,-1))-1</f>
        <v>#DIV/0!</v>
      </c>
      <c r="AC35" s="33" t="e">
        <f>[1]!d("car_vl_rd",I35,WORKDAY($AC$10,-1))/[1]!d("car_vl_rd",I35,WORKDAY($AC$9,-1))-1</f>
        <v>#DIV/0!</v>
      </c>
      <c r="AD35" s="33" t="e">
        <f>[1]!d("car_vl_rd",I35,WORKDAY($AD$10,-1))/[1]!d("car_vl_rd",I35,WORKDAY($AD$9,-1))-1</f>
        <v>#DIV/0!</v>
      </c>
      <c r="AE35" s="33" t="e">
        <f>[1]!d("car_vl_rd",I35,WORKDAY($AE$10,-1))/[1]!d("car_vl_rd",I35,WORKDAY($AE$9,-1))-1</f>
        <v>#DIV/0!</v>
      </c>
      <c r="AF35" s="33" t="e">
        <f>[1]!d("car_vl_rd",I35,WORKDAY($AF$10,-1))/[1]!d("car_vl_rd",I35,WORKDAY($AF$9,-1))-1</f>
        <v>#DIV/0!</v>
      </c>
      <c r="AG35" s="33" t="e">
        <f>[1]!d("car_vl_rd",I35,WORKDAY($AG$10,-1))/[1]!d("car_vl_rd",I35,WORKDAY($AG$9,-1))-1</f>
        <v>#DIV/0!</v>
      </c>
      <c r="AH35" s="33" t="e">
        <f>[1]!d("car_vl_rd",I35,WORKDAY($AH$10,-1))/[1]!d("car_vl_rd",I35,WORKDAY($AH$9,-1))-1</f>
        <v>#DIV/0!</v>
      </c>
      <c r="AI35" s="33" t="e">
        <f>[1]!d("car_vl_rd",$I$35,WORKDAY($AI$10,-1))/[1]!d("car_vl_rd",$I$35,WORKDAY($AI$9,-1))-1</f>
        <v>#DIV/0!</v>
      </c>
      <c r="AJ35" s="33" t="e">
        <f ca="1">[1]!d("car_vl_rd",$I$35,WORKDAY($AJ$10,-1))/[1]!d("car_vl_rd",$I$35,WORKDAY($AJ$9,-1))-1</f>
        <v>#DIV/0!</v>
      </c>
      <c r="AK35" s="33" t="e">
        <f>[1]!d("car_vl_rd",$I$35,WORKDAY($AK$10,-1))/[1]!d("car_vl_rd",$I$35,WORKDAY($AK$9,-1))-1</f>
        <v>#DIV/0!</v>
      </c>
      <c r="AL35" s="33" t="e">
        <f>[1]!d("car_vl_rd",$I$35,WORKDAY($AL$10,-1))/[1]!d("car_vl_rd",$I$35,WORKDAY($AL$9,-1))-1</f>
        <v>#DIV/0!</v>
      </c>
      <c r="AM35" s="33" t="e">
        <f>[1]!d("car_vl_rd",$I$35,WORKDAY($AM$10,-1))/[1]!d("car_vl_rd",$I$35,WORKDAY($AM$9,-1))-1</f>
        <v>#DIV/0!</v>
      </c>
      <c r="AN35" s="31"/>
    </row>
    <row r="36" spans="3:40" hidden="1">
      <c r="C36" s="52">
        <f>[1]!d("car_vl_rd",$I36,$C$10)/[1]!d("car_vl_rd",$I36,$C$9)-1</f>
        <v>-1</v>
      </c>
      <c r="D36" s="52">
        <f>[1]!d("car_vl_rd",$I36,$D$10)/[1]!d("car_vl_rd",$I36,$D$9)-1</f>
        <v>6.6023647726901835E-2</v>
      </c>
      <c r="E36" s="52">
        <f>[1]!d("car_vl_rd",$I36,$E$10)/[1]!d("car_vl_rd",$I36,$E$9)-1</f>
        <v>3.2421351822161215E-2</v>
      </c>
      <c r="F36" s="52">
        <f>[1]!d("car_vl_rd",$I36,$F$10)/[1]!d("car_vl_rd",$I36,$F$9)-1</f>
        <v>9.3872347212282659E-2</v>
      </c>
      <c r="G36" s="52">
        <f>[1]!d("car_vl_rd",$I36,$G$10)/[1]!d("car_vl_rd",$I36,$G$9)-1</f>
        <v>-0.10591749038664444</v>
      </c>
      <c r="H36" s="52">
        <f>[1]!d("car_vl_rd",$I36,$H$10)/[1]!d("car_vl_rd",$I36,$H$9)-1</f>
        <v>3.8283895737298401E-2</v>
      </c>
      <c r="I36" s="70">
        <v>543</v>
      </c>
      <c r="J36" s="22" t="str">
        <f>[1]!d("ent_ape",I36)</f>
        <v>SUAREZ SUAREZ</v>
      </c>
      <c r="K36" s="27">
        <f>[1]!d("car_vl_rd",$I36,$K$10)</f>
        <v>0</v>
      </c>
      <c r="L36" s="72">
        <f ca="1">[1]!d("car_vl_rd",$I36,WORKDAY($L$10,-1))</f>
        <v>0</v>
      </c>
      <c r="M36" s="67">
        <f ca="1">[1]!d("car_vl_rd",$I36,WORKDAY($M$10,-1))</f>
        <v>0</v>
      </c>
      <c r="N36" s="93" t="e">
        <f ca="1">M36/L36-1</f>
        <v>#DIV/0!</v>
      </c>
      <c r="O36" s="31" t="e">
        <f ca="1">M36/K36-1</f>
        <v>#DIV/0!</v>
      </c>
      <c r="P36" s="34">
        <f ca="1">[1]!d("car_pat",$I36,WORKDAY($J$5,-2))</f>
        <v>0</v>
      </c>
      <c r="Q36" s="21"/>
      <c r="R36" s="21"/>
      <c r="S36" s="35"/>
      <c r="T36" s="36"/>
      <c r="U36" s="28"/>
      <c r="V36" s="30"/>
      <c r="W36" s="28"/>
      <c r="X36" s="30"/>
      <c r="Y36" s="29"/>
      <c r="Z36" s="30"/>
      <c r="AA36" s="28">
        <f ca="1">[1]!d("car_PAT_MED",I36,$K$4,$K$5-1)</f>
        <v>0</v>
      </c>
      <c r="AB36" s="33" t="e">
        <f>[1]!d("car_vl_rd",$I36,WORKDAY($AB$10,-1))/[1]!d("car_vl_rd",$I36,WORKDAY($AB$9,-1))-1</f>
        <v>#DIV/0!</v>
      </c>
      <c r="AC36" s="33" t="e">
        <f>[1]!d("car_vl_rd",I36,WORKDAY($AC$10,-1))/[1]!d("car_vl_rd",I36,WORKDAY($AC$9,-1))-1</f>
        <v>#DIV/0!</v>
      </c>
      <c r="AD36" s="33" t="e">
        <f>[1]!d("car_vl_rd",I36,WORKDAY($AD$10,-1))/[1]!d("car_vl_rd",I36,WORKDAY($AD$9,-1))-1</f>
        <v>#DIV/0!</v>
      </c>
      <c r="AE36" s="33" t="e">
        <f>[1]!d("car_vl_rd",I36,WORKDAY($AE$10,-1))/[1]!d("car_vl_rd",I36,WORKDAY($AE$9,-1))-1</f>
        <v>#DIV/0!</v>
      </c>
      <c r="AF36" s="33" t="e">
        <f>[1]!d("car_vl_rd",I36,WORKDAY($AF$10,-1))/[1]!d("car_vl_rd",I36,WORKDAY($AF$9,-1))-1</f>
        <v>#DIV/0!</v>
      </c>
      <c r="AG36" s="33" t="e">
        <f>[1]!d("car_vl_rd",I36,WORKDAY($AG$10,-1))/[1]!d("car_vl_rd",I36,WORKDAY($AG$9,-1))-1</f>
        <v>#DIV/0!</v>
      </c>
      <c r="AH36" s="33" t="e">
        <f>[1]!d("car_vl_rd",I36,WORKDAY($AH$10,-1))/[1]!d("car_vl_rd",I36,WORKDAY($AH$9,-1))-1</f>
        <v>#DIV/0!</v>
      </c>
      <c r="AI36" s="33" t="e">
        <f>[1]!d("car_vl_rd",$I$36,WORKDAY($AI$10,-1))/[1]!d("car_vl_rd",$I$36,WORKDAY($AI$9,-1))-1</f>
        <v>#DIV/0!</v>
      </c>
      <c r="AJ36" s="33" t="e">
        <f ca="1">[1]!d("car_vl_rd",$I$36,WORKDAY($AJ$10,-1))/[1]!d("car_vl_rd",$I$36,WORKDAY($AJ$9,-1))-1</f>
        <v>#DIV/0!</v>
      </c>
      <c r="AK36" s="33" t="e">
        <f>[1]!d("car_vl_rd",$I$36,WORKDAY($AK$10,-1))/[1]!d("car_vl_rd",$I$36,WORKDAY($AK$9,-1))-1</f>
        <v>#DIV/0!</v>
      </c>
      <c r="AL36" s="33" t="e">
        <f>[1]!d("car_vl_rd",$I$36,WORKDAY($AL$10,-1))/[1]!d("car_vl_rd",$I$36,WORKDAY($AL$9,-1))-1</f>
        <v>#DIV/0!</v>
      </c>
      <c r="AM36" s="33" t="e">
        <f>[1]!d("car_vl_rd",$I$36,WORKDAY($AM$10,-1))/[1]!d("car_vl_rd",$I$36,WORKDAY($AM$9,-1))-1</f>
        <v>#DIV/0!</v>
      </c>
      <c r="AN36" s="31"/>
    </row>
    <row r="37" spans="3:40">
      <c r="E37" s="52"/>
      <c r="F37" s="52"/>
      <c r="G37" s="52"/>
      <c r="H37" s="52"/>
      <c r="I37" s="71"/>
      <c r="K37" s="27"/>
      <c r="L37" s="72"/>
      <c r="M37" s="67"/>
      <c r="N37" s="31"/>
      <c r="O37" s="31"/>
      <c r="P37" s="34"/>
      <c r="Q37" s="21"/>
      <c r="R37" s="21"/>
      <c r="S37" s="35"/>
      <c r="T37" s="36"/>
      <c r="U37" s="28"/>
      <c r="V37" s="30"/>
      <c r="W37" s="28"/>
      <c r="X37" s="30"/>
      <c r="Y37" s="29"/>
      <c r="Z37" s="30"/>
      <c r="AA37" s="28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1"/>
    </row>
    <row r="38" spans="3:40">
      <c r="C38" s="52"/>
      <c r="D38" s="52"/>
      <c r="E38" s="52"/>
      <c r="F38" s="52"/>
      <c r="G38" s="52"/>
      <c r="H38" s="52"/>
      <c r="I38" s="68"/>
      <c r="J38" s="22"/>
      <c r="K38" s="27"/>
      <c r="L38" s="72"/>
      <c r="M38" s="67"/>
      <c r="N38" s="31"/>
      <c r="O38" s="31"/>
      <c r="P38" s="34"/>
      <c r="Q38" s="21"/>
      <c r="R38" s="21"/>
      <c r="S38" s="35"/>
      <c r="T38" s="36"/>
      <c r="U38" s="28"/>
      <c r="V38" s="30"/>
      <c r="W38" s="28"/>
      <c r="X38" s="30"/>
      <c r="Y38" s="29"/>
      <c r="Z38" s="30"/>
      <c r="AA38" s="28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1"/>
    </row>
  </sheetData>
  <mergeCells count="3">
    <mergeCell ref="U10:V10"/>
    <mergeCell ref="W10:X10"/>
    <mergeCell ref="Y10:Z10"/>
  </mergeCells>
  <conditionalFormatting sqref="AC7">
    <cfRule type="dataBar" priority="30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{CA7DFDFE-5013-410B-A939-6449B087137F}</x14:id>
        </ext>
      </extLst>
    </cfRule>
  </conditionalFormatting>
  <conditionalFormatting sqref="AC7">
    <cfRule type="dataBar" priority="30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{6725EEA5-A35F-4ABC-B345-C69ADD09FD76}</x14:id>
        </ext>
      </extLst>
    </cfRule>
  </conditionalFormatting>
  <conditionalFormatting sqref="AC7">
    <cfRule type="dataBar" priority="30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{176DFAC3-67A7-4060-A04B-695D0CB54339}</x14:id>
        </ext>
      </extLst>
    </cfRule>
  </conditionalFormatting>
  <conditionalFormatting sqref="AC7">
    <cfRule type="dataBar" priority="30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{57F132F0-543C-4EE6-B580-8292B446C671}</x14:id>
        </ext>
      </extLst>
    </cfRule>
  </conditionalFormatting>
  <conditionalFormatting sqref="AC7">
    <cfRule type="dataBar" priority="30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{BF09BE5B-0CD2-4C33-BA62-B0DB89AF0EF6}</x14:id>
        </ext>
      </extLst>
    </cfRule>
  </conditionalFormatting>
  <conditionalFormatting sqref="AC7">
    <cfRule type="dataBar" priority="30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{8D3F0C00-12E8-4FFA-A27E-873CF62C294D}</x14:id>
        </ext>
      </extLst>
    </cfRule>
  </conditionalFormatting>
  <conditionalFormatting sqref="AC7">
    <cfRule type="dataBar" priority="30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{800B6E63-7C47-4A47-83EC-19214C442464}</x14:id>
        </ext>
      </extLst>
    </cfRule>
  </conditionalFormatting>
  <conditionalFormatting sqref="AC7">
    <cfRule type="dataBar" priority="30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{6B9D84ED-9B1D-4813-8D66-0D52BBABCF79}</x14:id>
        </ext>
      </extLst>
    </cfRule>
  </conditionalFormatting>
  <conditionalFormatting sqref="AC7">
    <cfRule type="dataBar" priority="30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{901CD909-FB46-4904-955F-AE9249A8FC71}</x14:id>
        </ext>
      </extLst>
    </cfRule>
  </conditionalFormatting>
  <conditionalFormatting sqref="AC7">
    <cfRule type="dataBar" priority="30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{1C395BDA-C5EF-4A92-9CB7-E4F75B7DD3E9}</x14:id>
        </ext>
      </extLst>
    </cfRule>
  </conditionalFormatting>
  <conditionalFormatting sqref="AC7">
    <cfRule type="dataBar" priority="30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{A80BA048-A477-4C2D-BE3A-0CD23E8FA607}</x14:id>
        </ext>
      </extLst>
    </cfRule>
  </conditionalFormatting>
  <conditionalFormatting sqref="AC7">
    <cfRule type="dataBar" priority="30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{E8B02816-0886-44AB-BC24-DA5705992A46}</x14:id>
        </ext>
      </extLst>
    </cfRule>
  </conditionalFormatting>
  <conditionalFormatting sqref="AC7">
    <cfRule type="dataBar" priority="30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{B32AC069-6B53-420F-BEFF-3E5B9FCA7A8C}</x14:id>
        </ext>
      </extLst>
    </cfRule>
  </conditionalFormatting>
  <conditionalFormatting sqref="AC7">
    <cfRule type="dataBar" priority="30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{AC0F31F4-CD2C-422C-B8B4-2FC511DBB6F2}</x14:id>
        </ext>
      </extLst>
    </cfRule>
  </conditionalFormatting>
  <conditionalFormatting sqref="AC7">
    <cfRule type="dataBar" priority="30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{8A110345-E19E-4E1E-8520-66E9FD3D15A4}</x14:id>
        </ext>
      </extLst>
    </cfRule>
  </conditionalFormatting>
  <conditionalFormatting sqref="AC7">
    <cfRule type="dataBar" priority="30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{C8A14D24-8907-49FA-AE38-E0FFBB2FF412}</x14:id>
        </ext>
      </extLst>
    </cfRule>
  </conditionalFormatting>
  <conditionalFormatting sqref="O21:O22">
    <cfRule type="dataBar" priority="27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{3653D72D-8AE0-4C56-90D3-40745E5D8FEA}</x14:id>
        </ext>
      </extLst>
    </cfRule>
  </conditionalFormatting>
  <conditionalFormatting sqref="O21:O22">
    <cfRule type="dataBar" priority="27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{0ADBE1D7-92F9-4821-9280-76D8BBC06503}</x14:id>
        </ext>
      </extLst>
    </cfRule>
  </conditionalFormatting>
  <conditionalFormatting sqref="O21:O22">
    <cfRule type="dataBar" priority="27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{CDA948F1-7073-4E39-9BE9-B925E34BA8F9}</x14:id>
        </ext>
      </extLst>
    </cfRule>
  </conditionalFormatting>
  <conditionalFormatting sqref="N21:N22">
    <cfRule type="dataBar" priority="27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{1C459ABF-7E2C-4B59-BD75-FA221FA1BC7E}</x14:id>
        </ext>
      </extLst>
    </cfRule>
  </conditionalFormatting>
  <conditionalFormatting sqref="N21:N22">
    <cfRule type="dataBar" priority="27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{DBB2641A-E89D-4DEC-8A9E-1E17512A43BD}</x14:id>
        </ext>
      </extLst>
    </cfRule>
  </conditionalFormatting>
  <conditionalFormatting sqref="N21:N22">
    <cfRule type="dataBar" priority="27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{A177C9D6-6DCC-4061-BB35-D9103040533C}</x14:id>
        </ext>
      </extLst>
    </cfRule>
  </conditionalFormatting>
  <conditionalFormatting sqref="O21:O22">
    <cfRule type="dataBar" priority="27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{A5E1638B-B5E3-45BB-9D68-9F98522C71D2}</x14:id>
        </ext>
      </extLst>
    </cfRule>
  </conditionalFormatting>
  <conditionalFormatting sqref="N21:N22">
    <cfRule type="dataBar" priority="27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{8D7570B2-B7BA-4889-BB6F-A283555EC972}</x14:id>
        </ext>
      </extLst>
    </cfRule>
  </conditionalFormatting>
  <conditionalFormatting sqref="O21:O22">
    <cfRule type="dataBar" priority="27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{6D114B0A-466C-462E-9197-EA86A53F5432}</x14:id>
        </ext>
      </extLst>
    </cfRule>
  </conditionalFormatting>
  <conditionalFormatting sqref="N21:N22">
    <cfRule type="dataBar" priority="27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{AC4C19F2-EDDE-4C63-B0A6-1E3F336851FA}</x14:id>
        </ext>
      </extLst>
    </cfRule>
  </conditionalFormatting>
  <conditionalFormatting sqref="N21:N22">
    <cfRule type="dataBar" priority="27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{1193A08F-DDB0-4667-930C-1BAB0D796A60}</x14:id>
        </ext>
      </extLst>
    </cfRule>
  </conditionalFormatting>
  <conditionalFormatting sqref="O21:O22">
    <cfRule type="dataBar" priority="27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{326B182A-4A19-4C16-92CC-2EE9365A49E4}</x14:id>
        </ext>
      </extLst>
    </cfRule>
  </conditionalFormatting>
  <conditionalFormatting sqref="N21:N22">
    <cfRule type="dataBar" priority="27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{1934A439-AB9E-4B35-9A3F-250682BC191E}</x14:id>
        </ext>
      </extLst>
    </cfRule>
  </conditionalFormatting>
  <conditionalFormatting sqref="O21:O22">
    <cfRule type="dataBar" priority="27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{17ABFF47-C84C-4352-AFB5-DE2C560F6730}</x14:id>
        </ext>
      </extLst>
    </cfRule>
  </conditionalFormatting>
  <conditionalFormatting sqref="O21:O22">
    <cfRule type="dataBar" priority="27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{50216482-0100-4AFE-92D1-9337526232B9}</x14:id>
        </ext>
      </extLst>
    </cfRule>
  </conditionalFormatting>
  <conditionalFormatting sqref="O21:O22">
    <cfRule type="dataBar" priority="27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{A47B50CA-53CB-4C5F-B771-EC90DF7D746A}</x14:id>
        </ext>
      </extLst>
    </cfRule>
  </conditionalFormatting>
  <conditionalFormatting sqref="N21:N22">
    <cfRule type="dataBar" priority="27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{E4EA1AEB-6C23-4734-9F10-B3F5C1AB951E}</x14:id>
        </ext>
      </extLst>
    </cfRule>
  </conditionalFormatting>
  <conditionalFormatting sqref="O17">
    <cfRule type="dataBar" priority="26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{3513BE8B-5C86-455A-BB89-B521A3C7EC08}</x14:id>
        </ext>
      </extLst>
    </cfRule>
  </conditionalFormatting>
  <conditionalFormatting sqref="O17">
    <cfRule type="dataBar" priority="26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{5F50E67E-CE9E-480B-AF7F-5802114DE403}</x14:id>
        </ext>
      </extLst>
    </cfRule>
  </conditionalFormatting>
  <conditionalFormatting sqref="O17">
    <cfRule type="dataBar" priority="26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{7E8EA3B1-EB8D-42BB-B89D-0AEE3A909DE7}</x14:id>
        </ext>
      </extLst>
    </cfRule>
  </conditionalFormatting>
  <conditionalFormatting sqref="N17">
    <cfRule type="dataBar" priority="26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{D1675FC2-209C-4ABD-A32B-01F4254904B6}</x14:id>
        </ext>
      </extLst>
    </cfRule>
  </conditionalFormatting>
  <conditionalFormatting sqref="N17">
    <cfRule type="dataBar" priority="26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{D1BBD8D2-668C-4854-B2C7-BF19F471C237}</x14:id>
        </ext>
      </extLst>
    </cfRule>
  </conditionalFormatting>
  <conditionalFormatting sqref="N17">
    <cfRule type="dataBar" priority="269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{E0F0BC0D-BB69-4454-AFE0-BD1F2C5F2772}</x14:id>
        </ext>
      </extLst>
    </cfRule>
  </conditionalFormatting>
  <conditionalFormatting sqref="O17">
    <cfRule type="dataBar" priority="269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{D8A77BE5-3960-4733-8C69-45A9F8662928}</x14:id>
        </ext>
      </extLst>
    </cfRule>
  </conditionalFormatting>
  <conditionalFormatting sqref="N17">
    <cfRule type="dataBar" priority="406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{ED35F356-F52E-4829-90F6-7A2979D93025}</x14:id>
        </ext>
      </extLst>
    </cfRule>
  </conditionalFormatting>
  <conditionalFormatting sqref="O17">
    <cfRule type="dataBar" priority="269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{5A9A8FD1-4043-4199-A716-91FA67720BA2}</x14:id>
        </ext>
      </extLst>
    </cfRule>
  </conditionalFormatting>
  <conditionalFormatting sqref="N17">
    <cfRule type="dataBar" priority="26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{672D9569-0E3A-430A-BF0E-787D980E161E}</x14:id>
        </ext>
      </extLst>
    </cfRule>
  </conditionalFormatting>
  <conditionalFormatting sqref="N17">
    <cfRule type="dataBar" priority="406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{A314D3FA-8D40-47A5-9860-25BA058D18A9}</x14:id>
        </ext>
      </extLst>
    </cfRule>
  </conditionalFormatting>
  <conditionalFormatting sqref="O17">
    <cfRule type="dataBar" priority="269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{4E988115-39DE-4CC5-934C-AE2DB611EA80}</x14:id>
        </ext>
      </extLst>
    </cfRule>
  </conditionalFormatting>
  <conditionalFormatting sqref="N17">
    <cfRule type="dataBar" priority="40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{78590800-7661-4B8D-8318-6AE2774AC581}</x14:id>
        </ext>
      </extLst>
    </cfRule>
  </conditionalFormatting>
  <conditionalFormatting sqref="O17">
    <cfRule type="dataBar" priority="26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{8CBF988E-7EAA-4DF8-BB15-BCAED86D38C9}</x14:id>
        </ext>
      </extLst>
    </cfRule>
  </conditionalFormatting>
  <conditionalFormatting sqref="O17">
    <cfRule type="dataBar" priority="406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{95271567-CF4F-4BF7-851D-9BD4C67C9E99}</x14:id>
        </ext>
      </extLst>
    </cfRule>
  </conditionalFormatting>
  <conditionalFormatting sqref="O17">
    <cfRule type="dataBar" priority="26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{E71ECED1-0C3A-4E28-94D5-39D257DD48EB}</x14:id>
        </ext>
      </extLst>
    </cfRule>
  </conditionalFormatting>
  <conditionalFormatting sqref="N17">
    <cfRule type="dataBar" priority="269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{6C668818-A9C0-49EF-9B83-E2BEE405B116}</x14:id>
        </ext>
      </extLst>
    </cfRule>
  </conditionalFormatting>
  <conditionalFormatting sqref="N17">
    <cfRule type="dataBar" priority="26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{2587EB02-5AE8-489E-8AC8-159F57A803C9}</x14:id>
        </ext>
      </extLst>
    </cfRule>
  </conditionalFormatting>
  <conditionalFormatting sqref="O18">
    <cfRule type="dataBar" priority="26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{B336440E-B519-40C0-A53C-ADE1755CD99D}</x14:id>
        </ext>
      </extLst>
    </cfRule>
  </conditionalFormatting>
  <conditionalFormatting sqref="O18">
    <cfRule type="dataBar" priority="26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{4EC5380E-D950-479B-A7D9-6A8089A4C1EC}</x14:id>
        </ext>
      </extLst>
    </cfRule>
  </conditionalFormatting>
  <conditionalFormatting sqref="O18">
    <cfRule type="dataBar" priority="26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{E17C1836-A3B3-4EAB-9433-BD3DA12563E4}</x14:id>
        </ext>
      </extLst>
    </cfRule>
  </conditionalFormatting>
  <conditionalFormatting sqref="N18">
    <cfRule type="dataBar" priority="26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{8B307D99-204F-41B4-9DD5-6A0434ADBBBE}</x14:id>
        </ext>
      </extLst>
    </cfRule>
  </conditionalFormatting>
  <conditionalFormatting sqref="N18">
    <cfRule type="dataBar" priority="26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{73FAC80D-AB80-4D9F-91A0-960E2709FABF}</x14:id>
        </ext>
      </extLst>
    </cfRule>
  </conditionalFormatting>
  <conditionalFormatting sqref="N18">
    <cfRule type="dataBar" priority="26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{0C872811-5EF6-4DCE-9C83-64D6AB5CD8F7}</x14:id>
        </ext>
      </extLst>
    </cfRule>
  </conditionalFormatting>
  <conditionalFormatting sqref="O18">
    <cfRule type="dataBar" priority="26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{7D245D77-3B44-4961-9354-FF569A8746D4}</x14:id>
        </ext>
      </extLst>
    </cfRule>
  </conditionalFormatting>
  <conditionalFormatting sqref="N18">
    <cfRule type="dataBar" priority="268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{8310A18A-FC3D-4B7A-878D-2D8A66098EB5}</x14:id>
        </ext>
      </extLst>
    </cfRule>
  </conditionalFormatting>
  <conditionalFormatting sqref="O18">
    <cfRule type="dataBar" priority="267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{A1BD9B63-C9A6-4FE2-AC5E-A23F8F4AFF26}</x14:id>
        </ext>
      </extLst>
    </cfRule>
  </conditionalFormatting>
  <conditionalFormatting sqref="N18">
    <cfRule type="dataBar" priority="26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{A750D0C7-8105-4B5F-A1FF-A8C8AEDA2B88}</x14:id>
        </ext>
      </extLst>
    </cfRule>
  </conditionalFormatting>
  <conditionalFormatting sqref="N18">
    <cfRule type="dataBar" priority="26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{FBB6938E-6E88-4131-AB8E-A9B8941CEA5F}</x14:id>
        </ext>
      </extLst>
    </cfRule>
  </conditionalFormatting>
  <conditionalFormatting sqref="O18">
    <cfRule type="dataBar" priority="26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{82A48C32-F6C9-452B-8CDA-17F9B595C8BC}</x14:id>
        </ext>
      </extLst>
    </cfRule>
  </conditionalFormatting>
  <conditionalFormatting sqref="N18">
    <cfRule type="dataBar" priority="40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{2D4B6511-828B-432D-829A-0CEE52430CC4}</x14:id>
        </ext>
      </extLst>
    </cfRule>
  </conditionalFormatting>
  <conditionalFormatting sqref="O18">
    <cfRule type="dataBar" priority="40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{05C0A617-A159-476B-81F4-3F4819971891}</x14:id>
        </ext>
      </extLst>
    </cfRule>
  </conditionalFormatting>
  <conditionalFormatting sqref="O18">
    <cfRule type="dataBar" priority="26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{9DAF6E82-F2C0-4F79-8A4D-77BC040C3722}</x14:id>
        </ext>
      </extLst>
    </cfRule>
  </conditionalFormatting>
  <conditionalFormatting sqref="O18">
    <cfRule type="dataBar" priority="26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{76F7085A-F027-4EA7-A80A-AD3E079278BD}</x14:id>
        </ext>
      </extLst>
    </cfRule>
  </conditionalFormatting>
  <conditionalFormatting sqref="N18">
    <cfRule type="dataBar" priority="40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{3ACC3944-32CB-4567-8645-FE2BD2F305A5}</x14:id>
        </ext>
      </extLst>
    </cfRule>
  </conditionalFormatting>
  <conditionalFormatting sqref="N18">
    <cfRule type="dataBar" priority="26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{7CB39333-08F8-438E-B569-5F7371027079}</x14:id>
        </ext>
      </extLst>
    </cfRule>
  </conditionalFormatting>
  <conditionalFormatting sqref="O32">
    <cfRule type="dataBar" priority="26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{9898B681-55CC-4165-A5E6-2F5F463A02E1}</x14:id>
        </ext>
      </extLst>
    </cfRule>
  </conditionalFormatting>
  <conditionalFormatting sqref="O32">
    <cfRule type="dataBar" priority="26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{9355D444-F92B-4F09-BED0-38E7076C83DB}</x14:id>
        </ext>
      </extLst>
    </cfRule>
  </conditionalFormatting>
  <conditionalFormatting sqref="O32">
    <cfRule type="dataBar" priority="26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{5028E543-9E75-47CB-ABCC-0EE7AEA7132A}</x14:id>
        </ext>
      </extLst>
    </cfRule>
  </conditionalFormatting>
  <conditionalFormatting sqref="N32">
    <cfRule type="dataBar" priority="26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{3CF33829-F964-4716-B0DC-E66C35FFD83D}</x14:id>
        </ext>
      </extLst>
    </cfRule>
  </conditionalFormatting>
  <conditionalFormatting sqref="N32">
    <cfRule type="dataBar" priority="26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{62B3D148-3CD1-4D3E-A6A7-868BA2725057}</x14:id>
        </ext>
      </extLst>
    </cfRule>
  </conditionalFormatting>
  <conditionalFormatting sqref="N32">
    <cfRule type="dataBar" priority="26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{AA634D37-4C2E-4CDE-BFB3-AD1007967B5F}</x14:id>
        </ext>
      </extLst>
    </cfRule>
  </conditionalFormatting>
  <conditionalFormatting sqref="O32">
    <cfRule type="dataBar" priority="266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{F3210F01-969D-4F61-B825-213EBAE7D25A}</x14:id>
        </ext>
      </extLst>
    </cfRule>
  </conditionalFormatting>
  <conditionalFormatting sqref="N32">
    <cfRule type="dataBar" priority="267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{278BBF00-EF5E-4E6C-B33A-0180638D0D3C}</x14:id>
        </ext>
      </extLst>
    </cfRule>
  </conditionalFormatting>
  <conditionalFormatting sqref="O32">
    <cfRule type="dataBar" priority="266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{523A28DD-5495-4DA4-A0EC-AA8B81464267}</x14:id>
        </ext>
      </extLst>
    </cfRule>
  </conditionalFormatting>
  <conditionalFormatting sqref="N32">
    <cfRule type="dataBar" priority="26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{92C4C5B6-50D4-4DC3-8E49-DC2503497936}</x14:id>
        </ext>
      </extLst>
    </cfRule>
  </conditionalFormatting>
  <conditionalFormatting sqref="N32">
    <cfRule type="dataBar" priority="267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{E0CF1B01-59E7-4832-B7EB-4E69FCD4A82D}</x14:id>
        </ext>
      </extLst>
    </cfRule>
  </conditionalFormatting>
  <conditionalFormatting sqref="O32">
    <cfRule type="dataBar" priority="266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{F3754C44-BB56-4D26-A4FC-B6FC5C60F351}</x14:id>
        </ext>
      </extLst>
    </cfRule>
  </conditionalFormatting>
  <conditionalFormatting sqref="N32">
    <cfRule type="dataBar" priority="26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{702E956B-078E-48FE-8479-E1580FA5D1E9}</x14:id>
        </ext>
      </extLst>
    </cfRule>
  </conditionalFormatting>
  <conditionalFormatting sqref="O32">
    <cfRule type="dataBar" priority="26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{EFF77505-9143-4EA6-BACE-9C78D77E94BE}</x14:id>
        </ext>
      </extLst>
    </cfRule>
  </conditionalFormatting>
  <conditionalFormatting sqref="O32">
    <cfRule type="dataBar" priority="267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{4295C848-CBEF-4232-A236-8E8CDF239FB9}</x14:id>
        </ext>
      </extLst>
    </cfRule>
  </conditionalFormatting>
  <conditionalFormatting sqref="O32">
    <cfRule type="dataBar" priority="267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{1BBF2681-2CFF-4CC5-92FE-EB6EC3562710}</x14:id>
        </ext>
      </extLst>
    </cfRule>
  </conditionalFormatting>
  <conditionalFormatting sqref="N32">
    <cfRule type="dataBar" priority="26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{AE489D88-03E5-415A-A33E-F762875CD6A6}</x14:id>
        </ext>
      </extLst>
    </cfRule>
  </conditionalFormatting>
  <conditionalFormatting sqref="N32">
    <cfRule type="dataBar" priority="26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{F53C0EC6-3F9E-4543-BECB-6CCBAF0870B4}</x14:id>
        </ext>
      </extLst>
    </cfRule>
  </conditionalFormatting>
  <conditionalFormatting sqref="N21">
    <cfRule type="dataBar" priority="25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{91E0822C-9868-4823-8A6B-7C96B65FC4CD}</x14:id>
        </ext>
      </extLst>
    </cfRule>
  </conditionalFormatting>
  <conditionalFormatting sqref="N21">
    <cfRule type="dataBar" priority="25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{5957C1E9-D2F0-46F0-ACCB-F0F873E55D92}</x14:id>
        </ext>
      </extLst>
    </cfRule>
  </conditionalFormatting>
  <conditionalFormatting sqref="N21">
    <cfRule type="dataBar" priority="25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{4DEBD9EF-8036-4B55-97A4-D24793DF754C}</x14:id>
        </ext>
      </extLst>
    </cfRule>
  </conditionalFormatting>
  <conditionalFormatting sqref="N21">
    <cfRule type="dataBar" priority="254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{ECBC4C33-B59E-4FD4-8C8A-82B73707A89F}</x14:id>
        </ext>
      </extLst>
    </cfRule>
  </conditionalFormatting>
  <conditionalFormatting sqref="N21">
    <cfRule type="dataBar" priority="25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{1E6F2197-7142-4F3F-A1BD-A82C1F72477F}</x14:id>
        </ext>
      </extLst>
    </cfRule>
  </conditionalFormatting>
  <conditionalFormatting sqref="N21">
    <cfRule type="dataBar" priority="25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{36975A6E-5520-4690-B4D4-679D4EC456B0}</x14:id>
        </ext>
      </extLst>
    </cfRule>
  </conditionalFormatting>
  <conditionalFormatting sqref="AB21:AB22">
    <cfRule type="dataBar" priority="16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{5EE2663E-5447-4DDB-9743-C0DD2EE60FC0}</x14:id>
        </ext>
      </extLst>
    </cfRule>
  </conditionalFormatting>
  <conditionalFormatting sqref="AB21:AB22">
    <cfRule type="dataBar" priority="169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{15BDE171-9F36-4B19-AB98-BB6F2A9D05EA}</x14:id>
        </ext>
      </extLst>
    </cfRule>
  </conditionalFormatting>
  <conditionalFormatting sqref="AB21:AB22">
    <cfRule type="dataBar" priority="16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{7F57A1FB-CFB2-4F40-B64D-D9AFF40ABE06}</x14:id>
        </ext>
      </extLst>
    </cfRule>
  </conditionalFormatting>
  <conditionalFormatting sqref="AB21:AB22">
    <cfRule type="dataBar" priority="16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{AF6FC323-80DB-444D-8EBE-A3BE196E9E44}</x14:id>
        </ext>
      </extLst>
    </cfRule>
  </conditionalFormatting>
  <conditionalFormatting sqref="AB21:AB22">
    <cfRule type="dataBar" priority="169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{74088FD0-5304-429C-9EAC-A2CD14A23203}</x14:id>
        </ext>
      </extLst>
    </cfRule>
  </conditionalFormatting>
  <conditionalFormatting sqref="AB21:AB22">
    <cfRule type="dataBar" priority="169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{4831B50F-6348-4557-89DD-F7209B4CFFA8}</x14:id>
        </ext>
      </extLst>
    </cfRule>
  </conditionalFormatting>
  <conditionalFormatting sqref="AB21:AB22">
    <cfRule type="dataBar" priority="16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{B36D26D2-8286-49C3-B7DC-82AAB667FE85}</x14:id>
        </ext>
      </extLst>
    </cfRule>
  </conditionalFormatting>
  <conditionalFormatting sqref="AB21:AB22">
    <cfRule type="dataBar" priority="16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{84F57EFC-DF71-45D6-83DB-E7FA1B4197F3}</x14:id>
        </ext>
      </extLst>
    </cfRule>
  </conditionalFormatting>
  <conditionalFormatting sqref="AB21:AB22">
    <cfRule type="dataBar" priority="16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{6D3AA344-F86E-4BF3-898C-024E6509BBA5}</x14:id>
        </ext>
      </extLst>
    </cfRule>
  </conditionalFormatting>
  <conditionalFormatting sqref="AB17">
    <cfRule type="dataBar" priority="16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{C1C4745D-C586-487A-9D15-780EBBA4B7CF}</x14:id>
        </ext>
      </extLst>
    </cfRule>
  </conditionalFormatting>
  <conditionalFormatting sqref="AB17">
    <cfRule type="dataBar" priority="16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{BBD3BDAF-2132-414E-8CF4-71D6F3A16BF2}</x14:id>
        </ext>
      </extLst>
    </cfRule>
  </conditionalFormatting>
  <conditionalFormatting sqref="AB17">
    <cfRule type="dataBar" priority="16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{A3D88E85-AED9-4B9F-A72B-3D94C01D4DEA}</x14:id>
        </ext>
      </extLst>
    </cfRule>
  </conditionalFormatting>
  <conditionalFormatting sqref="AB17">
    <cfRule type="dataBar" priority="16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{1E92AABA-3607-46C2-822C-E15C5496906B}</x14:id>
        </ext>
      </extLst>
    </cfRule>
  </conditionalFormatting>
  <conditionalFormatting sqref="AB17">
    <cfRule type="dataBar" priority="169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{7DB17452-36BF-4608-88F2-66D4D8B72980}</x14:id>
        </ext>
      </extLst>
    </cfRule>
  </conditionalFormatting>
  <conditionalFormatting sqref="AB17">
    <cfRule type="dataBar" priority="16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{855870F5-F233-4C05-B717-560BC1E70C82}</x14:id>
        </ext>
      </extLst>
    </cfRule>
  </conditionalFormatting>
  <conditionalFormatting sqref="AB17">
    <cfRule type="dataBar" priority="16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{F16352A6-396F-4728-9767-2DE44E02F3B7}</x14:id>
        </ext>
      </extLst>
    </cfRule>
  </conditionalFormatting>
  <conditionalFormatting sqref="AB17">
    <cfRule type="dataBar" priority="16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{CC08E4F2-F8BE-4FDE-8552-42DA8C473856}</x14:id>
        </ext>
      </extLst>
    </cfRule>
  </conditionalFormatting>
  <conditionalFormatting sqref="AB18">
    <cfRule type="dataBar" priority="16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{F8865454-2CC7-43D6-8776-4213515980C6}</x14:id>
        </ext>
      </extLst>
    </cfRule>
  </conditionalFormatting>
  <conditionalFormatting sqref="AB18">
    <cfRule type="dataBar" priority="16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{9D96C151-CF24-4D44-B35F-167B4F790F1E}</x14:id>
        </ext>
      </extLst>
    </cfRule>
  </conditionalFormatting>
  <conditionalFormatting sqref="AB18">
    <cfRule type="dataBar" priority="16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{AC97CFD8-0FD2-4CA1-9576-D3D2DD8888E2}</x14:id>
        </ext>
      </extLst>
    </cfRule>
  </conditionalFormatting>
  <conditionalFormatting sqref="AB18">
    <cfRule type="dataBar" priority="16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{6D9C7456-889C-472A-8A6C-F2F5BBDD58A5}</x14:id>
        </ext>
      </extLst>
    </cfRule>
  </conditionalFormatting>
  <conditionalFormatting sqref="AB18">
    <cfRule type="dataBar" priority="169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{C7C4CBA0-AB62-431A-BC69-1EC1B1F26044}</x14:id>
        </ext>
      </extLst>
    </cfRule>
  </conditionalFormatting>
  <conditionalFormatting sqref="AB18">
    <cfRule type="dataBar" priority="16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{BB87FFE6-7DCB-403F-A6FA-1480C373D9DA}</x14:id>
        </ext>
      </extLst>
    </cfRule>
  </conditionalFormatting>
  <conditionalFormatting sqref="AB18">
    <cfRule type="dataBar" priority="16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{9531B2EF-4A9A-4CF0-9E16-6C99B1EB8429}</x14:id>
        </ext>
      </extLst>
    </cfRule>
  </conditionalFormatting>
  <conditionalFormatting sqref="AB18">
    <cfRule type="dataBar" priority="16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{B3E561F7-2D51-415B-A9D4-30F72B0832DF}</x14:id>
        </ext>
      </extLst>
    </cfRule>
  </conditionalFormatting>
  <conditionalFormatting sqref="AB32">
    <cfRule type="dataBar" priority="16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{7B776E06-3605-4226-A53E-E9821DFA19E3}</x14:id>
        </ext>
      </extLst>
    </cfRule>
  </conditionalFormatting>
  <conditionalFormatting sqref="AB32">
    <cfRule type="dataBar" priority="16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{2745C5AB-20E0-46F2-9C5D-A3FF93AF2796}</x14:id>
        </ext>
      </extLst>
    </cfRule>
  </conditionalFormatting>
  <conditionalFormatting sqref="AB32">
    <cfRule type="dataBar" priority="16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{7C72BF61-1D87-47E5-ABB1-4B6CEF51ECA7}</x14:id>
        </ext>
      </extLst>
    </cfRule>
  </conditionalFormatting>
  <conditionalFormatting sqref="AB32">
    <cfRule type="dataBar" priority="16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{8C8BFC3B-5D52-42FA-9F9B-BA5AEADC8C49}</x14:id>
        </ext>
      </extLst>
    </cfRule>
  </conditionalFormatting>
  <conditionalFormatting sqref="AB32">
    <cfRule type="dataBar" priority="169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{744098DA-A611-436C-8949-3A0B2601754E}</x14:id>
        </ext>
      </extLst>
    </cfRule>
  </conditionalFormatting>
  <conditionalFormatting sqref="AB32">
    <cfRule type="dataBar" priority="16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{92DA8A2C-97E5-49CB-85F8-1D57BD5CEFE2}</x14:id>
        </ext>
      </extLst>
    </cfRule>
  </conditionalFormatting>
  <conditionalFormatting sqref="AB32">
    <cfRule type="dataBar" priority="169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{E18A5108-D3B4-4781-BD15-D68B04447D4C}</x14:id>
        </ext>
      </extLst>
    </cfRule>
  </conditionalFormatting>
  <conditionalFormatting sqref="AB32">
    <cfRule type="dataBar" priority="16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{1CB26A37-A873-4C47-9FB9-39C731D7ECC5}</x14:id>
        </ext>
      </extLst>
    </cfRule>
  </conditionalFormatting>
  <conditionalFormatting sqref="AB21">
    <cfRule type="dataBar" priority="16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{9AE3D821-784D-4902-8D03-1302B69FCD16}</x14:id>
        </ext>
      </extLst>
    </cfRule>
  </conditionalFormatting>
  <conditionalFormatting sqref="AB21">
    <cfRule type="dataBar" priority="16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{675AAF03-7529-4123-BCB2-E96C7D3DF438}</x14:id>
        </ext>
      </extLst>
    </cfRule>
  </conditionalFormatting>
  <conditionalFormatting sqref="AB21">
    <cfRule type="dataBar" priority="16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{D5F33287-F07A-4E78-91BE-3AED6AB04F52}</x14:id>
        </ext>
      </extLst>
    </cfRule>
  </conditionalFormatting>
  <conditionalFormatting sqref="AB21">
    <cfRule type="dataBar" priority="169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{0EC1605C-174A-4142-A881-728BFAC6F44F}</x14:id>
        </ext>
      </extLst>
    </cfRule>
  </conditionalFormatting>
  <conditionalFormatting sqref="AB21">
    <cfRule type="dataBar" priority="169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{F2E430EA-AC2D-4FB3-9EF5-922B06549A95}</x14:id>
        </ext>
      </extLst>
    </cfRule>
  </conditionalFormatting>
  <conditionalFormatting sqref="AB23">
    <cfRule type="dataBar" priority="168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{5D1A1F80-A16C-4417-B7F8-6FC659472221}</x14:id>
        </ext>
      </extLst>
    </cfRule>
  </conditionalFormatting>
  <conditionalFormatting sqref="AB23">
    <cfRule type="dataBar" priority="16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{29D6C256-6FCA-4CD9-A2AE-503B742E7F4A}</x14:id>
        </ext>
      </extLst>
    </cfRule>
  </conditionalFormatting>
  <conditionalFormatting sqref="AB23">
    <cfRule type="dataBar" priority="16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{5B20535C-F1FD-460F-8D0E-2CB72452631A}</x14:id>
        </ext>
      </extLst>
    </cfRule>
  </conditionalFormatting>
  <conditionalFormatting sqref="AB23">
    <cfRule type="dataBar" priority="16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{47158592-DD9F-4008-84AA-F9E969A7754D}</x14:id>
        </ext>
      </extLst>
    </cfRule>
  </conditionalFormatting>
  <conditionalFormatting sqref="AB23">
    <cfRule type="dataBar" priority="168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{57B741D7-BB5C-4989-BE35-E9CD6A723C56}</x14:id>
        </ext>
      </extLst>
    </cfRule>
  </conditionalFormatting>
  <conditionalFormatting sqref="AB23">
    <cfRule type="dataBar" priority="16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{B40AD83A-AF9E-411C-9B99-F057CD9D9900}</x14:id>
        </ext>
      </extLst>
    </cfRule>
  </conditionalFormatting>
  <conditionalFormatting sqref="AB23">
    <cfRule type="dataBar" priority="16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{0883BF2B-1B2D-4E26-A9D5-38F348D9FF40}</x14:id>
        </ext>
      </extLst>
    </cfRule>
  </conditionalFormatting>
  <conditionalFormatting sqref="AB23">
    <cfRule type="dataBar" priority="16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{FEE0B9D9-283F-47AA-BDEE-526C3A352002}</x14:id>
        </ext>
      </extLst>
    </cfRule>
  </conditionalFormatting>
  <conditionalFormatting sqref="AB23">
    <cfRule type="dataBar" priority="16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{C3DE2F7E-5A13-40F4-9430-A3F60087787D}</x14:id>
        </ext>
      </extLst>
    </cfRule>
  </conditionalFormatting>
  <conditionalFormatting sqref="AB23">
    <cfRule type="dataBar" priority="168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{79D305D8-0BB4-49C9-A30B-3DC83C2E1FC3}</x14:id>
        </ext>
      </extLst>
    </cfRule>
  </conditionalFormatting>
  <conditionalFormatting sqref="AB23">
    <cfRule type="dataBar" priority="16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{C3399558-4B5C-4DAC-92B8-AA66C1156A28}</x14:id>
        </ext>
      </extLst>
    </cfRule>
  </conditionalFormatting>
  <conditionalFormatting sqref="AB23">
    <cfRule type="dataBar" priority="16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{5A5237D7-B6E8-4A3A-AEEA-EE432CA8DB44}</x14:id>
        </ext>
      </extLst>
    </cfRule>
  </conditionalFormatting>
  <conditionalFormatting sqref="AB23">
    <cfRule type="dataBar" priority="16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{221FA8D5-797B-4B78-A07A-582E6B625720}</x14:id>
        </ext>
      </extLst>
    </cfRule>
  </conditionalFormatting>
  <conditionalFormatting sqref="AB28 AB26 AB30 AB32">
    <cfRule type="dataBar" priority="16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{41B12A59-44EB-4B70-8851-CEB30A4D6039}</x14:id>
        </ext>
      </extLst>
    </cfRule>
  </conditionalFormatting>
  <conditionalFormatting sqref="AB28 AB26 AB30 AB32">
    <cfRule type="dataBar" priority="16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{87D268B5-B911-4E8E-99BD-60C997AB8CF6}</x14:id>
        </ext>
      </extLst>
    </cfRule>
  </conditionalFormatting>
  <conditionalFormatting sqref="AB28 AB26 AB30 AB32">
    <cfRule type="dataBar" priority="16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{E84E81A4-000A-41E9-9C31-0F6CA6BBBD63}</x14:id>
        </ext>
      </extLst>
    </cfRule>
  </conditionalFormatting>
  <conditionalFormatting sqref="AB28 AB26 AB30 AB32">
    <cfRule type="dataBar" priority="16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{17F8FB4B-E16D-42D2-94D1-3FF85C7ADD68}</x14:id>
        </ext>
      </extLst>
    </cfRule>
  </conditionalFormatting>
  <conditionalFormatting sqref="AB28 AB26 AB30 AB32">
    <cfRule type="dataBar" priority="168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{4F6681AE-F33C-47D8-B611-C81475C8524C}</x14:id>
        </ext>
      </extLst>
    </cfRule>
  </conditionalFormatting>
  <conditionalFormatting sqref="AB26">
    <cfRule type="dataBar" priority="16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{F155E184-C0DC-4B12-AD85-0C96C60508DB}</x14:id>
        </ext>
      </extLst>
    </cfRule>
  </conditionalFormatting>
  <conditionalFormatting sqref="AB26">
    <cfRule type="dataBar" priority="16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{AA151DD5-6599-41A2-AB65-9F100507C85E}</x14:id>
        </ext>
      </extLst>
    </cfRule>
  </conditionalFormatting>
  <conditionalFormatting sqref="AB26">
    <cfRule type="dataBar" priority="16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{9EEBCF85-39AA-4D2F-A433-F11A411BDFAB}</x14:id>
        </ext>
      </extLst>
    </cfRule>
  </conditionalFormatting>
  <conditionalFormatting sqref="AB27 AB25 AB29 AB31">
    <cfRule type="dataBar" priority="16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{9BFB07DA-0642-4110-AC88-8C3E22848926}</x14:id>
        </ext>
      </extLst>
    </cfRule>
  </conditionalFormatting>
  <conditionalFormatting sqref="AB27 AB25 AB29 AB31">
    <cfRule type="dataBar" priority="16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{30E6E534-3B76-496A-A323-5666652ED22B}</x14:id>
        </ext>
      </extLst>
    </cfRule>
  </conditionalFormatting>
  <conditionalFormatting sqref="AB27 AB25 AB29 AB31">
    <cfRule type="dataBar" priority="16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{42BADC78-6B7B-4CF0-9DB5-24CB0CF5A204}</x14:id>
        </ext>
      </extLst>
    </cfRule>
  </conditionalFormatting>
  <conditionalFormatting sqref="AB27 AB25 AB29 AB31">
    <cfRule type="dataBar" priority="16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{7D71D17D-2814-413E-919F-A732F766893E}</x14:id>
        </ext>
      </extLst>
    </cfRule>
  </conditionalFormatting>
  <conditionalFormatting sqref="AB27 AB25 AB29 AB31">
    <cfRule type="dataBar" priority="168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{6901CAC4-AAE5-4CC8-B9B6-04DE6E9F5C2E}</x14:id>
        </ext>
      </extLst>
    </cfRule>
  </conditionalFormatting>
  <conditionalFormatting sqref="AB27">
    <cfRule type="dataBar" priority="16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{9FBAF018-9DC4-4600-A321-4AA55D8BBF4E}</x14:id>
        </ext>
      </extLst>
    </cfRule>
  </conditionalFormatting>
  <conditionalFormatting sqref="AB27">
    <cfRule type="dataBar" priority="16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{199E258C-2084-4576-AF60-D187DC2675A8}</x14:id>
        </ext>
      </extLst>
    </cfRule>
  </conditionalFormatting>
  <conditionalFormatting sqref="AB26">
    <cfRule type="dataBar" priority="16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{29EB51B8-BCD0-459F-A92C-F721280E7805}</x14:id>
        </ext>
      </extLst>
    </cfRule>
  </conditionalFormatting>
  <conditionalFormatting sqref="AB26">
    <cfRule type="dataBar" priority="16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{197E463F-7DAF-4983-A7A1-953BBFAB09C2}</x14:id>
        </ext>
      </extLst>
    </cfRule>
  </conditionalFormatting>
  <conditionalFormatting sqref="AB26">
    <cfRule type="dataBar" priority="16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{11D5C6ED-FBDC-422E-94DB-E08605C7C25B}</x14:id>
        </ext>
      </extLst>
    </cfRule>
  </conditionalFormatting>
  <conditionalFormatting sqref="AB26">
    <cfRule type="dataBar" priority="168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{57C60926-0C2B-434B-8B55-C24A34F59D36}</x14:id>
        </ext>
      </extLst>
    </cfRule>
  </conditionalFormatting>
  <conditionalFormatting sqref="AB26">
    <cfRule type="dataBar" priority="168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{2C0DC71A-48FA-4F6E-B8D4-48A7AF8B115C}</x14:id>
        </ext>
      </extLst>
    </cfRule>
  </conditionalFormatting>
  <conditionalFormatting sqref="AB26">
    <cfRule type="dataBar" priority="16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{3B135318-E3FA-4F61-8E32-0446B67BEC7B}</x14:id>
        </ext>
      </extLst>
    </cfRule>
  </conditionalFormatting>
  <conditionalFormatting sqref="AB26">
    <cfRule type="dataBar" priority="16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{7408B188-4B22-42CB-B2E6-DACB1321EBE7}</x14:id>
        </ext>
      </extLst>
    </cfRule>
  </conditionalFormatting>
  <conditionalFormatting sqref="AB26">
    <cfRule type="dataBar" priority="16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{AE93A01C-471D-45AA-93B3-B103A859EEE8}</x14:id>
        </ext>
      </extLst>
    </cfRule>
  </conditionalFormatting>
  <conditionalFormatting sqref="AB27">
    <cfRule type="dataBar" priority="16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{E317DA11-7975-4FEF-89B8-643F188CF487}</x14:id>
        </ext>
      </extLst>
    </cfRule>
  </conditionalFormatting>
  <conditionalFormatting sqref="AB27">
    <cfRule type="dataBar" priority="16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{6FCDFB94-0EFD-47EE-87EC-12CFF43F5CA9}</x14:id>
        </ext>
      </extLst>
    </cfRule>
  </conditionalFormatting>
  <conditionalFormatting sqref="AB27">
    <cfRule type="dataBar" priority="16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{B0F644BD-C24E-4A76-9F03-05C8D16133CE}</x14:id>
        </ext>
      </extLst>
    </cfRule>
  </conditionalFormatting>
  <conditionalFormatting sqref="AB27">
    <cfRule type="dataBar" priority="168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{5DE32E15-8AE5-4470-AF4B-68E174D4E12B}</x14:id>
        </ext>
      </extLst>
    </cfRule>
  </conditionalFormatting>
  <conditionalFormatting sqref="AB27">
    <cfRule type="dataBar" priority="168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{59BF96A1-6926-4CE2-A415-C76863884C58}</x14:id>
        </ext>
      </extLst>
    </cfRule>
  </conditionalFormatting>
  <conditionalFormatting sqref="AB25">
    <cfRule type="dataBar" priority="16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{82F1F5D5-785E-44FF-B421-6827C14849BB}</x14:id>
        </ext>
      </extLst>
    </cfRule>
  </conditionalFormatting>
  <conditionalFormatting sqref="AB25">
    <cfRule type="dataBar" priority="16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{DEF5E215-8E10-476F-9B21-51DBB3E8DFFF}</x14:id>
        </ext>
      </extLst>
    </cfRule>
  </conditionalFormatting>
  <conditionalFormatting sqref="AB25">
    <cfRule type="dataBar" priority="16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{5BCBB795-A761-4E83-86DD-179987EDF755}</x14:id>
        </ext>
      </extLst>
    </cfRule>
  </conditionalFormatting>
  <conditionalFormatting sqref="AB36">
    <cfRule type="dataBar" priority="16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{0A017F88-D0BD-40B8-B506-C91854CE9F5D}</x14:id>
        </ext>
      </extLst>
    </cfRule>
  </conditionalFormatting>
  <conditionalFormatting sqref="AB36">
    <cfRule type="dataBar" priority="16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{2160F255-69F4-47C8-BFD3-9B9344AAEA42}</x14:id>
        </ext>
      </extLst>
    </cfRule>
  </conditionalFormatting>
  <conditionalFormatting sqref="AB36">
    <cfRule type="dataBar" priority="16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{080C1969-4866-4A65-BDEF-D464F2511327}</x14:id>
        </ext>
      </extLst>
    </cfRule>
  </conditionalFormatting>
  <conditionalFormatting sqref="AB35">
    <cfRule type="dataBar" priority="16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{3ECE44AB-3213-4D2F-9AEA-051638D978CD}</x14:id>
        </ext>
      </extLst>
    </cfRule>
  </conditionalFormatting>
  <conditionalFormatting sqref="AB35">
    <cfRule type="dataBar" priority="16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{7C6DE59B-67F6-4393-A7D2-1D3142432157}</x14:id>
        </ext>
      </extLst>
    </cfRule>
  </conditionalFormatting>
  <conditionalFormatting sqref="AB36">
    <cfRule type="dataBar" priority="16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{5F8CB303-92CA-4B13-936B-01EBADD56F39}</x14:id>
        </ext>
      </extLst>
    </cfRule>
  </conditionalFormatting>
  <conditionalFormatting sqref="AB34">
    <cfRule type="dataBar" priority="16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{7BB79398-DD87-422D-898F-7EE08984B078}</x14:id>
        </ext>
      </extLst>
    </cfRule>
  </conditionalFormatting>
  <conditionalFormatting sqref="AB34">
    <cfRule type="dataBar" priority="16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{965FC84E-CD84-4C71-A5E6-24E910ACD163}</x14:id>
        </ext>
      </extLst>
    </cfRule>
  </conditionalFormatting>
  <conditionalFormatting sqref="AB34">
    <cfRule type="dataBar" priority="167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{50EDBF1B-C7E4-4714-979F-5A4A3EC3C95F}</x14:id>
        </ext>
      </extLst>
    </cfRule>
  </conditionalFormatting>
  <conditionalFormatting sqref="AB36">
    <cfRule type="dataBar" priority="167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{E21D5D1C-6ECF-4486-927C-F5FE5D57A52C}</x14:id>
        </ext>
      </extLst>
    </cfRule>
  </conditionalFormatting>
  <conditionalFormatting sqref="AB34">
    <cfRule type="dataBar" priority="16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{1AA738BE-A2B7-4FE5-9A60-3453F344F17E}</x14:id>
        </ext>
      </extLst>
    </cfRule>
  </conditionalFormatting>
  <conditionalFormatting sqref="AB34">
    <cfRule type="dataBar" priority="16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{ED3553FE-4593-43A8-ADBF-A7F75F6E2B2F}</x14:id>
        </ext>
      </extLst>
    </cfRule>
  </conditionalFormatting>
  <conditionalFormatting sqref="AB34">
    <cfRule type="dataBar" priority="16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{BCEE5D62-E249-4D89-8F04-ADF82D9DB0B3}</x14:id>
        </ext>
      </extLst>
    </cfRule>
  </conditionalFormatting>
  <conditionalFormatting sqref="AB35">
    <cfRule type="dataBar" priority="16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{3F83E4B1-B761-4B34-8E28-E8FE90D90BBF}</x14:id>
        </ext>
      </extLst>
    </cfRule>
  </conditionalFormatting>
  <conditionalFormatting sqref="AB35">
    <cfRule type="dataBar" priority="16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{1AB3B7C3-BB9F-4D1C-97EC-0DE503AE4ADB}</x14:id>
        </ext>
      </extLst>
    </cfRule>
  </conditionalFormatting>
  <conditionalFormatting sqref="AB34:AB36">
    <cfRule type="dataBar" priority="45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{84767B5A-095D-4472-BE98-25CD573BFD5C}</x14:id>
        </ext>
      </extLst>
    </cfRule>
  </conditionalFormatting>
  <conditionalFormatting sqref="AB34:AB36">
    <cfRule type="dataBar" priority="45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{0F040D35-F93D-4A2F-8E25-E08384B7B4B7}</x14:id>
        </ext>
      </extLst>
    </cfRule>
  </conditionalFormatting>
  <conditionalFormatting sqref="AB34:AB36">
    <cfRule type="dataBar" priority="45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{7647E4FB-E62F-48AB-BA06-21A8DD1A1604}</x14:id>
        </ext>
      </extLst>
    </cfRule>
  </conditionalFormatting>
  <conditionalFormatting sqref="AB34:AB36">
    <cfRule type="dataBar" priority="45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{45E34386-9850-4DE2-8E58-A11C06011607}</x14:id>
        </ext>
      </extLst>
    </cfRule>
  </conditionalFormatting>
  <conditionalFormatting sqref="AB34:AB36">
    <cfRule type="dataBar" priority="454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{392572C0-B96D-421B-8FB6-4ED00163EC7D}</x14:id>
        </ext>
      </extLst>
    </cfRule>
  </conditionalFormatting>
  <conditionalFormatting sqref="AB36 AB34">
    <cfRule type="dataBar" priority="45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{5061A53A-3BB8-49EC-99DD-129E19963C5A}</x14:id>
        </ext>
      </extLst>
    </cfRule>
  </conditionalFormatting>
  <conditionalFormatting sqref="AB36 AB34">
    <cfRule type="dataBar" priority="45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{A7247451-A305-4EA8-B8EB-0F270B32DC3E}</x14:id>
        </ext>
      </extLst>
    </cfRule>
  </conditionalFormatting>
  <conditionalFormatting sqref="AB36 AB34">
    <cfRule type="dataBar" priority="45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{CC340A6B-8CA2-4BB1-9C70-14A1967D5A66}</x14:id>
        </ext>
      </extLst>
    </cfRule>
  </conditionalFormatting>
  <conditionalFormatting sqref="AB36 AB34">
    <cfRule type="dataBar" priority="454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{0B60EB2F-FDF8-4765-8687-76B5071398D6}</x14:id>
        </ext>
      </extLst>
    </cfRule>
  </conditionalFormatting>
  <conditionalFormatting sqref="AB36 AB34">
    <cfRule type="dataBar" priority="454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{244FFD73-104D-4786-BD98-CDCDE530BE81}</x14:id>
        </ext>
      </extLst>
    </cfRule>
  </conditionalFormatting>
  <conditionalFormatting sqref="AB35">
    <cfRule type="dataBar" priority="45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{27934876-ECF5-4D3B-A5BD-3F75E992F1E8}</x14:id>
        </ext>
      </extLst>
    </cfRule>
  </conditionalFormatting>
  <conditionalFormatting sqref="AB35">
    <cfRule type="dataBar" priority="45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{389F3A46-B5BB-4E73-90DC-6F3290CD742A}</x14:id>
        </ext>
      </extLst>
    </cfRule>
  </conditionalFormatting>
  <conditionalFormatting sqref="AB35">
    <cfRule type="dataBar" priority="45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{EA29C7C5-7602-42EF-A5CF-A34DDD8BA2F1}</x14:id>
        </ext>
      </extLst>
    </cfRule>
  </conditionalFormatting>
  <conditionalFormatting sqref="AB35">
    <cfRule type="dataBar" priority="45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{4C077D67-A6B6-4746-83AD-3CEC2D866497}</x14:id>
        </ext>
      </extLst>
    </cfRule>
  </conditionalFormatting>
  <conditionalFormatting sqref="AB35">
    <cfRule type="dataBar" priority="454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{FDE713DE-572D-44A5-9345-B80F58A1A214}</x14:id>
        </ext>
      </extLst>
    </cfRule>
  </conditionalFormatting>
  <conditionalFormatting sqref="AJ36">
    <cfRule type="dataBar" priority="14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{93C2BBB7-442E-436B-9442-32D0015F6243}</x14:id>
        </ext>
      </extLst>
    </cfRule>
  </conditionalFormatting>
  <conditionalFormatting sqref="AJ36">
    <cfRule type="dataBar" priority="14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{4E414E94-373A-43F6-B6C0-D7BBB69EF7DF}</x14:id>
        </ext>
      </extLst>
    </cfRule>
  </conditionalFormatting>
  <conditionalFormatting sqref="AJ36">
    <cfRule type="dataBar" priority="14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{8B3E0477-6E85-4F10-8C06-57A688F2BAA9}</x14:id>
        </ext>
      </extLst>
    </cfRule>
  </conditionalFormatting>
  <conditionalFormatting sqref="AJ35">
    <cfRule type="dataBar" priority="14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{E371377E-3E94-44B7-96F3-43CD74246154}</x14:id>
        </ext>
      </extLst>
    </cfRule>
  </conditionalFormatting>
  <conditionalFormatting sqref="AJ35">
    <cfRule type="dataBar" priority="14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{14FAEA3A-C83E-4A22-A0F9-5ADA9A014581}</x14:id>
        </ext>
      </extLst>
    </cfRule>
  </conditionalFormatting>
  <conditionalFormatting sqref="AJ36">
    <cfRule type="dataBar" priority="14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{4CF68465-AEB6-42AE-AF53-79A01922D935}</x14:id>
        </ext>
      </extLst>
    </cfRule>
  </conditionalFormatting>
  <conditionalFormatting sqref="AJ34">
    <cfRule type="dataBar" priority="14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{43AF0DEA-CB7D-48A8-A203-3915C4591033}</x14:id>
        </ext>
      </extLst>
    </cfRule>
  </conditionalFormatting>
  <conditionalFormatting sqref="AJ34">
    <cfRule type="dataBar" priority="14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{5AC53C45-90C5-461A-AA33-2D4DBEF3F2DC}</x14:id>
        </ext>
      </extLst>
    </cfRule>
  </conditionalFormatting>
  <conditionalFormatting sqref="AJ34">
    <cfRule type="dataBar" priority="14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{20232689-C636-49B4-86B9-B5F8210FA5DD}</x14:id>
        </ext>
      </extLst>
    </cfRule>
  </conditionalFormatting>
  <conditionalFormatting sqref="AJ36">
    <cfRule type="dataBar" priority="14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{247DBA2E-651A-4D99-85D1-48E78A25DA5C}</x14:id>
        </ext>
      </extLst>
    </cfRule>
  </conditionalFormatting>
  <conditionalFormatting sqref="AJ34">
    <cfRule type="dataBar" priority="14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{43857C37-BEBC-4AFC-A75E-42B132F3B842}</x14:id>
        </ext>
      </extLst>
    </cfRule>
  </conditionalFormatting>
  <conditionalFormatting sqref="AJ34">
    <cfRule type="dataBar" priority="14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{78602204-031D-4524-A35F-22C9569DD0A2}</x14:id>
        </ext>
      </extLst>
    </cfRule>
  </conditionalFormatting>
  <conditionalFormatting sqref="AJ34">
    <cfRule type="dataBar" priority="14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{E34ED528-E654-4D01-98B4-8841EDBD7C8F}</x14:id>
        </ext>
      </extLst>
    </cfRule>
  </conditionalFormatting>
  <conditionalFormatting sqref="AJ35">
    <cfRule type="dataBar" priority="14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{F8C10512-2725-4BF2-AE69-5ACB1D75D62E}</x14:id>
        </ext>
      </extLst>
    </cfRule>
  </conditionalFormatting>
  <conditionalFormatting sqref="AJ35">
    <cfRule type="dataBar" priority="14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{7AD64478-EB0C-46FF-840B-A3C1D8AEE50D}</x14:id>
        </ext>
      </extLst>
    </cfRule>
  </conditionalFormatting>
  <conditionalFormatting sqref="AJ34:AJ36">
    <cfRule type="dataBar" priority="14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{7DBAB43B-EA0C-45CA-A67A-DD0AC634267F}</x14:id>
        </ext>
      </extLst>
    </cfRule>
  </conditionalFormatting>
  <conditionalFormatting sqref="AJ34:AJ36">
    <cfRule type="dataBar" priority="14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{1B3996C3-3386-4C5F-9440-26851E9DCC30}</x14:id>
        </ext>
      </extLst>
    </cfRule>
  </conditionalFormatting>
  <conditionalFormatting sqref="AJ34:AJ36">
    <cfRule type="dataBar" priority="14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{9F0EEC4A-49F1-4A0A-87C5-05E98A9CCBE6}</x14:id>
        </ext>
      </extLst>
    </cfRule>
  </conditionalFormatting>
  <conditionalFormatting sqref="AJ34:AJ36">
    <cfRule type="dataBar" priority="14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{AA8B5C20-AAB5-422D-87B5-1E49D8084165}</x14:id>
        </ext>
      </extLst>
    </cfRule>
  </conditionalFormatting>
  <conditionalFormatting sqref="AJ34:AJ36">
    <cfRule type="dataBar" priority="146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{9B66AEBB-2F77-4D9A-985A-C84B58449FE1}</x14:id>
        </ext>
      </extLst>
    </cfRule>
  </conditionalFormatting>
  <conditionalFormatting sqref="AJ36 AJ34">
    <cfRule type="dataBar" priority="14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{3D736D24-4422-4078-97DE-AD53D6DE8FBD}</x14:id>
        </ext>
      </extLst>
    </cfRule>
  </conditionalFormatting>
  <conditionalFormatting sqref="AJ36 AJ34">
    <cfRule type="dataBar" priority="14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{9054798F-CD2A-447C-9DEF-914CB1BD6796}</x14:id>
        </ext>
      </extLst>
    </cfRule>
  </conditionalFormatting>
  <conditionalFormatting sqref="AJ36 AJ34">
    <cfRule type="dataBar" priority="14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{B14EC276-DE6C-4161-9E2A-B76E37B829EA}</x14:id>
        </ext>
      </extLst>
    </cfRule>
  </conditionalFormatting>
  <conditionalFormatting sqref="AJ34 AJ36">
    <cfRule type="dataBar" priority="14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{20F09B13-8E65-4C10-8A55-418890355CB5}</x14:id>
        </ext>
      </extLst>
    </cfRule>
  </conditionalFormatting>
  <conditionalFormatting sqref="AJ36 AJ34">
    <cfRule type="dataBar" priority="146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{A8C15369-C21E-4BBD-8900-28E56C9C2805}</x14:id>
        </ext>
      </extLst>
    </cfRule>
  </conditionalFormatting>
  <conditionalFormatting sqref="AJ35">
    <cfRule type="dataBar" priority="14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{CC4F64E7-FCAC-4E1E-BE17-655307E441A9}</x14:id>
        </ext>
      </extLst>
    </cfRule>
  </conditionalFormatting>
  <conditionalFormatting sqref="AJ35">
    <cfRule type="dataBar" priority="14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{0892756F-AAD7-4122-A9A6-64E8885FD5C6}</x14:id>
        </ext>
      </extLst>
    </cfRule>
  </conditionalFormatting>
  <conditionalFormatting sqref="AJ35">
    <cfRule type="dataBar" priority="14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{2EB2FF2C-43A3-4176-9D79-569F6BE23500}</x14:id>
        </ext>
      </extLst>
    </cfRule>
  </conditionalFormatting>
  <conditionalFormatting sqref="AJ35">
    <cfRule type="dataBar" priority="14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{65D19B4C-94FD-481A-9E28-3F7C4A57832B}</x14:id>
        </ext>
      </extLst>
    </cfRule>
  </conditionalFormatting>
  <conditionalFormatting sqref="AJ35">
    <cfRule type="dataBar" priority="146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{F0671F85-7033-492C-A3E7-E0C69A702108}</x14:id>
        </ext>
      </extLst>
    </cfRule>
  </conditionalFormatting>
  <conditionalFormatting sqref="AK36">
    <cfRule type="dataBar" priority="14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{240DF67E-5054-45D5-9004-378C39DC2D38}</x14:id>
        </ext>
      </extLst>
    </cfRule>
  </conditionalFormatting>
  <conditionalFormatting sqref="AK36">
    <cfRule type="dataBar" priority="14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{743EDD05-9C12-4BFA-93FC-92194BC4762E}</x14:id>
        </ext>
      </extLst>
    </cfRule>
  </conditionalFormatting>
  <conditionalFormatting sqref="AK36">
    <cfRule type="dataBar" priority="14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{2EB4C1D8-B514-4729-9DF2-276241AD4607}</x14:id>
        </ext>
      </extLst>
    </cfRule>
  </conditionalFormatting>
  <conditionalFormatting sqref="AK35">
    <cfRule type="dataBar" priority="14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{16E5F6CE-6059-47AA-8C9E-3936BDF7E253}</x14:id>
        </ext>
      </extLst>
    </cfRule>
  </conditionalFormatting>
  <conditionalFormatting sqref="AK35">
    <cfRule type="dataBar" priority="14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{B4F05777-FB17-4433-AF36-A28CCCF946E0}</x14:id>
        </ext>
      </extLst>
    </cfRule>
  </conditionalFormatting>
  <conditionalFormatting sqref="AK36">
    <cfRule type="dataBar" priority="14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{AA1F7755-56E5-4CAA-A1FA-0CB145276641}</x14:id>
        </ext>
      </extLst>
    </cfRule>
  </conditionalFormatting>
  <conditionalFormatting sqref="AK34">
    <cfRule type="dataBar" priority="14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{E59558AD-D59A-43DE-8F35-2BA4225324F6}</x14:id>
        </ext>
      </extLst>
    </cfRule>
  </conditionalFormatting>
  <conditionalFormatting sqref="AK34">
    <cfRule type="dataBar" priority="14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{BCC145AB-9703-4F21-B67D-60E9FBFFD402}</x14:id>
        </ext>
      </extLst>
    </cfRule>
  </conditionalFormatting>
  <conditionalFormatting sqref="AK34">
    <cfRule type="dataBar" priority="14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{CA1F6B15-048A-4346-BF8F-3C328CE48575}</x14:id>
        </ext>
      </extLst>
    </cfRule>
  </conditionalFormatting>
  <conditionalFormatting sqref="AK36">
    <cfRule type="dataBar" priority="14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{1C77621A-25FD-4D37-8A3F-E153DC0E4B64}</x14:id>
        </ext>
      </extLst>
    </cfRule>
  </conditionalFormatting>
  <conditionalFormatting sqref="AK34">
    <cfRule type="dataBar" priority="14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{874CE276-898F-4BF1-83FE-7AAE78759610}</x14:id>
        </ext>
      </extLst>
    </cfRule>
  </conditionalFormatting>
  <conditionalFormatting sqref="AK34">
    <cfRule type="dataBar" priority="14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{3603FE40-A379-46B1-A03D-940CEB801101}</x14:id>
        </ext>
      </extLst>
    </cfRule>
  </conditionalFormatting>
  <conditionalFormatting sqref="AK34">
    <cfRule type="dataBar" priority="14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{8D20E4B7-A792-4C43-B089-B8D20EDD2B4F}</x14:id>
        </ext>
      </extLst>
    </cfRule>
  </conditionalFormatting>
  <conditionalFormatting sqref="AK35">
    <cfRule type="dataBar" priority="14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{74D07EAD-75D9-4712-BE58-986C7A46F952}</x14:id>
        </ext>
      </extLst>
    </cfRule>
  </conditionalFormatting>
  <conditionalFormatting sqref="AK35">
    <cfRule type="dataBar" priority="14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{72DDC08C-048C-4AC9-BA59-98BB135109B2}</x14:id>
        </ext>
      </extLst>
    </cfRule>
  </conditionalFormatting>
  <conditionalFormatting sqref="AK34:AK36">
    <cfRule type="dataBar" priority="14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{6F30286C-7F18-4D89-AF24-23EC9CD82AC0}</x14:id>
        </ext>
      </extLst>
    </cfRule>
  </conditionalFormatting>
  <conditionalFormatting sqref="AK34:AK36">
    <cfRule type="dataBar" priority="14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{004D511A-38F7-4551-B30A-C49DD67D5DD2}</x14:id>
        </ext>
      </extLst>
    </cfRule>
  </conditionalFormatting>
  <conditionalFormatting sqref="AK34:AK36">
    <cfRule type="dataBar" priority="14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{4839E141-39C3-44AD-A23B-8D06E4298A0F}</x14:id>
        </ext>
      </extLst>
    </cfRule>
  </conditionalFormatting>
  <conditionalFormatting sqref="AK34:AK36">
    <cfRule type="dataBar" priority="14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{F335D1DB-7AAD-49DB-9472-165787898752}</x14:id>
        </ext>
      </extLst>
    </cfRule>
  </conditionalFormatting>
  <conditionalFormatting sqref="AK34:AK36">
    <cfRule type="dataBar" priority="143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{33A8B499-A77F-45E5-AB4C-353A870627C0}</x14:id>
        </ext>
      </extLst>
    </cfRule>
  </conditionalFormatting>
  <conditionalFormatting sqref="AK34 AK36">
    <cfRule type="dataBar" priority="14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{53C2A1F2-41F9-42E1-93AD-19C15FAAF89A}</x14:id>
        </ext>
      </extLst>
    </cfRule>
  </conditionalFormatting>
  <conditionalFormatting sqref="AK34 AK36">
    <cfRule type="dataBar" priority="14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{73BA6F57-BAD3-4A38-984E-7FE8B3B7FBDD}</x14:id>
        </ext>
      </extLst>
    </cfRule>
  </conditionalFormatting>
  <conditionalFormatting sqref="AK34 AK36">
    <cfRule type="dataBar" priority="14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{683756AD-037A-4B8B-B2B1-02A2FC7A9B5A}</x14:id>
        </ext>
      </extLst>
    </cfRule>
  </conditionalFormatting>
  <conditionalFormatting sqref="AK34 AK36">
    <cfRule type="dataBar" priority="14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{44187BBC-A8BC-4B2A-A5FA-B769C7E61CF1}</x14:id>
        </ext>
      </extLst>
    </cfRule>
  </conditionalFormatting>
  <conditionalFormatting sqref="AK34 AK36">
    <cfRule type="dataBar" priority="14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{C3D6F6D6-9C0E-4DA3-B663-0A38C77C89E0}</x14:id>
        </ext>
      </extLst>
    </cfRule>
  </conditionalFormatting>
  <conditionalFormatting sqref="AK35">
    <cfRule type="dataBar" priority="14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{54DCFF5E-C406-41A9-96F0-2E9E435E1E76}</x14:id>
        </ext>
      </extLst>
    </cfRule>
  </conditionalFormatting>
  <conditionalFormatting sqref="AK35">
    <cfRule type="dataBar" priority="14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{AACC163B-A86B-47E4-AD8C-959B37F017B9}</x14:id>
        </ext>
      </extLst>
    </cfRule>
  </conditionalFormatting>
  <conditionalFormatting sqref="AK35">
    <cfRule type="dataBar" priority="14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{3C7339F2-FFB1-4172-A832-3DD0456980BA}</x14:id>
        </ext>
      </extLst>
    </cfRule>
  </conditionalFormatting>
  <conditionalFormatting sqref="AK35">
    <cfRule type="dataBar" priority="14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{79516D9A-64D3-46F3-8C04-1FC5715CE78F}</x14:id>
        </ext>
      </extLst>
    </cfRule>
  </conditionalFormatting>
  <conditionalFormatting sqref="AK35">
    <cfRule type="dataBar" priority="14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{BADD6339-F6E7-4303-B632-FA31AE141671}</x14:id>
        </ext>
      </extLst>
    </cfRule>
  </conditionalFormatting>
  <conditionalFormatting sqref="AL36">
    <cfRule type="dataBar" priority="13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{A77E67CA-6925-4609-BA26-4352B3885067}</x14:id>
        </ext>
      </extLst>
    </cfRule>
  </conditionalFormatting>
  <conditionalFormatting sqref="AL36">
    <cfRule type="dataBar" priority="13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{75CCAF8F-0A1B-4CC2-9C32-AD6ADAA3AB95}</x14:id>
        </ext>
      </extLst>
    </cfRule>
  </conditionalFormatting>
  <conditionalFormatting sqref="AL36">
    <cfRule type="dataBar" priority="13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{153853B1-C074-4C51-8AB4-F7E2F961975C}</x14:id>
        </ext>
      </extLst>
    </cfRule>
  </conditionalFormatting>
  <conditionalFormatting sqref="AL35">
    <cfRule type="dataBar" priority="13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{FC38F1C0-1B40-4E01-A970-C0E8F64CD256}</x14:id>
        </ext>
      </extLst>
    </cfRule>
  </conditionalFormatting>
  <conditionalFormatting sqref="AL35">
    <cfRule type="dataBar" priority="13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{A238DC38-EE52-46C7-87C9-EE0AB9E3B0C0}</x14:id>
        </ext>
      </extLst>
    </cfRule>
  </conditionalFormatting>
  <conditionalFormatting sqref="AL36">
    <cfRule type="dataBar" priority="138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{A2AEDD45-7019-40D4-BD35-2CC6536CFA33}</x14:id>
        </ext>
      </extLst>
    </cfRule>
  </conditionalFormatting>
  <conditionalFormatting sqref="AL34">
    <cfRule type="dataBar" priority="13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{DF2C6634-9848-4566-A5BF-D2DA2A623595}</x14:id>
        </ext>
      </extLst>
    </cfRule>
  </conditionalFormatting>
  <conditionalFormatting sqref="AL34">
    <cfRule type="dataBar" priority="13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{C0A92365-5C30-4362-A212-96BCCCFAA079}</x14:id>
        </ext>
      </extLst>
    </cfRule>
  </conditionalFormatting>
  <conditionalFormatting sqref="AL34">
    <cfRule type="dataBar" priority="13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{B57EA3A5-BC3D-4BD1-8BF3-E34AD4B0FABA}</x14:id>
        </ext>
      </extLst>
    </cfRule>
  </conditionalFormatting>
  <conditionalFormatting sqref="AL36">
    <cfRule type="dataBar" priority="13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{1D6220E5-6550-4756-B28B-22454E610720}</x14:id>
        </ext>
      </extLst>
    </cfRule>
  </conditionalFormatting>
  <conditionalFormatting sqref="AL34">
    <cfRule type="dataBar" priority="13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{6BCAFFBE-89E2-43E2-B522-1952FF9DFDA1}</x14:id>
        </ext>
      </extLst>
    </cfRule>
  </conditionalFormatting>
  <conditionalFormatting sqref="AL34">
    <cfRule type="dataBar" priority="13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{21E6A352-C84F-4B1C-9A36-3D66A311E907}</x14:id>
        </ext>
      </extLst>
    </cfRule>
  </conditionalFormatting>
  <conditionalFormatting sqref="AL34">
    <cfRule type="dataBar" priority="13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{15BF83E3-15E3-4615-B447-A2E3D808BFB9}</x14:id>
        </ext>
      </extLst>
    </cfRule>
  </conditionalFormatting>
  <conditionalFormatting sqref="AL35">
    <cfRule type="dataBar" priority="13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{75703DD4-FA46-4D07-B39D-D8554DE3B315}</x14:id>
        </ext>
      </extLst>
    </cfRule>
  </conditionalFormatting>
  <conditionalFormatting sqref="AL35">
    <cfRule type="dataBar" priority="13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{180CCBA9-418B-45B6-9DD4-9839FEA00708}</x14:id>
        </ext>
      </extLst>
    </cfRule>
  </conditionalFormatting>
  <conditionalFormatting sqref="AL34:AL36">
    <cfRule type="dataBar" priority="14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{79C0B229-982A-443D-811C-1E512676E8A2}</x14:id>
        </ext>
      </extLst>
    </cfRule>
  </conditionalFormatting>
  <conditionalFormatting sqref="AL34:AL36">
    <cfRule type="dataBar" priority="14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{88FE06C5-862D-4F6E-9C78-795727E46EB5}</x14:id>
        </ext>
      </extLst>
    </cfRule>
  </conditionalFormatting>
  <conditionalFormatting sqref="AL34:AL36">
    <cfRule type="dataBar" priority="14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{A4F2436C-59EF-44BA-8B1B-27CA9447A295}</x14:id>
        </ext>
      </extLst>
    </cfRule>
  </conditionalFormatting>
  <conditionalFormatting sqref="AL34:AL36">
    <cfRule type="dataBar" priority="14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{0973C80E-DDA5-4289-8722-CEDD9153E61C}</x14:id>
        </ext>
      </extLst>
    </cfRule>
  </conditionalFormatting>
  <conditionalFormatting sqref="AL34:AL36">
    <cfRule type="dataBar" priority="140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{AD96FD12-7193-4619-ACEB-FCBEB78F5C25}</x14:id>
        </ext>
      </extLst>
    </cfRule>
  </conditionalFormatting>
  <conditionalFormatting sqref="AL34 AL36">
    <cfRule type="dataBar" priority="140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{2FA33741-739D-43A5-90EF-8FFDB401E8B2}</x14:id>
        </ext>
      </extLst>
    </cfRule>
  </conditionalFormatting>
  <conditionalFormatting sqref="AL34 AL36">
    <cfRule type="dataBar" priority="140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{6CBB92D1-E671-4935-82A2-D3E3644B58D7}</x14:id>
        </ext>
      </extLst>
    </cfRule>
  </conditionalFormatting>
  <conditionalFormatting sqref="AL34 AL36">
    <cfRule type="dataBar" priority="14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{EE352CDC-906A-4FFB-962B-CF4F0A35A47E}</x14:id>
        </ext>
      </extLst>
    </cfRule>
  </conditionalFormatting>
  <conditionalFormatting sqref="AL34 AL36">
    <cfRule type="dataBar" priority="14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{992E1D68-6594-4BD5-BA1E-4C391A5A764E}</x14:id>
        </ext>
      </extLst>
    </cfRule>
  </conditionalFormatting>
  <conditionalFormatting sqref="AL36 AL34">
    <cfRule type="dataBar" priority="140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{19E08045-254A-40DE-8F5E-C2F2754FCB82}</x14:id>
        </ext>
      </extLst>
    </cfRule>
  </conditionalFormatting>
  <conditionalFormatting sqref="AL35">
    <cfRule type="dataBar" priority="14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{6F2BB1F2-62A7-4D0D-A485-7ABA7F07054C}</x14:id>
        </ext>
      </extLst>
    </cfRule>
  </conditionalFormatting>
  <conditionalFormatting sqref="AL35">
    <cfRule type="dataBar" priority="14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{18FDA543-1048-469A-A1AB-8162A062E9CF}</x14:id>
        </ext>
      </extLst>
    </cfRule>
  </conditionalFormatting>
  <conditionalFormatting sqref="AL35">
    <cfRule type="dataBar" priority="14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{1CCF958C-782E-4E78-BA02-C323A6974D78}</x14:id>
        </ext>
      </extLst>
    </cfRule>
  </conditionalFormatting>
  <conditionalFormatting sqref="AL35">
    <cfRule type="dataBar" priority="14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{91B05366-0A0F-4BF3-A58F-68E727573933}</x14:id>
        </ext>
      </extLst>
    </cfRule>
  </conditionalFormatting>
  <conditionalFormatting sqref="AL35">
    <cfRule type="dataBar" priority="140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{C70E745D-B578-4412-9876-EF34C3D7F611}</x14:id>
        </ext>
      </extLst>
    </cfRule>
  </conditionalFormatting>
  <conditionalFormatting sqref="AM36">
    <cfRule type="dataBar" priority="13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{8CD915FB-81CE-4993-A7D0-E76D28EF4219}</x14:id>
        </ext>
      </extLst>
    </cfRule>
  </conditionalFormatting>
  <conditionalFormatting sqref="AM36">
    <cfRule type="dataBar" priority="13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{6AFFC918-FED1-4332-9138-1D68EAB3F286}</x14:id>
        </ext>
      </extLst>
    </cfRule>
  </conditionalFormatting>
  <conditionalFormatting sqref="AM36">
    <cfRule type="dataBar" priority="13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{706867ED-90BD-4BB2-95AE-742F8A2D8D1B}</x14:id>
        </ext>
      </extLst>
    </cfRule>
  </conditionalFormatting>
  <conditionalFormatting sqref="AM35">
    <cfRule type="dataBar" priority="13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{5B4B27BC-9141-4E78-B824-88C30189369A}</x14:id>
        </ext>
      </extLst>
    </cfRule>
  </conditionalFormatting>
  <conditionalFormatting sqref="AM35">
    <cfRule type="dataBar" priority="13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{A1EE46A4-CADD-4246-8932-5D5DCDE3EDF5}</x14:id>
        </ext>
      </extLst>
    </cfRule>
  </conditionalFormatting>
  <conditionalFormatting sqref="AM36">
    <cfRule type="dataBar" priority="13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{F237E8E3-F597-41B5-8533-19A1D010F863}</x14:id>
        </ext>
      </extLst>
    </cfRule>
  </conditionalFormatting>
  <conditionalFormatting sqref="AM34">
    <cfRule type="dataBar" priority="13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{A663DF73-4517-412C-887B-C465995528B2}</x14:id>
        </ext>
      </extLst>
    </cfRule>
  </conditionalFormatting>
  <conditionalFormatting sqref="AM34">
    <cfRule type="dataBar" priority="13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{E24BED46-00A4-4F0C-B18F-82496EF60549}</x14:id>
        </ext>
      </extLst>
    </cfRule>
  </conditionalFormatting>
  <conditionalFormatting sqref="AM34">
    <cfRule type="dataBar" priority="136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{B7F61980-6670-4FA7-8611-70E3A1202BCE}</x14:id>
        </ext>
      </extLst>
    </cfRule>
  </conditionalFormatting>
  <conditionalFormatting sqref="AM36">
    <cfRule type="dataBar" priority="136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{F26BA3F8-1937-42D3-B30A-B577D89FF1D2}</x14:id>
        </ext>
      </extLst>
    </cfRule>
  </conditionalFormatting>
  <conditionalFormatting sqref="AM34">
    <cfRule type="dataBar" priority="13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{603501CA-CE96-49C9-8442-A2956C3D1964}</x14:id>
        </ext>
      </extLst>
    </cfRule>
  </conditionalFormatting>
  <conditionalFormatting sqref="AM34">
    <cfRule type="dataBar" priority="13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{A80A0487-E668-4FE3-B3DA-5F3F623F949C}</x14:id>
        </ext>
      </extLst>
    </cfRule>
  </conditionalFormatting>
  <conditionalFormatting sqref="AM34">
    <cfRule type="dataBar" priority="13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{3250FCD8-717F-48C9-A2A8-1F0CD555CB26}</x14:id>
        </ext>
      </extLst>
    </cfRule>
  </conditionalFormatting>
  <conditionalFormatting sqref="AM35">
    <cfRule type="dataBar" priority="13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{549DF2FC-C78C-4DDD-81BE-9DC902567AF4}</x14:id>
        </ext>
      </extLst>
    </cfRule>
  </conditionalFormatting>
  <conditionalFormatting sqref="AM35">
    <cfRule type="dataBar" priority="13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{BBAA7158-7AF4-41C6-B54F-DE124E20D559}</x14:id>
        </ext>
      </extLst>
    </cfRule>
  </conditionalFormatting>
  <conditionalFormatting sqref="AM34:AM36">
    <cfRule type="dataBar" priority="13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{6B1270C5-F74C-4B2B-A25F-9D0BA152B9BC}</x14:id>
        </ext>
      </extLst>
    </cfRule>
  </conditionalFormatting>
  <conditionalFormatting sqref="AM34:AM36">
    <cfRule type="dataBar" priority="13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{E7EBF181-C493-4FCA-A752-13AA1B6CDA36}</x14:id>
        </ext>
      </extLst>
    </cfRule>
  </conditionalFormatting>
  <conditionalFormatting sqref="AM34:AM36">
    <cfRule type="dataBar" priority="13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{42820CA2-82F4-4A39-90B2-3B067854ED15}</x14:id>
        </ext>
      </extLst>
    </cfRule>
  </conditionalFormatting>
  <conditionalFormatting sqref="AM34:AM36">
    <cfRule type="dataBar" priority="138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{E56C3A2A-17F2-41DB-BB1B-CEA2F55F94FD}</x14:id>
        </ext>
      </extLst>
    </cfRule>
  </conditionalFormatting>
  <conditionalFormatting sqref="AM34:AM36">
    <cfRule type="dataBar" priority="138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{53ED85D3-7595-4BCE-9769-264D0E73FCA8}</x14:id>
        </ext>
      </extLst>
    </cfRule>
  </conditionalFormatting>
  <conditionalFormatting sqref="AM34 AM36">
    <cfRule type="dataBar" priority="13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{1E3294A4-B93D-4778-B839-8ED9F98B5217}</x14:id>
        </ext>
      </extLst>
    </cfRule>
  </conditionalFormatting>
  <conditionalFormatting sqref="AM34 AM36">
    <cfRule type="dataBar" priority="13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{B27BBE0E-206E-4722-830F-7E0F16FA5726}</x14:id>
        </ext>
      </extLst>
    </cfRule>
  </conditionalFormatting>
  <conditionalFormatting sqref="AM34 AM36">
    <cfRule type="dataBar" priority="13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{6D170317-694F-47FA-A188-23B79DF1A1C6}</x14:id>
        </ext>
      </extLst>
    </cfRule>
  </conditionalFormatting>
  <conditionalFormatting sqref="AM36 AM34">
    <cfRule type="dataBar" priority="13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{2802C369-3140-4E3D-B289-75ACA290E0DD}</x14:id>
        </ext>
      </extLst>
    </cfRule>
  </conditionalFormatting>
  <conditionalFormatting sqref="AM34 AM36">
    <cfRule type="dataBar" priority="138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{C706E90F-1922-4C3D-AEBA-4E79550B4B90}</x14:id>
        </ext>
      </extLst>
    </cfRule>
  </conditionalFormatting>
  <conditionalFormatting sqref="AM35">
    <cfRule type="dataBar" priority="13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{02CC6BE3-472A-402B-BA6D-3E2CD4EBBBDD}</x14:id>
        </ext>
      </extLst>
    </cfRule>
  </conditionalFormatting>
  <conditionalFormatting sqref="AM35">
    <cfRule type="dataBar" priority="13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{6B935E1F-AA14-4774-9132-975E8632BE86}</x14:id>
        </ext>
      </extLst>
    </cfRule>
  </conditionalFormatting>
  <conditionalFormatting sqref="AM35">
    <cfRule type="dataBar" priority="13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{896D33C7-3B8F-4997-A7D6-B5E70D809944}</x14:id>
        </ext>
      </extLst>
    </cfRule>
  </conditionalFormatting>
  <conditionalFormatting sqref="AM35">
    <cfRule type="dataBar" priority="13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{7DBB5AB9-249F-4A35-8785-ABE8CCFF3C38}</x14:id>
        </ext>
      </extLst>
    </cfRule>
  </conditionalFormatting>
  <conditionalFormatting sqref="AM35">
    <cfRule type="dataBar" priority="138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{776EB848-AF64-4B76-916D-8143505DA59C}</x14:id>
        </ext>
      </extLst>
    </cfRule>
  </conditionalFormatting>
  <conditionalFormatting sqref="O34:O36">
    <cfRule type="dataBar" priority="50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{DBE2184B-10E5-4F21-95ED-B3E0A92470E0}</x14:id>
        </ext>
      </extLst>
    </cfRule>
  </conditionalFormatting>
  <conditionalFormatting sqref="O34:O36">
    <cfRule type="dataBar" priority="50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{D4F77140-42FB-4E5C-9F15-76BD8DA7840B}</x14:id>
        </ext>
      </extLst>
    </cfRule>
  </conditionalFormatting>
  <conditionalFormatting sqref="O34:O36">
    <cfRule type="dataBar" priority="50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{5448DB20-6631-4340-90A4-DDF11ED78529}</x14:id>
        </ext>
      </extLst>
    </cfRule>
  </conditionalFormatting>
  <conditionalFormatting sqref="N34:N36">
    <cfRule type="dataBar" priority="50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{9488AE71-0A59-4103-95BC-82778FA68E14}</x14:id>
        </ext>
      </extLst>
    </cfRule>
  </conditionalFormatting>
  <conditionalFormatting sqref="N34:N36">
    <cfRule type="dataBar" priority="50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{89904913-C159-46B1-B147-41D1700FC2EC}</x14:id>
        </ext>
      </extLst>
    </cfRule>
  </conditionalFormatting>
  <conditionalFormatting sqref="N34:N36">
    <cfRule type="dataBar" priority="50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{59189336-FD6F-4B64-89A4-7DEF550ED2CB}</x14:id>
        </ext>
      </extLst>
    </cfRule>
  </conditionalFormatting>
  <conditionalFormatting sqref="O34:O36">
    <cfRule type="dataBar" priority="50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{446622F6-91CB-45E6-BFD2-506E705D75AC}</x14:id>
        </ext>
      </extLst>
    </cfRule>
  </conditionalFormatting>
  <conditionalFormatting sqref="N34:N36">
    <cfRule type="dataBar" priority="50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{905C1377-59D6-482C-902C-2DAE21243BA3}</x14:id>
        </ext>
      </extLst>
    </cfRule>
  </conditionalFormatting>
  <conditionalFormatting sqref="O34:O36">
    <cfRule type="dataBar" priority="50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{65E7DDD2-D508-4B3F-9A58-234EC69FFF12}</x14:id>
        </ext>
      </extLst>
    </cfRule>
  </conditionalFormatting>
  <conditionalFormatting sqref="N34:N36">
    <cfRule type="dataBar" priority="50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{CDD053D5-25F3-4253-9D29-0E9F815CB365}</x14:id>
        </ext>
      </extLst>
    </cfRule>
  </conditionalFormatting>
  <conditionalFormatting sqref="N34:N36">
    <cfRule type="dataBar" priority="50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{DA770524-C326-4437-B44B-4E6AD5E69801}</x14:id>
        </ext>
      </extLst>
    </cfRule>
  </conditionalFormatting>
  <conditionalFormatting sqref="O33:O36 O11:O16 O23:O31 O19:O20">
    <cfRule type="dataBar" priority="50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{69C70500-F4F8-4EB3-83EF-C3B7117C42E6}</x14:id>
        </ext>
      </extLst>
    </cfRule>
  </conditionalFormatting>
  <conditionalFormatting sqref="O33:O36">
    <cfRule type="dataBar" priority="50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{F8B6C394-99CB-474A-A277-59A4E740597F}</x14:id>
        </ext>
      </extLst>
    </cfRule>
  </conditionalFormatting>
  <conditionalFormatting sqref="AB21">
    <cfRule type="dataBar" priority="13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{E17A2A4C-7614-4954-9296-7011E0461EAA}</x14:id>
        </ext>
      </extLst>
    </cfRule>
  </conditionalFormatting>
  <conditionalFormatting sqref="AB21">
    <cfRule type="dataBar" priority="13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{E41353A5-130C-4ADA-99CD-15E711B163BD}</x14:id>
        </ext>
      </extLst>
    </cfRule>
  </conditionalFormatting>
  <conditionalFormatting sqref="AB21">
    <cfRule type="dataBar" priority="13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{A9E30B9B-E92D-4D33-8D7D-FF5C56A4B6FC}</x14:id>
        </ext>
      </extLst>
    </cfRule>
  </conditionalFormatting>
  <conditionalFormatting sqref="AB21">
    <cfRule type="dataBar" priority="13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{3C98B4BC-9D06-432B-932B-173F1923B3F4}</x14:id>
        </ext>
      </extLst>
    </cfRule>
  </conditionalFormatting>
  <conditionalFormatting sqref="AB21">
    <cfRule type="dataBar" priority="130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{9B071524-FE1C-41BB-9452-A1FAF7DF96C6}</x14:id>
        </ext>
      </extLst>
    </cfRule>
  </conditionalFormatting>
  <conditionalFormatting sqref="AB21">
    <cfRule type="dataBar" priority="13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{8A9CFADA-862F-4466-94DE-C272F168001D}</x14:id>
        </ext>
      </extLst>
    </cfRule>
  </conditionalFormatting>
  <conditionalFormatting sqref="AB21">
    <cfRule type="dataBar" priority="13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{732D6B4E-3A36-4B8C-A153-823636F92F82}</x14:id>
        </ext>
      </extLst>
    </cfRule>
  </conditionalFormatting>
  <conditionalFormatting sqref="AB21">
    <cfRule type="dataBar" priority="130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{5E2332BE-EDE7-48C6-B0BC-2F93F37EA049}</x14:id>
        </ext>
      </extLst>
    </cfRule>
  </conditionalFormatting>
  <conditionalFormatting sqref="AB23:AB32 AB37 AB11:AB20">
    <cfRule type="dataBar" priority="55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{745E49E8-E0D4-49A6-9E8C-F9FFDAC307AF}</x14:id>
        </ext>
      </extLst>
    </cfRule>
  </conditionalFormatting>
  <conditionalFormatting sqref="AB23:AB32 AB37 AB11:AB20">
    <cfRule type="dataBar" priority="55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{73365E13-F15E-478D-8183-8E39767D0A76}</x14:id>
        </ext>
      </extLst>
    </cfRule>
  </conditionalFormatting>
  <conditionalFormatting sqref="AB23:AB32 AB37 AB11:AB20">
    <cfRule type="dataBar" priority="55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{4E1D6FCA-755D-40CD-BA64-9102DADEE423}</x14:id>
        </ext>
      </extLst>
    </cfRule>
  </conditionalFormatting>
  <conditionalFormatting sqref="AB37">
    <cfRule type="dataBar" priority="55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{991DBA02-3B5D-4349-9578-14F48C87802B}</x14:id>
        </ext>
      </extLst>
    </cfRule>
  </conditionalFormatting>
  <conditionalFormatting sqref="AB23:AB32 AB37 AB11:AB20">
    <cfRule type="dataBar" priority="55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{58B8CDFE-DBC3-4793-8E10-458172E07886}</x14:id>
        </ext>
      </extLst>
    </cfRule>
  </conditionalFormatting>
  <conditionalFormatting sqref="AB37">
    <cfRule type="dataBar" priority="55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{C2DFF318-AAF0-43AC-AF0A-84001AA6D667}</x14:id>
        </ext>
      </extLst>
    </cfRule>
  </conditionalFormatting>
  <conditionalFormatting sqref="AB37">
    <cfRule type="dataBar" priority="55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{DB40D8B7-E9B2-4F34-A361-1A218273CBD2}</x14:id>
        </ext>
      </extLst>
    </cfRule>
  </conditionalFormatting>
  <conditionalFormatting sqref="AB23:AB32 AB37 AB11:AB20">
    <cfRule type="dataBar" priority="554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{AB10F3CB-5486-4716-8BFD-AAC62525A176}</x14:id>
        </ext>
      </extLst>
    </cfRule>
  </conditionalFormatting>
  <conditionalFormatting sqref="AJ37">
    <cfRule type="dataBar" priority="55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{B7D18ADC-3FF4-4A52-ACDC-16713BD3512A}</x14:id>
        </ext>
      </extLst>
    </cfRule>
  </conditionalFormatting>
  <conditionalFormatting sqref="AJ37">
    <cfRule type="dataBar" priority="55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{374034F3-869E-4692-A971-DD0E724D500B}</x14:id>
        </ext>
      </extLst>
    </cfRule>
  </conditionalFormatting>
  <conditionalFormatting sqref="AJ37">
    <cfRule type="dataBar" priority="55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{BC238BAA-B13C-4F3F-B656-391924008B9D}</x14:id>
        </ext>
      </extLst>
    </cfRule>
  </conditionalFormatting>
  <conditionalFormatting sqref="AJ37">
    <cfRule type="dataBar" priority="55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{E8FFBD12-3B11-427A-9B2D-F15C644A9A84}</x14:id>
        </ext>
      </extLst>
    </cfRule>
  </conditionalFormatting>
  <conditionalFormatting sqref="AJ37">
    <cfRule type="dataBar" priority="55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{31F26E22-0D04-4202-AC51-61B98743EEAA}</x14:id>
        </ext>
      </extLst>
    </cfRule>
  </conditionalFormatting>
  <conditionalFormatting sqref="AJ37">
    <cfRule type="dataBar" priority="55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{9137EE61-C422-44D8-AE4D-89D2F68B3732}</x14:id>
        </ext>
      </extLst>
    </cfRule>
  </conditionalFormatting>
  <conditionalFormatting sqref="AJ37">
    <cfRule type="dataBar" priority="55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{4D0DAD01-0E16-4A97-B035-A253FE70EE1B}</x14:id>
        </ext>
      </extLst>
    </cfRule>
  </conditionalFormatting>
  <conditionalFormatting sqref="AJ37">
    <cfRule type="dataBar" priority="555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{479BC15D-33F4-4C27-9853-67BCE78695E4}</x14:id>
        </ext>
      </extLst>
    </cfRule>
  </conditionalFormatting>
  <conditionalFormatting sqref="AK37">
    <cfRule type="dataBar" priority="55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{7A03DE11-AB54-4754-85DC-F876D75C8A5C}</x14:id>
        </ext>
      </extLst>
    </cfRule>
  </conditionalFormatting>
  <conditionalFormatting sqref="AK37">
    <cfRule type="dataBar" priority="55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{505AE782-3ACD-4DDC-BEF3-03AC21E20261}</x14:id>
        </ext>
      </extLst>
    </cfRule>
  </conditionalFormatting>
  <conditionalFormatting sqref="AK37">
    <cfRule type="dataBar" priority="55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{4D6ACD52-F6FB-4D37-8A72-34FE683C8A32}</x14:id>
        </ext>
      </extLst>
    </cfRule>
  </conditionalFormatting>
  <conditionalFormatting sqref="AK37">
    <cfRule type="dataBar" priority="55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{42D6E11B-9A72-4E8E-A85F-89E4E5B01DEC}</x14:id>
        </ext>
      </extLst>
    </cfRule>
  </conditionalFormatting>
  <conditionalFormatting sqref="AK37">
    <cfRule type="dataBar" priority="55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{50718856-9BE9-4428-B497-E37361F7B42F}</x14:id>
        </ext>
      </extLst>
    </cfRule>
  </conditionalFormatting>
  <conditionalFormatting sqref="AK37">
    <cfRule type="dataBar" priority="55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{F9EF3916-F420-4F0D-9AEA-F009D6ED01EE}</x14:id>
        </ext>
      </extLst>
    </cfRule>
  </conditionalFormatting>
  <conditionalFormatting sqref="AK37">
    <cfRule type="dataBar" priority="55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{0FFD285A-6E9D-4B5B-BA3A-A2BEA263C532}</x14:id>
        </ext>
      </extLst>
    </cfRule>
  </conditionalFormatting>
  <conditionalFormatting sqref="AK37">
    <cfRule type="dataBar" priority="555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{6B501490-3C2C-4CC1-A504-C51C3AA1BEDB}</x14:id>
        </ext>
      </extLst>
    </cfRule>
  </conditionalFormatting>
  <conditionalFormatting sqref="AL37">
    <cfRule type="dataBar" priority="55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{92FA227B-F3A1-49DF-9FD7-C4B51A02633D}</x14:id>
        </ext>
      </extLst>
    </cfRule>
  </conditionalFormatting>
  <conditionalFormatting sqref="AL37">
    <cfRule type="dataBar" priority="55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{0C3C364B-0CC2-4F41-B4B2-1608B75F9D62}</x14:id>
        </ext>
      </extLst>
    </cfRule>
  </conditionalFormatting>
  <conditionalFormatting sqref="AL37">
    <cfRule type="dataBar" priority="55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{428F0BCF-130F-44EE-B549-ABACB101E4EA}</x14:id>
        </ext>
      </extLst>
    </cfRule>
  </conditionalFormatting>
  <conditionalFormatting sqref="AL37">
    <cfRule type="dataBar" priority="55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{397406A8-2EB8-4F39-BD70-4CC9BD54D4BA}</x14:id>
        </ext>
      </extLst>
    </cfRule>
  </conditionalFormatting>
  <conditionalFormatting sqref="AL37">
    <cfRule type="dataBar" priority="55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{0C8C49E6-54F0-49E5-AD87-2994A1C990BB}</x14:id>
        </ext>
      </extLst>
    </cfRule>
  </conditionalFormatting>
  <conditionalFormatting sqref="AL37">
    <cfRule type="dataBar" priority="555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{C09C4DB2-16F0-469A-B882-AFCF49788542}</x14:id>
        </ext>
      </extLst>
    </cfRule>
  </conditionalFormatting>
  <conditionalFormatting sqref="AL37">
    <cfRule type="dataBar" priority="55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{D899FCD7-95F0-409F-AAA7-0734EF29364E}</x14:id>
        </ext>
      </extLst>
    </cfRule>
  </conditionalFormatting>
  <conditionalFormatting sqref="AL37">
    <cfRule type="dataBar" priority="555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{2CF5E6F5-338D-4EBF-9D13-2F9BCCF047D7}</x14:id>
        </ext>
      </extLst>
    </cfRule>
  </conditionalFormatting>
  <conditionalFormatting sqref="AM37">
    <cfRule type="dataBar" priority="55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{D7FFB3DC-6F1F-456B-AD81-70E9A3D5E148}</x14:id>
        </ext>
      </extLst>
    </cfRule>
  </conditionalFormatting>
  <conditionalFormatting sqref="AM37">
    <cfRule type="dataBar" priority="55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{E756998D-3994-4621-91B5-464AD19D1050}</x14:id>
        </ext>
      </extLst>
    </cfRule>
  </conditionalFormatting>
  <conditionalFormatting sqref="AM37">
    <cfRule type="dataBar" priority="55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{0E015AE1-CD86-4B17-94F0-041352732889}</x14:id>
        </ext>
      </extLst>
    </cfRule>
  </conditionalFormatting>
  <conditionalFormatting sqref="AM37">
    <cfRule type="dataBar" priority="55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{2FE4A6D8-10A1-4CAB-9D97-17F1184F781C}</x14:id>
        </ext>
      </extLst>
    </cfRule>
  </conditionalFormatting>
  <conditionalFormatting sqref="AM37">
    <cfRule type="dataBar" priority="555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{133BDD6C-115F-49CF-9143-C1E620A64ADB}</x14:id>
        </ext>
      </extLst>
    </cfRule>
  </conditionalFormatting>
  <conditionalFormatting sqref="AM37">
    <cfRule type="dataBar" priority="555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{94C43D47-4D96-43B8-BC08-6852D6C3A442}</x14:id>
        </ext>
      </extLst>
    </cfRule>
  </conditionalFormatting>
  <conditionalFormatting sqref="AM37">
    <cfRule type="dataBar" priority="55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{C1D88B82-3A5A-4EE0-A0DB-904959EF6376}</x14:id>
        </ext>
      </extLst>
    </cfRule>
  </conditionalFormatting>
  <conditionalFormatting sqref="AM37">
    <cfRule type="dataBar" priority="555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{918B57E7-ED0A-4D8B-8681-9595FB3C0860}</x14:id>
        </ext>
      </extLst>
    </cfRule>
  </conditionalFormatting>
  <conditionalFormatting sqref="N25:N32">
    <cfRule type="dataBar" priority="55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{F149BE4B-8EA5-4528-A9CC-F29C2631F2AF}</x14:id>
        </ext>
      </extLst>
    </cfRule>
  </conditionalFormatting>
  <conditionalFormatting sqref="AB25:AB32">
    <cfRule type="dataBar" priority="55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{B0EC99BF-21EE-4F4E-BCA1-6645220FB645}</x14:id>
        </ext>
      </extLst>
    </cfRule>
  </conditionalFormatting>
  <conditionalFormatting sqref="AB25:AB32">
    <cfRule type="dataBar" priority="55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{3EDA976F-BD05-451A-8EEE-905DA19D3773}</x14:id>
        </ext>
      </extLst>
    </cfRule>
  </conditionalFormatting>
  <conditionalFormatting sqref="AB25:AB32">
    <cfRule type="dataBar" priority="55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{2D95F767-2146-43D3-8D48-D800E32AEBD7}</x14:id>
        </ext>
      </extLst>
    </cfRule>
  </conditionalFormatting>
  <conditionalFormatting sqref="AB25:AB32">
    <cfRule type="dataBar" priority="55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{55BD4C94-CDB1-492F-BFA1-643F278252BE}</x14:id>
        </ext>
      </extLst>
    </cfRule>
  </conditionalFormatting>
  <conditionalFormatting sqref="AB25:AB32">
    <cfRule type="dataBar" priority="558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{9B114460-6F63-4ECD-A578-7052A7E82003}</x14:id>
        </ext>
      </extLst>
    </cfRule>
  </conditionalFormatting>
  <conditionalFormatting sqref="AB25:AB32">
    <cfRule type="dataBar" priority="55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{9FB7EF31-A8CB-4640-896B-295349DF3A75}</x14:id>
        </ext>
      </extLst>
    </cfRule>
  </conditionalFormatting>
  <conditionalFormatting sqref="AB25:AB32">
    <cfRule type="dataBar" priority="55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{DE5F0FA3-5D2F-42B0-A96C-075B52987599}</x14:id>
        </ext>
      </extLst>
    </cfRule>
  </conditionalFormatting>
  <conditionalFormatting sqref="AB25:AB32">
    <cfRule type="dataBar" priority="55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{D096296C-3FB1-4441-8CAA-A03248509C1E}</x14:id>
        </ext>
      </extLst>
    </cfRule>
  </conditionalFormatting>
  <conditionalFormatting sqref="AB25:AB32">
    <cfRule type="dataBar" priority="55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{4697A7C6-90BA-45F6-A18A-E170A3A2C271}</x14:id>
        </ext>
      </extLst>
    </cfRule>
  </conditionalFormatting>
  <conditionalFormatting sqref="AB25:AB32">
    <cfRule type="dataBar" priority="558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{257F2B0F-B671-4F4E-BEED-287705627A63}</x14:id>
        </ext>
      </extLst>
    </cfRule>
  </conditionalFormatting>
  <conditionalFormatting sqref="AB34:AB37 AB19:AB20 AB16 AB23:AB32">
    <cfRule type="dataBar" priority="56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{BEB8E443-860B-4DC1-91C4-D829B6489EFF}</x14:id>
        </ext>
      </extLst>
    </cfRule>
  </conditionalFormatting>
  <conditionalFormatting sqref="AB34:AB37 AB23:AB32 AB11:AB20">
    <cfRule type="dataBar" priority="56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{61673E5F-0D5D-478B-8D5B-04FEB4BB2CD3}</x14:id>
        </ext>
      </extLst>
    </cfRule>
  </conditionalFormatting>
  <conditionalFormatting sqref="AJ34:AJ37">
    <cfRule type="dataBar" priority="56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{F06FF928-30BB-4E33-AEA9-F6379B9DAC81}</x14:id>
        </ext>
      </extLst>
    </cfRule>
  </conditionalFormatting>
  <conditionalFormatting sqref="AJ34:AJ37">
    <cfRule type="dataBar" priority="56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{18B1F848-8706-495D-B8D9-B691434BCD29}</x14:id>
        </ext>
      </extLst>
    </cfRule>
  </conditionalFormatting>
  <conditionalFormatting sqref="AK34:AK37">
    <cfRule type="dataBar" priority="56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{BA966C89-3726-48F1-A35F-AA1D73DB9633}</x14:id>
        </ext>
      </extLst>
    </cfRule>
  </conditionalFormatting>
  <conditionalFormatting sqref="AK34:AK37">
    <cfRule type="dataBar" priority="56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{1C724D63-B087-47D3-B3AB-160D84B7005A}</x14:id>
        </ext>
      </extLst>
    </cfRule>
  </conditionalFormatting>
  <conditionalFormatting sqref="AL34:AL37">
    <cfRule type="dataBar" priority="56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{EDE698D8-316C-4560-B12F-10DEA8845D33}</x14:id>
        </ext>
      </extLst>
    </cfRule>
  </conditionalFormatting>
  <conditionalFormatting sqref="AL34:AL37">
    <cfRule type="dataBar" priority="56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{E1F53313-1C04-4B8B-838E-B916707EC2FC}</x14:id>
        </ext>
      </extLst>
    </cfRule>
  </conditionalFormatting>
  <conditionalFormatting sqref="AM34:AM37">
    <cfRule type="dataBar" priority="56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{93B6ACBA-EF6E-4F99-B6FC-AE45FCFD1EBF}</x14:id>
        </ext>
      </extLst>
    </cfRule>
  </conditionalFormatting>
  <conditionalFormatting sqref="AM34:AM37">
    <cfRule type="dataBar" priority="56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{5140C010-217F-41CD-9DB0-8D197AD34770}</x14:id>
        </ext>
      </extLst>
    </cfRule>
  </conditionalFormatting>
  <conditionalFormatting sqref="AB34:AB37 AB12:AB32">
    <cfRule type="dataBar" priority="59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{E1C3B8DE-42FD-4CF9-88F1-37932F308538}</x14:id>
        </ext>
      </extLst>
    </cfRule>
  </conditionalFormatting>
  <conditionalFormatting sqref="AJ34:AJ37">
    <cfRule type="dataBar" priority="59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{8779BD73-E256-4DE0-B47D-9C892DC0A72F}</x14:id>
        </ext>
      </extLst>
    </cfRule>
  </conditionalFormatting>
  <conditionalFormatting sqref="AK34:AK37">
    <cfRule type="dataBar" priority="59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{B0E91027-D750-4374-AE08-70483D7755A4}</x14:id>
        </ext>
      </extLst>
    </cfRule>
  </conditionalFormatting>
  <conditionalFormatting sqref="AL34:AL37">
    <cfRule type="dataBar" priority="59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{C890B19C-E36C-4AFD-BA65-46A1D1648676}</x14:id>
        </ext>
      </extLst>
    </cfRule>
  </conditionalFormatting>
  <conditionalFormatting sqref="AM34:AM37">
    <cfRule type="dataBar" priority="59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{6E525946-51E6-4AF9-9FB2-DAC5D848AB54}</x14:id>
        </ext>
      </extLst>
    </cfRule>
  </conditionalFormatting>
  <conditionalFormatting sqref="AB34:AB38 AB11:AB32">
    <cfRule type="dataBar" priority="60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{182F7A59-8DF9-45E3-9A02-78B2F52656B3}</x14:id>
        </ext>
      </extLst>
    </cfRule>
  </conditionalFormatting>
  <conditionalFormatting sqref="AB34:AB37 AB11:AB32">
    <cfRule type="dataBar" priority="61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{59191E99-2D92-4A9D-BD9F-20519DCCAC59}</x14:id>
        </ext>
      </extLst>
    </cfRule>
  </conditionalFormatting>
  <conditionalFormatting sqref="AJ34:AJ37">
    <cfRule type="dataBar" priority="61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{104F17D4-3D89-4C2D-8DEB-6A9CA1930A60}</x14:id>
        </ext>
      </extLst>
    </cfRule>
  </conditionalFormatting>
  <conditionalFormatting sqref="AK34:AK37">
    <cfRule type="dataBar" priority="61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{0F706959-6E4B-4AAE-98D7-AC4D2D168198}</x14:id>
        </ext>
      </extLst>
    </cfRule>
  </conditionalFormatting>
  <conditionalFormatting sqref="AL34:AL37">
    <cfRule type="dataBar" priority="61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{51640661-6006-4055-858F-E46BA755AAC6}</x14:id>
        </ext>
      </extLst>
    </cfRule>
  </conditionalFormatting>
  <conditionalFormatting sqref="AM34:AM37">
    <cfRule type="dataBar" priority="61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{7A2374D5-BC62-4604-953A-4563E8B99999}</x14:id>
        </ext>
      </extLst>
    </cfRule>
  </conditionalFormatting>
  <conditionalFormatting sqref="AC36">
    <cfRule type="dataBar" priority="10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{C012F34C-4FB4-4E42-9558-CE4FC4692725}</x14:id>
        </ext>
      </extLst>
    </cfRule>
  </conditionalFormatting>
  <conditionalFormatting sqref="AC36">
    <cfRule type="dataBar" priority="10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{84524305-D454-44B4-9CB9-E458CAB00D9A}</x14:id>
        </ext>
      </extLst>
    </cfRule>
  </conditionalFormatting>
  <conditionalFormatting sqref="AC36">
    <cfRule type="dataBar" priority="10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{B2E55410-5BAB-4770-B2DD-8A44167F73B3}</x14:id>
        </ext>
      </extLst>
    </cfRule>
  </conditionalFormatting>
  <conditionalFormatting sqref="AC35">
    <cfRule type="dataBar" priority="10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{6DAAA874-A3F0-423E-A3BF-F4AE862259BE}</x14:id>
        </ext>
      </extLst>
    </cfRule>
  </conditionalFormatting>
  <conditionalFormatting sqref="AC35">
    <cfRule type="dataBar" priority="10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{69AADDB9-F1F6-4B7D-BA76-3B10A329A92B}</x14:id>
        </ext>
      </extLst>
    </cfRule>
  </conditionalFormatting>
  <conditionalFormatting sqref="AC36">
    <cfRule type="dataBar" priority="10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{E8D105E7-C1C4-48B8-80DF-B98E80ADB51C}</x14:id>
        </ext>
      </extLst>
    </cfRule>
  </conditionalFormatting>
  <conditionalFormatting sqref="AC34">
    <cfRule type="dataBar" priority="10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{8A6C9DAE-2AEC-487B-B075-3C8EFEB92125}</x14:id>
        </ext>
      </extLst>
    </cfRule>
  </conditionalFormatting>
  <conditionalFormatting sqref="AC34">
    <cfRule type="dataBar" priority="10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{1B414229-3F38-43FA-B06E-3297DB8C0B40}</x14:id>
        </ext>
      </extLst>
    </cfRule>
  </conditionalFormatting>
  <conditionalFormatting sqref="AC34">
    <cfRule type="dataBar" priority="10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{D1D36326-F5C2-4F52-8DE4-95A03258A86E}</x14:id>
        </ext>
      </extLst>
    </cfRule>
  </conditionalFormatting>
  <conditionalFormatting sqref="AC36">
    <cfRule type="dataBar" priority="104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{4C57F6A0-C421-4A88-BB45-4DA31049151B}</x14:id>
        </ext>
      </extLst>
    </cfRule>
  </conditionalFormatting>
  <conditionalFormatting sqref="AC34">
    <cfRule type="dataBar" priority="10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{8C60AF3D-24D1-4CA7-9863-E5267C1634FC}</x14:id>
        </ext>
      </extLst>
    </cfRule>
  </conditionalFormatting>
  <conditionalFormatting sqref="AC34">
    <cfRule type="dataBar" priority="10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{FF873A58-0874-454B-B6F5-89110E7FDEBB}</x14:id>
        </ext>
      </extLst>
    </cfRule>
  </conditionalFormatting>
  <conditionalFormatting sqref="AC34">
    <cfRule type="dataBar" priority="10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{DC0C7A08-F5EF-4537-80BE-6BFBFCDC540B}</x14:id>
        </ext>
      </extLst>
    </cfRule>
  </conditionalFormatting>
  <conditionalFormatting sqref="AC35">
    <cfRule type="dataBar" priority="10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{92901ACA-30FE-4FB2-89D6-D71C22DA01E2}</x14:id>
        </ext>
      </extLst>
    </cfRule>
  </conditionalFormatting>
  <conditionalFormatting sqref="AC35">
    <cfRule type="dataBar" priority="10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{0D8F5CCA-F4C8-4AD3-9849-F936F6CC2674}</x14:id>
        </ext>
      </extLst>
    </cfRule>
  </conditionalFormatting>
  <conditionalFormatting sqref="AC34:AC36">
    <cfRule type="dataBar" priority="10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{4670C0A3-5AD5-4DC9-864C-73AD71BB8AC7}</x14:id>
        </ext>
      </extLst>
    </cfRule>
  </conditionalFormatting>
  <conditionalFormatting sqref="AC34:AC36">
    <cfRule type="dataBar" priority="10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{E4BA586C-6E5A-4EB2-840F-12DDFA415260}</x14:id>
        </ext>
      </extLst>
    </cfRule>
  </conditionalFormatting>
  <conditionalFormatting sqref="AC34:AC36">
    <cfRule type="dataBar" priority="10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{6CF48ED6-590F-4F72-81DD-5092DD8F8367}</x14:id>
        </ext>
      </extLst>
    </cfRule>
  </conditionalFormatting>
  <conditionalFormatting sqref="AC34:AC36">
    <cfRule type="dataBar" priority="106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{84ADF7F5-BE8D-411B-B0F4-462DEECCA739}</x14:id>
        </ext>
      </extLst>
    </cfRule>
  </conditionalFormatting>
  <conditionalFormatting sqref="AC34:AC36">
    <cfRule type="dataBar" priority="106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{BBCD4824-A5DC-4B3D-A31B-E128497E7E88}</x14:id>
        </ext>
      </extLst>
    </cfRule>
  </conditionalFormatting>
  <conditionalFormatting sqref="AC34 AC36">
    <cfRule type="dataBar" priority="10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{41A328B6-AD10-4AC1-9DDE-723153E44EF2}</x14:id>
        </ext>
      </extLst>
    </cfRule>
  </conditionalFormatting>
  <conditionalFormatting sqref="AC34 AC36">
    <cfRule type="dataBar" priority="10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{994885E6-4E9A-4921-9432-75AB306638FD}</x14:id>
        </ext>
      </extLst>
    </cfRule>
  </conditionalFormatting>
  <conditionalFormatting sqref="AC34 AC36">
    <cfRule type="dataBar" priority="10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{A7B06475-65AC-419F-9441-525A57F4C278}</x14:id>
        </ext>
      </extLst>
    </cfRule>
  </conditionalFormatting>
  <conditionalFormatting sqref="AC34 AC36">
    <cfRule type="dataBar" priority="106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{B0B1DB34-F7C9-427A-8172-CF3ECA8E9D49}</x14:id>
        </ext>
      </extLst>
    </cfRule>
  </conditionalFormatting>
  <conditionalFormatting sqref="AC34 AC36">
    <cfRule type="dataBar" priority="106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{EEABC87A-CF80-45B6-9901-FF0FDC456169}</x14:id>
        </ext>
      </extLst>
    </cfRule>
  </conditionalFormatting>
  <conditionalFormatting sqref="AC35">
    <cfRule type="dataBar" priority="10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{A177C60E-CFD0-42EB-8DB7-29B7FB84EE8F}</x14:id>
        </ext>
      </extLst>
    </cfRule>
  </conditionalFormatting>
  <conditionalFormatting sqref="AC35">
    <cfRule type="dataBar" priority="10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{3A71266E-2BF9-4E38-9E81-77C160CCD2C7}</x14:id>
        </ext>
      </extLst>
    </cfRule>
  </conditionalFormatting>
  <conditionalFormatting sqref="AC35">
    <cfRule type="dataBar" priority="10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{D1AA52AB-7ABD-43D1-9125-265AC4A5A0A5}</x14:id>
        </ext>
      </extLst>
    </cfRule>
  </conditionalFormatting>
  <conditionalFormatting sqref="AC35">
    <cfRule type="dataBar" priority="10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{8A4D0DB5-6AB8-48DB-9FD4-5A067731E31B}</x14:id>
        </ext>
      </extLst>
    </cfRule>
  </conditionalFormatting>
  <conditionalFormatting sqref="AC35">
    <cfRule type="dataBar" priority="106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{F78C5E30-1E8D-40EB-83A8-AF0016D21BBD}</x14:id>
        </ext>
      </extLst>
    </cfRule>
  </conditionalFormatting>
  <conditionalFormatting sqref="AC37">
    <cfRule type="dataBar" priority="10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{A9C78E67-643F-4EC1-A9B4-147ADE715C9C}</x14:id>
        </ext>
      </extLst>
    </cfRule>
  </conditionalFormatting>
  <conditionalFormatting sqref="AC37">
    <cfRule type="dataBar" priority="10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{AB256A53-3E9D-49F1-9413-1C79A7333F9D}</x14:id>
        </ext>
      </extLst>
    </cfRule>
  </conditionalFormatting>
  <conditionalFormatting sqref="AC37">
    <cfRule type="dataBar" priority="10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{7C73D5A8-E185-448B-B84F-9FDAD0A154F6}</x14:id>
        </ext>
      </extLst>
    </cfRule>
  </conditionalFormatting>
  <conditionalFormatting sqref="AC37">
    <cfRule type="dataBar" priority="10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{EB80F1A8-7552-4DA9-B92C-F169D581636D}</x14:id>
        </ext>
      </extLst>
    </cfRule>
  </conditionalFormatting>
  <conditionalFormatting sqref="AC37">
    <cfRule type="dataBar" priority="106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{08DAF7DF-3645-4C2F-A36E-5BB67D601A28}</x14:id>
        </ext>
      </extLst>
    </cfRule>
  </conditionalFormatting>
  <conditionalFormatting sqref="AC37">
    <cfRule type="dataBar" priority="106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{4460715C-6955-4580-9255-BA6703644FA5}</x14:id>
        </ext>
      </extLst>
    </cfRule>
  </conditionalFormatting>
  <conditionalFormatting sqref="AC37">
    <cfRule type="dataBar" priority="10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{15888388-7FAF-473E-9549-6F39EC45C474}</x14:id>
        </ext>
      </extLst>
    </cfRule>
  </conditionalFormatting>
  <conditionalFormatting sqref="AC37">
    <cfRule type="dataBar" priority="106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{19D05BEC-E321-4CEF-ACAD-3D8A016DB2E5}</x14:id>
        </ext>
      </extLst>
    </cfRule>
  </conditionalFormatting>
  <conditionalFormatting sqref="AC34:AC37">
    <cfRule type="dataBar" priority="10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{303CC451-E47C-40C5-A543-BAF5DF0C82CF}</x14:id>
        </ext>
      </extLst>
    </cfRule>
  </conditionalFormatting>
  <conditionalFormatting sqref="AC34:AC37">
    <cfRule type="dataBar" priority="10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{BBCB4151-1D5E-47BA-BD99-139D42FE901A}</x14:id>
        </ext>
      </extLst>
    </cfRule>
  </conditionalFormatting>
  <conditionalFormatting sqref="AC34:AC37">
    <cfRule type="dataBar" priority="10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{CFD6BA26-3BB0-4751-93FE-920EC1ED2325}</x14:id>
        </ext>
      </extLst>
    </cfRule>
  </conditionalFormatting>
  <conditionalFormatting sqref="AC34:AC38">
    <cfRule type="dataBar" priority="10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{E066403D-4A68-42BC-85A8-DEAFB166A1F4}</x14:id>
        </ext>
      </extLst>
    </cfRule>
  </conditionalFormatting>
  <conditionalFormatting sqref="AC34:AC37">
    <cfRule type="dataBar" priority="10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{981B5CFB-8C37-4745-81C9-D9D88FCC805A}</x14:id>
        </ext>
      </extLst>
    </cfRule>
  </conditionalFormatting>
  <conditionalFormatting sqref="AD36">
    <cfRule type="dataBar" priority="10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{46971488-4A3A-43B0-AA07-18AB961CC4CC}</x14:id>
        </ext>
      </extLst>
    </cfRule>
  </conditionalFormatting>
  <conditionalFormatting sqref="AD36">
    <cfRule type="dataBar" priority="10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{C01E15C1-577C-49DE-A50B-412E819AF34D}</x14:id>
        </ext>
      </extLst>
    </cfRule>
  </conditionalFormatting>
  <conditionalFormatting sqref="AD36">
    <cfRule type="dataBar" priority="10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{9A19EB63-C63B-464F-9772-1DD4E413E2DF}</x14:id>
        </ext>
      </extLst>
    </cfRule>
  </conditionalFormatting>
  <conditionalFormatting sqref="AD35">
    <cfRule type="dataBar" priority="10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{02D6ED73-2C03-43D8-BF83-80C515F8B7D6}</x14:id>
        </ext>
      </extLst>
    </cfRule>
  </conditionalFormatting>
  <conditionalFormatting sqref="AD35">
    <cfRule type="dataBar" priority="10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{E9E7F469-1A44-4155-8F0D-DB4A7DE414A6}</x14:id>
        </ext>
      </extLst>
    </cfRule>
  </conditionalFormatting>
  <conditionalFormatting sqref="AD36">
    <cfRule type="dataBar" priority="10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{DF2CB8F0-8022-4F88-BE99-B7AD11AAC736}</x14:id>
        </ext>
      </extLst>
    </cfRule>
  </conditionalFormatting>
  <conditionalFormatting sqref="AD34">
    <cfRule type="dataBar" priority="10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{5D4AADFC-D297-401D-992A-2E2858D0AB6B}</x14:id>
        </ext>
      </extLst>
    </cfRule>
  </conditionalFormatting>
  <conditionalFormatting sqref="AD34">
    <cfRule type="dataBar" priority="10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{1A50500B-B180-4B60-9F54-3ECB305FCF05}</x14:id>
        </ext>
      </extLst>
    </cfRule>
  </conditionalFormatting>
  <conditionalFormatting sqref="AD34">
    <cfRule type="dataBar" priority="10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{F990E7BF-2F94-42C4-A106-C2FB6291FEAA}</x14:id>
        </ext>
      </extLst>
    </cfRule>
  </conditionalFormatting>
  <conditionalFormatting sqref="AD36">
    <cfRule type="dataBar" priority="10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{48F7E8E5-4944-40AF-951E-B8BC5C253BD4}</x14:id>
        </ext>
      </extLst>
    </cfRule>
  </conditionalFormatting>
  <conditionalFormatting sqref="AD34">
    <cfRule type="dataBar" priority="10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{3EDF3667-505E-49C1-96E5-77109BF56F46}</x14:id>
        </ext>
      </extLst>
    </cfRule>
  </conditionalFormatting>
  <conditionalFormatting sqref="AD34">
    <cfRule type="dataBar" priority="10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{F74B2039-6EA6-481D-958C-44FAD5816D1F}</x14:id>
        </ext>
      </extLst>
    </cfRule>
  </conditionalFormatting>
  <conditionalFormatting sqref="AD34">
    <cfRule type="dataBar" priority="10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{7BB634B9-2CAE-4CCB-8381-9210A45EA9CF}</x14:id>
        </ext>
      </extLst>
    </cfRule>
  </conditionalFormatting>
  <conditionalFormatting sqref="AD35">
    <cfRule type="dataBar" priority="10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{EB0CBF43-69B0-4456-AC22-8D7B9BAC2A4A}</x14:id>
        </ext>
      </extLst>
    </cfRule>
  </conditionalFormatting>
  <conditionalFormatting sqref="AD35">
    <cfRule type="dataBar" priority="10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{D9BD42DD-082C-41A6-8E0F-3665732DFBAD}</x14:id>
        </ext>
      </extLst>
    </cfRule>
  </conditionalFormatting>
  <conditionalFormatting sqref="AD34:AD36">
    <cfRule type="dataBar" priority="10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{14591C80-7940-49AD-9714-94F846C44D7C}</x14:id>
        </ext>
      </extLst>
    </cfRule>
  </conditionalFormatting>
  <conditionalFormatting sqref="AD34:AD36">
    <cfRule type="dataBar" priority="10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{3C3C6FAC-1C24-45C9-9FE0-ED82D1E65C58}</x14:id>
        </ext>
      </extLst>
    </cfRule>
  </conditionalFormatting>
  <conditionalFormatting sqref="AD34:AD36">
    <cfRule type="dataBar" priority="10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{B132D9DB-EAA0-4D27-BC26-FB79C4DF82C4}</x14:id>
        </ext>
      </extLst>
    </cfRule>
  </conditionalFormatting>
  <conditionalFormatting sqref="AD34:AD36">
    <cfRule type="dataBar" priority="10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{84C83415-B120-455E-92BA-A1851E69D66F}</x14:id>
        </ext>
      </extLst>
    </cfRule>
  </conditionalFormatting>
  <conditionalFormatting sqref="AD34:AD36">
    <cfRule type="dataBar" priority="104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{4DFC1655-D8FD-4FFA-817E-1D2E0147BDE3}</x14:id>
        </ext>
      </extLst>
    </cfRule>
  </conditionalFormatting>
  <conditionalFormatting sqref="AD36 AD34">
    <cfRule type="dataBar" priority="10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{18B5C199-7A19-4935-B177-C4FAD1846489}</x14:id>
        </ext>
      </extLst>
    </cfRule>
  </conditionalFormatting>
  <conditionalFormatting sqref="AD36 AD34">
    <cfRule type="dataBar" priority="10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{BDD10DAB-642E-4CB3-8518-C33B1C40910C}</x14:id>
        </ext>
      </extLst>
    </cfRule>
  </conditionalFormatting>
  <conditionalFormatting sqref="AD36 AD34">
    <cfRule type="dataBar" priority="10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{47DF3981-4F0C-4DE1-AC13-5D9E513D1AF4}</x14:id>
        </ext>
      </extLst>
    </cfRule>
  </conditionalFormatting>
  <conditionalFormatting sqref="AD36 AD34">
    <cfRule type="dataBar" priority="10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{9F2EBA33-C0FD-484A-BA18-94B4DF42AD90}</x14:id>
        </ext>
      </extLst>
    </cfRule>
  </conditionalFormatting>
  <conditionalFormatting sqref="AD36 AD34">
    <cfRule type="dataBar" priority="104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{40B33594-13DA-468C-88DE-BB485697C243}</x14:id>
        </ext>
      </extLst>
    </cfRule>
  </conditionalFormatting>
  <conditionalFormatting sqref="AD35">
    <cfRule type="dataBar" priority="10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{84E35B02-97FD-4E1C-B5F7-27FD2FF298D1}</x14:id>
        </ext>
      </extLst>
    </cfRule>
  </conditionalFormatting>
  <conditionalFormatting sqref="AD35">
    <cfRule type="dataBar" priority="10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{569A0C2B-E970-4251-BA03-ED1646C09DB9}</x14:id>
        </ext>
      </extLst>
    </cfRule>
  </conditionalFormatting>
  <conditionalFormatting sqref="AD35">
    <cfRule type="dataBar" priority="10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{CFF26C8C-137F-4807-BE18-9CE1C0BAAF7A}</x14:id>
        </ext>
      </extLst>
    </cfRule>
  </conditionalFormatting>
  <conditionalFormatting sqref="AD35">
    <cfRule type="dataBar" priority="10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{FCE31ABE-7C2A-4C95-B51D-3143945FCECB}</x14:id>
        </ext>
      </extLst>
    </cfRule>
  </conditionalFormatting>
  <conditionalFormatting sqref="AD35">
    <cfRule type="dataBar" priority="104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{52E27358-E629-4565-BD6F-59D38BCA7F8E}</x14:id>
        </ext>
      </extLst>
    </cfRule>
  </conditionalFormatting>
  <conditionalFormatting sqref="AD37">
    <cfRule type="dataBar" priority="10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{94180D2D-1ABA-49F1-AD65-E39217C13E00}</x14:id>
        </ext>
      </extLst>
    </cfRule>
  </conditionalFormatting>
  <conditionalFormatting sqref="AD37">
    <cfRule type="dataBar" priority="10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{917BB8DF-801E-423A-BFB5-FE430C6D445B}</x14:id>
        </ext>
      </extLst>
    </cfRule>
  </conditionalFormatting>
  <conditionalFormatting sqref="AD37">
    <cfRule type="dataBar" priority="10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{BE183490-E50B-448C-8B64-85AF86E56392}</x14:id>
        </ext>
      </extLst>
    </cfRule>
  </conditionalFormatting>
  <conditionalFormatting sqref="AD37">
    <cfRule type="dataBar" priority="10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{35BAECE7-2D1F-4B1A-8D49-6C6B9D17863D}</x14:id>
        </ext>
      </extLst>
    </cfRule>
  </conditionalFormatting>
  <conditionalFormatting sqref="AD37">
    <cfRule type="dataBar" priority="10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{74B597FC-E522-4B3E-A2F2-85C5FAC5ACC8}</x14:id>
        </ext>
      </extLst>
    </cfRule>
  </conditionalFormatting>
  <conditionalFormatting sqref="AD37">
    <cfRule type="dataBar" priority="10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{85A42C5E-AB37-4A84-87AD-3D30A798887E}</x14:id>
        </ext>
      </extLst>
    </cfRule>
  </conditionalFormatting>
  <conditionalFormatting sqref="AD37">
    <cfRule type="dataBar" priority="10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{66820993-6D91-4C67-AB03-C09838C9F1E5}</x14:id>
        </ext>
      </extLst>
    </cfRule>
  </conditionalFormatting>
  <conditionalFormatting sqref="AD37">
    <cfRule type="dataBar" priority="104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{9A5399F6-9F44-413B-9F42-F2612C7710F8}</x14:id>
        </ext>
      </extLst>
    </cfRule>
  </conditionalFormatting>
  <conditionalFormatting sqref="AD34:AD37">
    <cfRule type="dataBar" priority="10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{B0662AF1-E294-403F-B19E-95D766E788FF}</x14:id>
        </ext>
      </extLst>
    </cfRule>
  </conditionalFormatting>
  <conditionalFormatting sqref="AD34:AD37">
    <cfRule type="dataBar" priority="10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{201D3901-C88B-43A7-BD29-849069A66DE2}</x14:id>
        </ext>
      </extLst>
    </cfRule>
  </conditionalFormatting>
  <conditionalFormatting sqref="AD34:AD37">
    <cfRule type="dataBar" priority="10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{CCC578D5-28B2-4FFF-B879-C438005D4ED5}</x14:id>
        </ext>
      </extLst>
    </cfRule>
  </conditionalFormatting>
  <conditionalFormatting sqref="AD34:AD38">
    <cfRule type="dataBar" priority="10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{332F6ACD-E2F3-4465-82A8-1B4BFEB7FBFB}</x14:id>
        </ext>
      </extLst>
    </cfRule>
  </conditionalFormatting>
  <conditionalFormatting sqref="AD34:AD37">
    <cfRule type="dataBar" priority="10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{F62C975E-DFCF-42AD-9161-F5FC6BC5B5C8}</x14:id>
        </ext>
      </extLst>
    </cfRule>
  </conditionalFormatting>
  <conditionalFormatting sqref="AE36">
    <cfRule type="dataBar" priority="10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{0FFF97A5-7696-453E-ABA4-C77468A9BDA2}</x14:id>
        </ext>
      </extLst>
    </cfRule>
  </conditionalFormatting>
  <conditionalFormatting sqref="AE36">
    <cfRule type="dataBar" priority="10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{5AE2D577-2A20-42C8-A872-4D8DEF7B3EA9}</x14:id>
        </ext>
      </extLst>
    </cfRule>
  </conditionalFormatting>
  <conditionalFormatting sqref="AE36">
    <cfRule type="dataBar" priority="10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{5D678BD3-3414-4D5A-98FA-B90E72605BB3}</x14:id>
        </ext>
      </extLst>
    </cfRule>
  </conditionalFormatting>
  <conditionalFormatting sqref="AE35">
    <cfRule type="dataBar" priority="100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{7CA00860-34BE-40EA-8D28-98CA9FF4AB56}</x14:id>
        </ext>
      </extLst>
    </cfRule>
  </conditionalFormatting>
  <conditionalFormatting sqref="AE35">
    <cfRule type="dataBar" priority="10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{FC6A6A6A-4A94-4423-9F0F-F83E01A9EC5D}</x14:id>
        </ext>
      </extLst>
    </cfRule>
  </conditionalFormatting>
  <conditionalFormatting sqref="AE36">
    <cfRule type="dataBar" priority="10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{67953301-60EF-4A8D-9D72-9841A4BE0233}</x14:id>
        </ext>
      </extLst>
    </cfRule>
  </conditionalFormatting>
  <conditionalFormatting sqref="AE34">
    <cfRule type="dataBar" priority="10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{DEA8357A-3E7D-4111-BEE8-8EC6F1B9B14C}</x14:id>
        </ext>
      </extLst>
    </cfRule>
  </conditionalFormatting>
  <conditionalFormatting sqref="AE34">
    <cfRule type="dataBar" priority="10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{96F3F59B-3618-477C-90AF-875019464184}</x14:id>
        </ext>
      </extLst>
    </cfRule>
  </conditionalFormatting>
  <conditionalFormatting sqref="AE34">
    <cfRule type="dataBar" priority="10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{A1E989D0-9E0F-4EE1-BD4C-75F3B6AA1BF7}</x14:id>
        </ext>
      </extLst>
    </cfRule>
  </conditionalFormatting>
  <conditionalFormatting sqref="AE36">
    <cfRule type="dataBar" priority="100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{4F1315E1-649D-480A-9CCE-EC277340746F}</x14:id>
        </ext>
      </extLst>
    </cfRule>
  </conditionalFormatting>
  <conditionalFormatting sqref="AE34">
    <cfRule type="dataBar" priority="10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{A031B75E-7679-43B8-AF13-5EF2D238F908}</x14:id>
        </ext>
      </extLst>
    </cfRule>
  </conditionalFormatting>
  <conditionalFormatting sqref="AE34">
    <cfRule type="dataBar" priority="10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{A0F95B53-CEA5-4F9C-B17E-77F73A5DCFD7}</x14:id>
        </ext>
      </extLst>
    </cfRule>
  </conditionalFormatting>
  <conditionalFormatting sqref="AE34">
    <cfRule type="dataBar" priority="10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{4377E7A6-DFEF-43E2-97FC-308AAA13BB03}</x14:id>
        </ext>
      </extLst>
    </cfRule>
  </conditionalFormatting>
  <conditionalFormatting sqref="AE35">
    <cfRule type="dataBar" priority="10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{BB2A7A60-612A-49B1-95BF-F720C6C143DD}</x14:id>
        </ext>
      </extLst>
    </cfRule>
  </conditionalFormatting>
  <conditionalFormatting sqref="AE35">
    <cfRule type="dataBar" priority="100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{1A67FB3C-37AD-4619-A0B7-382FFDA122FA}</x14:id>
        </ext>
      </extLst>
    </cfRule>
  </conditionalFormatting>
  <conditionalFormatting sqref="AE34:AE36">
    <cfRule type="dataBar" priority="10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{10992BA6-F14A-4A99-8EE7-A0D96ABFF157}</x14:id>
        </ext>
      </extLst>
    </cfRule>
  </conditionalFormatting>
  <conditionalFormatting sqref="AE34:AE36">
    <cfRule type="dataBar" priority="10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{093E2483-AA05-414D-BD17-0D02F86E260B}</x14:id>
        </ext>
      </extLst>
    </cfRule>
  </conditionalFormatting>
  <conditionalFormatting sqref="AE34:AE36">
    <cfRule type="dataBar" priority="10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{948E8C48-1A84-4B75-A9F6-B542920A1E1B}</x14:id>
        </ext>
      </extLst>
    </cfRule>
  </conditionalFormatting>
  <conditionalFormatting sqref="AE34:AE36">
    <cfRule type="dataBar" priority="10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{6F870FBC-E679-4A9C-A29C-E9279DC7C644}</x14:id>
        </ext>
      </extLst>
    </cfRule>
  </conditionalFormatting>
  <conditionalFormatting sqref="AE34:AE36">
    <cfRule type="dataBar" priority="101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{17309859-E3B9-44C9-B859-7DC5373AB6E5}</x14:id>
        </ext>
      </extLst>
    </cfRule>
  </conditionalFormatting>
  <conditionalFormatting sqref="AE34 AE36">
    <cfRule type="dataBar" priority="10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{7793A47A-65E2-4174-9C23-A831205F949E}</x14:id>
        </ext>
      </extLst>
    </cfRule>
  </conditionalFormatting>
  <conditionalFormatting sqref="AE34 AE36">
    <cfRule type="dataBar" priority="10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{D68F22AC-B594-4B0C-BCC7-1F4F7D484E93}</x14:id>
        </ext>
      </extLst>
    </cfRule>
  </conditionalFormatting>
  <conditionalFormatting sqref="AE34 AE36">
    <cfRule type="dataBar" priority="10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{CE43EB70-51D7-42A3-98B6-9DAA97666D6C}</x14:id>
        </ext>
      </extLst>
    </cfRule>
  </conditionalFormatting>
  <conditionalFormatting sqref="AE34 AE36">
    <cfRule type="dataBar" priority="10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{E8ED77DE-814F-497A-A82B-CEAE13D8DA78}</x14:id>
        </ext>
      </extLst>
    </cfRule>
  </conditionalFormatting>
  <conditionalFormatting sqref="AE34 AE36">
    <cfRule type="dataBar" priority="101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{1E89EEB9-ECE5-4B79-94C1-8840FA1A2FE9}</x14:id>
        </ext>
      </extLst>
    </cfRule>
  </conditionalFormatting>
  <conditionalFormatting sqref="AE35">
    <cfRule type="dataBar" priority="10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{924B0170-E0DB-44FD-AC37-399E7AF45123}</x14:id>
        </ext>
      </extLst>
    </cfRule>
  </conditionalFormatting>
  <conditionalFormatting sqref="AE35">
    <cfRule type="dataBar" priority="10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{17596C4D-A97E-4F55-AEB0-3689D488BF20}</x14:id>
        </ext>
      </extLst>
    </cfRule>
  </conditionalFormatting>
  <conditionalFormatting sqref="AE35">
    <cfRule type="dataBar" priority="10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{20903AD7-81F4-4F52-B7C5-F81B4FB424C9}</x14:id>
        </ext>
      </extLst>
    </cfRule>
  </conditionalFormatting>
  <conditionalFormatting sqref="AE35">
    <cfRule type="dataBar" priority="10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{1CACBEDA-7C9B-4AF1-A2D0-3CDAC2904748}</x14:id>
        </ext>
      </extLst>
    </cfRule>
  </conditionalFormatting>
  <conditionalFormatting sqref="AE35">
    <cfRule type="dataBar" priority="10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{F08337BA-EB16-4F1A-9DA4-652463F3F620}</x14:id>
        </ext>
      </extLst>
    </cfRule>
  </conditionalFormatting>
  <conditionalFormatting sqref="AE37">
    <cfRule type="dataBar" priority="10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{0167702A-F208-4887-825B-F497C4F6076E}</x14:id>
        </ext>
      </extLst>
    </cfRule>
  </conditionalFormatting>
  <conditionalFormatting sqref="AE37">
    <cfRule type="dataBar" priority="10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{A0E5A388-54CC-48DB-B205-9F0BB9F135D0}</x14:id>
        </ext>
      </extLst>
    </cfRule>
  </conditionalFormatting>
  <conditionalFormatting sqref="AE37">
    <cfRule type="dataBar" priority="10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{94AFF3FB-4468-4649-A300-F934D109DFA8}</x14:id>
        </ext>
      </extLst>
    </cfRule>
  </conditionalFormatting>
  <conditionalFormatting sqref="AE37">
    <cfRule type="dataBar" priority="10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{B6DEB3F5-F0B7-467E-A82B-E8D12D25DFDE}</x14:id>
        </ext>
      </extLst>
    </cfRule>
  </conditionalFormatting>
  <conditionalFormatting sqref="AE37">
    <cfRule type="dataBar" priority="10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{5E1101F5-FDBC-4B5D-940F-5C80B8DD7AE4}</x14:id>
        </ext>
      </extLst>
    </cfRule>
  </conditionalFormatting>
  <conditionalFormatting sqref="AE37">
    <cfRule type="dataBar" priority="10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{5C712DDD-87CD-44A7-824A-6E508EE374C7}</x14:id>
        </ext>
      </extLst>
    </cfRule>
  </conditionalFormatting>
  <conditionalFormatting sqref="AE37">
    <cfRule type="dataBar" priority="10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{37F1B0F6-8801-4587-B930-6888F7F255AD}</x14:id>
        </ext>
      </extLst>
    </cfRule>
  </conditionalFormatting>
  <conditionalFormatting sqref="AE37">
    <cfRule type="dataBar" priority="102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{33A926BD-DED8-4ED0-9115-C2B2AD3FA233}</x14:id>
        </ext>
      </extLst>
    </cfRule>
  </conditionalFormatting>
  <conditionalFormatting sqref="AE34:AE37">
    <cfRule type="dataBar" priority="10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{BBBDFC46-8D11-4413-B175-C63C808A35E6}</x14:id>
        </ext>
      </extLst>
    </cfRule>
  </conditionalFormatting>
  <conditionalFormatting sqref="AE34:AE37">
    <cfRule type="dataBar" priority="10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{A477C8AE-1A2D-4BC7-B213-D14F21EE25BC}</x14:id>
        </ext>
      </extLst>
    </cfRule>
  </conditionalFormatting>
  <conditionalFormatting sqref="AE34:AE37">
    <cfRule type="dataBar" priority="10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{CA7BFF5F-9E30-4778-ADE7-075CBDEC7827}</x14:id>
        </ext>
      </extLst>
    </cfRule>
  </conditionalFormatting>
  <conditionalFormatting sqref="AE34:AE38">
    <cfRule type="dataBar" priority="10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{CD139088-0335-4382-8E37-1BA9C6B7DA1D}</x14:id>
        </ext>
      </extLst>
    </cfRule>
  </conditionalFormatting>
  <conditionalFormatting sqref="AE34:AE37">
    <cfRule type="dataBar" priority="10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{BF695F15-EBAC-4E83-BA42-77B0613ECEE7}</x14:id>
        </ext>
      </extLst>
    </cfRule>
  </conditionalFormatting>
  <conditionalFormatting sqref="AF36">
    <cfRule type="dataBar" priority="9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{EF3A1363-F4E6-4C3B-8359-D71672784F1B}</x14:id>
        </ext>
      </extLst>
    </cfRule>
  </conditionalFormatting>
  <conditionalFormatting sqref="AF36">
    <cfRule type="dataBar" priority="9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{D18F0EEC-5687-4AD8-8E35-FF0952E50C17}</x14:id>
        </ext>
      </extLst>
    </cfRule>
  </conditionalFormatting>
  <conditionalFormatting sqref="AF36">
    <cfRule type="dataBar" priority="9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{E409A319-9C97-46E7-BE93-F7993F453CB8}</x14:id>
        </ext>
      </extLst>
    </cfRule>
  </conditionalFormatting>
  <conditionalFormatting sqref="AF35">
    <cfRule type="dataBar" priority="9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{97343707-1F6E-4855-BA38-9552C7CDDED7}</x14:id>
        </ext>
      </extLst>
    </cfRule>
  </conditionalFormatting>
  <conditionalFormatting sqref="AF35">
    <cfRule type="dataBar" priority="9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{5A7382D9-0D73-4D77-B790-C4DFE4FA92DE}</x14:id>
        </ext>
      </extLst>
    </cfRule>
  </conditionalFormatting>
  <conditionalFormatting sqref="AF36">
    <cfRule type="dataBar" priority="9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{00524F49-9BB9-4401-B18A-3FC6866EF8D9}</x14:id>
        </ext>
      </extLst>
    </cfRule>
  </conditionalFormatting>
  <conditionalFormatting sqref="AF34">
    <cfRule type="dataBar" priority="9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{8326BDAE-9458-4CA4-A3A0-E7A1D6CD40CE}</x14:id>
        </ext>
      </extLst>
    </cfRule>
  </conditionalFormatting>
  <conditionalFormatting sqref="AF34">
    <cfRule type="dataBar" priority="9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{48BF3CCE-9DF6-4EFA-82E8-284AA3027958}</x14:id>
        </ext>
      </extLst>
    </cfRule>
  </conditionalFormatting>
  <conditionalFormatting sqref="AF34">
    <cfRule type="dataBar" priority="9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{15647A50-C693-4DDE-8240-E6AC43372FED}</x14:id>
        </ext>
      </extLst>
    </cfRule>
  </conditionalFormatting>
  <conditionalFormatting sqref="AF36">
    <cfRule type="dataBar" priority="98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{1904FC2A-A277-4A4A-91AB-3BAA900EE9F9}</x14:id>
        </ext>
      </extLst>
    </cfRule>
  </conditionalFormatting>
  <conditionalFormatting sqref="AF34">
    <cfRule type="dataBar" priority="9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{D7D97BD6-E42A-4D71-ADE1-23548F8FDBE0}</x14:id>
        </ext>
      </extLst>
    </cfRule>
  </conditionalFormatting>
  <conditionalFormatting sqref="AF34">
    <cfRule type="dataBar" priority="9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{3AABD251-1FD4-4E00-8BE6-BCEAF6A5A88B}</x14:id>
        </ext>
      </extLst>
    </cfRule>
  </conditionalFormatting>
  <conditionalFormatting sqref="AF34">
    <cfRule type="dataBar" priority="9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{B3159B48-DC3A-4A97-96C1-D8DFE84A5470}</x14:id>
        </ext>
      </extLst>
    </cfRule>
  </conditionalFormatting>
  <conditionalFormatting sqref="AF35">
    <cfRule type="dataBar" priority="9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{8E2077B2-4205-4A71-8092-5EA944067E22}</x14:id>
        </ext>
      </extLst>
    </cfRule>
  </conditionalFormatting>
  <conditionalFormatting sqref="AF35">
    <cfRule type="dataBar" priority="9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{AD9D5258-F13A-4F95-9A7E-10DA862ECF12}</x14:id>
        </ext>
      </extLst>
    </cfRule>
  </conditionalFormatting>
  <conditionalFormatting sqref="AF34:AF36">
    <cfRule type="dataBar" priority="9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{9F13A9C6-9DFE-4440-A34B-641A784A0D42}</x14:id>
        </ext>
      </extLst>
    </cfRule>
  </conditionalFormatting>
  <conditionalFormatting sqref="AF34:AF36">
    <cfRule type="dataBar" priority="9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{51CC78EB-E6AF-4AA1-B1BA-FE7A2843F9E0}</x14:id>
        </ext>
      </extLst>
    </cfRule>
  </conditionalFormatting>
  <conditionalFormatting sqref="AF34:AF36">
    <cfRule type="dataBar" priority="9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{AD7E6458-94B9-437A-BDB7-00B7D8BB8CB0}</x14:id>
        </ext>
      </extLst>
    </cfRule>
  </conditionalFormatting>
  <conditionalFormatting sqref="AF34:AF36">
    <cfRule type="dataBar" priority="9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{9C2988D9-1251-4E12-B50B-21148055A4A9}</x14:id>
        </ext>
      </extLst>
    </cfRule>
  </conditionalFormatting>
  <conditionalFormatting sqref="AF34:AF36">
    <cfRule type="dataBar" priority="99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{DBEF6FFA-6EBE-4D7C-AB67-2BA211AB9791}</x14:id>
        </ext>
      </extLst>
    </cfRule>
  </conditionalFormatting>
  <conditionalFormatting sqref="AF34 AF36">
    <cfRule type="dataBar" priority="9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{7107AF5E-C934-4329-83FE-65699875A1FD}</x14:id>
        </ext>
      </extLst>
    </cfRule>
  </conditionalFormatting>
  <conditionalFormatting sqref="AF34 AF36">
    <cfRule type="dataBar" priority="9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{882CA325-5765-4ADD-B5D4-801402466C5B}</x14:id>
        </ext>
      </extLst>
    </cfRule>
  </conditionalFormatting>
  <conditionalFormatting sqref="AF34 AF36">
    <cfRule type="dataBar" priority="9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{ADDCD369-1D26-4CBE-B349-FA036AC7229B}</x14:id>
        </ext>
      </extLst>
    </cfRule>
  </conditionalFormatting>
  <conditionalFormatting sqref="AF34 AF36">
    <cfRule type="dataBar" priority="9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{89D8D42E-5F61-4BC8-8F21-C8D892E0D0F5}</x14:id>
        </ext>
      </extLst>
    </cfRule>
  </conditionalFormatting>
  <conditionalFormatting sqref="AF34 AF36">
    <cfRule type="dataBar" priority="99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{C0341FA1-5F97-43B6-AD64-CD9D94A4CDCD}</x14:id>
        </ext>
      </extLst>
    </cfRule>
  </conditionalFormatting>
  <conditionalFormatting sqref="AF35">
    <cfRule type="dataBar" priority="9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{3122C20A-6054-4301-9AEE-20CEDC7DD5A1}</x14:id>
        </ext>
      </extLst>
    </cfRule>
  </conditionalFormatting>
  <conditionalFormatting sqref="AF35">
    <cfRule type="dataBar" priority="9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{DE9414BD-D1EE-4875-8795-CC6ACB73E8FB}</x14:id>
        </ext>
      </extLst>
    </cfRule>
  </conditionalFormatting>
  <conditionalFormatting sqref="AF35">
    <cfRule type="dataBar" priority="9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{A8829F9E-BDDA-410A-8EAC-4979F54ECFF8}</x14:id>
        </ext>
      </extLst>
    </cfRule>
  </conditionalFormatting>
  <conditionalFormatting sqref="AF35">
    <cfRule type="dataBar" priority="9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{59DDA5B5-362B-4D0A-BBEF-3109B2E2CE51}</x14:id>
        </ext>
      </extLst>
    </cfRule>
  </conditionalFormatting>
  <conditionalFormatting sqref="AF35">
    <cfRule type="dataBar" priority="99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{6A6C7FCD-7838-4CA6-8BE8-04029D01318B}</x14:id>
        </ext>
      </extLst>
    </cfRule>
  </conditionalFormatting>
  <conditionalFormatting sqref="AF37">
    <cfRule type="dataBar" priority="9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{6852C339-2D8D-4304-BB24-40406DD245F2}</x14:id>
        </ext>
      </extLst>
    </cfRule>
  </conditionalFormatting>
  <conditionalFormatting sqref="AF37">
    <cfRule type="dataBar" priority="99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{AD7C6221-99FA-4757-AE24-E096355FE2CE}</x14:id>
        </ext>
      </extLst>
    </cfRule>
  </conditionalFormatting>
  <conditionalFormatting sqref="AF37">
    <cfRule type="dataBar" priority="9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{5A7F53C7-7BD4-47F9-B972-3C25D2D1D9D2}</x14:id>
        </ext>
      </extLst>
    </cfRule>
  </conditionalFormatting>
  <conditionalFormatting sqref="AF37">
    <cfRule type="dataBar" priority="9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{F61F18E6-14DE-43BF-80A9-72D8C2708E1B}</x14:id>
        </ext>
      </extLst>
    </cfRule>
  </conditionalFormatting>
  <conditionalFormatting sqref="AF37">
    <cfRule type="dataBar" priority="10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{C465EC4C-92F2-4F33-AF4A-DCE448852D1B}</x14:id>
        </ext>
      </extLst>
    </cfRule>
  </conditionalFormatting>
  <conditionalFormatting sqref="AF37">
    <cfRule type="dataBar" priority="10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{DA1AA360-65BF-426E-9865-05BF1CDD152E}</x14:id>
        </ext>
      </extLst>
    </cfRule>
  </conditionalFormatting>
  <conditionalFormatting sqref="AF37">
    <cfRule type="dataBar" priority="10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{39C6BD6B-C742-4DF0-9021-1266AF51EE6F}</x14:id>
        </ext>
      </extLst>
    </cfRule>
  </conditionalFormatting>
  <conditionalFormatting sqref="AF37">
    <cfRule type="dataBar" priority="100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{B7FA6072-D93A-4D1D-B91B-9704966A9898}</x14:id>
        </ext>
      </extLst>
    </cfRule>
  </conditionalFormatting>
  <conditionalFormatting sqref="AF34:AF37">
    <cfRule type="dataBar" priority="10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{5F221534-5DEA-47A2-9EF8-77A92935EF5E}</x14:id>
        </ext>
      </extLst>
    </cfRule>
  </conditionalFormatting>
  <conditionalFormatting sqref="AF34:AF37">
    <cfRule type="dataBar" priority="10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{18CB7767-D149-4839-9444-832A5F6F5673}</x14:id>
        </ext>
      </extLst>
    </cfRule>
  </conditionalFormatting>
  <conditionalFormatting sqref="AF34:AF37">
    <cfRule type="dataBar" priority="10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{E6D19DC5-3BB8-4393-898F-8E245D1A8EEC}</x14:id>
        </ext>
      </extLst>
    </cfRule>
  </conditionalFormatting>
  <conditionalFormatting sqref="AF34:AF38">
    <cfRule type="dataBar" priority="10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{3F4A7AF7-1210-42CA-BEC6-3685D16B8144}</x14:id>
        </ext>
      </extLst>
    </cfRule>
  </conditionalFormatting>
  <conditionalFormatting sqref="AF34:AF37">
    <cfRule type="dataBar" priority="10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{99D18F4C-D21D-4CCD-A30C-61BAE3324DDA}</x14:id>
        </ext>
      </extLst>
    </cfRule>
  </conditionalFormatting>
  <conditionalFormatting sqref="AG36">
    <cfRule type="dataBar" priority="9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{15539306-730C-4AA2-A77D-232E6E7DC270}</x14:id>
        </ext>
      </extLst>
    </cfRule>
  </conditionalFormatting>
  <conditionalFormatting sqref="AG36">
    <cfRule type="dataBar" priority="9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{478DC793-E2C9-4838-9C7E-06FFD3C3D797}</x14:id>
        </ext>
      </extLst>
    </cfRule>
  </conditionalFormatting>
  <conditionalFormatting sqref="AG36">
    <cfRule type="dataBar" priority="9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{D156C1E7-60ED-415B-B2D0-32D0469FE3C0}</x14:id>
        </ext>
      </extLst>
    </cfRule>
  </conditionalFormatting>
  <conditionalFormatting sqref="AG35">
    <cfRule type="dataBar" priority="9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{04167938-1C6C-43CD-B7CE-8D45FC7AAB12}</x14:id>
        </ext>
      </extLst>
    </cfRule>
  </conditionalFormatting>
  <conditionalFormatting sqref="AG35">
    <cfRule type="dataBar" priority="9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{F72DD5F9-4083-4B30-A26E-C78ECB3E3CC6}</x14:id>
        </ext>
      </extLst>
    </cfRule>
  </conditionalFormatting>
  <conditionalFormatting sqref="AG36">
    <cfRule type="dataBar" priority="9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{5B8BA58C-2EDF-4B30-872B-87F904C0EB8F}</x14:id>
        </ext>
      </extLst>
    </cfRule>
  </conditionalFormatting>
  <conditionalFormatting sqref="AG34">
    <cfRule type="dataBar" priority="9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{D840699F-DC6A-4C09-9C2B-F8DC6F16E4AB}</x14:id>
        </ext>
      </extLst>
    </cfRule>
  </conditionalFormatting>
  <conditionalFormatting sqref="AG34">
    <cfRule type="dataBar" priority="9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{7C48599A-1281-467E-9618-47271995C700}</x14:id>
        </ext>
      </extLst>
    </cfRule>
  </conditionalFormatting>
  <conditionalFormatting sqref="AG34">
    <cfRule type="dataBar" priority="9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{67B20087-FC84-4C3F-BC39-F2E46AC2421A}</x14:id>
        </ext>
      </extLst>
    </cfRule>
  </conditionalFormatting>
  <conditionalFormatting sqref="AG36">
    <cfRule type="dataBar" priority="94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{613FEFB8-BB31-4417-9999-30FDFC41E837}</x14:id>
        </ext>
      </extLst>
    </cfRule>
  </conditionalFormatting>
  <conditionalFormatting sqref="AG34">
    <cfRule type="dataBar" priority="9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{8CAF4D6F-BF84-40D9-910B-D3B82038586B}</x14:id>
        </ext>
      </extLst>
    </cfRule>
  </conditionalFormatting>
  <conditionalFormatting sqref="AG34">
    <cfRule type="dataBar" priority="9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{2435C2CA-8267-4123-ACFA-C18EE50CFCA4}</x14:id>
        </ext>
      </extLst>
    </cfRule>
  </conditionalFormatting>
  <conditionalFormatting sqref="AG34">
    <cfRule type="dataBar" priority="9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{DD5B183D-F4AD-4BC5-BA8B-4062088A0667}</x14:id>
        </ext>
      </extLst>
    </cfRule>
  </conditionalFormatting>
  <conditionalFormatting sqref="AG35">
    <cfRule type="dataBar" priority="9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{6542AD25-AD68-4044-94AC-0012716367D7}</x14:id>
        </ext>
      </extLst>
    </cfRule>
  </conditionalFormatting>
  <conditionalFormatting sqref="AG35">
    <cfRule type="dataBar" priority="9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{01F9EEE0-9A06-4750-9FEE-0AD3CA2AA316}</x14:id>
        </ext>
      </extLst>
    </cfRule>
  </conditionalFormatting>
  <conditionalFormatting sqref="AG34:AG36">
    <cfRule type="dataBar" priority="9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{B3A95692-507B-4E7B-B5D8-E5E9DB16BF0A}</x14:id>
        </ext>
      </extLst>
    </cfRule>
  </conditionalFormatting>
  <conditionalFormatting sqref="AG34:AG36">
    <cfRule type="dataBar" priority="9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{C296494D-7FCD-4C15-85F9-3E423F300307}</x14:id>
        </ext>
      </extLst>
    </cfRule>
  </conditionalFormatting>
  <conditionalFormatting sqref="AG34:AG36">
    <cfRule type="dataBar" priority="9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{0FFAFF48-C36C-457F-ADF0-AA1BA8779327}</x14:id>
        </ext>
      </extLst>
    </cfRule>
  </conditionalFormatting>
  <conditionalFormatting sqref="AG34:AG36">
    <cfRule type="dataBar" priority="9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{7F4B6334-656F-4573-A4B4-0AFD11B1E3D9}</x14:id>
        </ext>
      </extLst>
    </cfRule>
  </conditionalFormatting>
  <conditionalFormatting sqref="AG34:AG36">
    <cfRule type="dataBar" priority="95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{46074BE5-8131-4421-B3C0-7F186E435B9A}</x14:id>
        </ext>
      </extLst>
    </cfRule>
  </conditionalFormatting>
  <conditionalFormatting sqref="AG34 AG36">
    <cfRule type="dataBar" priority="9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{980FF818-536C-4AB9-8052-0A0683934331}</x14:id>
        </ext>
      </extLst>
    </cfRule>
  </conditionalFormatting>
  <conditionalFormatting sqref="AG34 AG36">
    <cfRule type="dataBar" priority="9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{10D49B14-7519-4D55-AF8A-6BA9B81B6BD0}</x14:id>
        </ext>
      </extLst>
    </cfRule>
  </conditionalFormatting>
  <conditionalFormatting sqref="AG34 AG36">
    <cfRule type="dataBar" priority="9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{21EFADEE-3267-4D0A-9705-514D4C2AC5CB}</x14:id>
        </ext>
      </extLst>
    </cfRule>
  </conditionalFormatting>
  <conditionalFormatting sqref="AG34 AG36">
    <cfRule type="dataBar" priority="9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{1311C873-ED34-45C6-AE4F-A2B99A74C501}</x14:id>
        </ext>
      </extLst>
    </cfRule>
  </conditionalFormatting>
  <conditionalFormatting sqref="AG34 AG36">
    <cfRule type="dataBar" priority="95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{5AE9453D-B417-4411-A719-696C7D6B2065}</x14:id>
        </ext>
      </extLst>
    </cfRule>
  </conditionalFormatting>
  <conditionalFormatting sqref="AG35">
    <cfRule type="dataBar" priority="9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{C60CF34E-5A01-4637-9B97-087B2001A4E9}</x14:id>
        </ext>
      </extLst>
    </cfRule>
  </conditionalFormatting>
  <conditionalFormatting sqref="AG35">
    <cfRule type="dataBar" priority="9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{3119D210-ACC1-4236-8DB4-8BBC780C0167}</x14:id>
        </ext>
      </extLst>
    </cfRule>
  </conditionalFormatting>
  <conditionalFormatting sqref="AG35">
    <cfRule type="dataBar" priority="9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{E7721385-3FF6-4113-BC98-D6316384908C}</x14:id>
        </ext>
      </extLst>
    </cfRule>
  </conditionalFormatting>
  <conditionalFormatting sqref="AG35">
    <cfRule type="dataBar" priority="9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{4BB2530F-0596-42D0-9586-E1D3E030C60B}</x14:id>
        </ext>
      </extLst>
    </cfRule>
  </conditionalFormatting>
  <conditionalFormatting sqref="AG35">
    <cfRule type="dataBar" priority="95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{A0CF8089-B26F-47F1-8B80-935735D7D286}</x14:id>
        </ext>
      </extLst>
    </cfRule>
  </conditionalFormatting>
  <conditionalFormatting sqref="AG37">
    <cfRule type="dataBar" priority="9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{7A24E8E7-97FA-4F09-86B2-485AD7C6C49E}</x14:id>
        </ext>
      </extLst>
    </cfRule>
  </conditionalFormatting>
  <conditionalFormatting sqref="AG37">
    <cfRule type="dataBar" priority="9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{D711635A-ED74-4EC2-B2D0-BAB40308A98E}</x14:id>
        </ext>
      </extLst>
    </cfRule>
  </conditionalFormatting>
  <conditionalFormatting sqref="AG37">
    <cfRule type="dataBar" priority="9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{3593AE4E-64F5-44DB-B5CF-ECECE17C164F}</x14:id>
        </ext>
      </extLst>
    </cfRule>
  </conditionalFormatting>
  <conditionalFormatting sqref="AG37">
    <cfRule type="dataBar" priority="9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{A62880CD-BCE8-43BA-80FA-505E2521C3F7}</x14:id>
        </ext>
      </extLst>
    </cfRule>
  </conditionalFormatting>
  <conditionalFormatting sqref="AG37">
    <cfRule type="dataBar" priority="95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{2D420CE9-3B65-42D3-AB93-C44E06CDAFFA}</x14:id>
        </ext>
      </extLst>
    </cfRule>
  </conditionalFormatting>
  <conditionalFormatting sqref="AG37">
    <cfRule type="dataBar" priority="9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{8B0CAC61-A7B7-4534-B6F4-134E385C7272}</x14:id>
        </ext>
      </extLst>
    </cfRule>
  </conditionalFormatting>
  <conditionalFormatting sqref="AG37">
    <cfRule type="dataBar" priority="9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{21714627-1641-4422-94FE-8546B029A6E4}</x14:id>
        </ext>
      </extLst>
    </cfRule>
  </conditionalFormatting>
  <conditionalFormatting sqref="AG37">
    <cfRule type="dataBar" priority="95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{58A5BE74-A9B5-4795-A2ED-2DEF52E3037F}</x14:id>
        </ext>
      </extLst>
    </cfRule>
  </conditionalFormatting>
  <conditionalFormatting sqref="AG34:AG37">
    <cfRule type="dataBar" priority="9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{05CE43AD-727F-4A9D-B22E-2487C68FA686}</x14:id>
        </ext>
      </extLst>
    </cfRule>
  </conditionalFormatting>
  <conditionalFormatting sqref="AG34:AG37">
    <cfRule type="dataBar" priority="9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{CEAAB356-120E-4339-BF63-8ED54BDCF28A}</x14:id>
        </ext>
      </extLst>
    </cfRule>
  </conditionalFormatting>
  <conditionalFormatting sqref="AG34:AG37">
    <cfRule type="dataBar" priority="9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{52E3F562-7812-424A-9C7D-E8249F1A9FF3}</x14:id>
        </ext>
      </extLst>
    </cfRule>
  </conditionalFormatting>
  <conditionalFormatting sqref="AG34:AG38">
    <cfRule type="dataBar" priority="9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{4EAC19BE-AE5B-436A-B37D-FC72C18BB304}</x14:id>
        </ext>
      </extLst>
    </cfRule>
  </conditionalFormatting>
  <conditionalFormatting sqref="AG34:AG37">
    <cfRule type="dataBar" priority="9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{E1870F8B-355D-434B-8405-B5848F8DFC11}</x14:id>
        </ext>
      </extLst>
    </cfRule>
  </conditionalFormatting>
  <conditionalFormatting sqref="AH36">
    <cfRule type="dataBar" priority="9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{75E67D36-7D12-4317-8F23-C73AD17FFAFA}</x14:id>
        </ext>
      </extLst>
    </cfRule>
  </conditionalFormatting>
  <conditionalFormatting sqref="AH36">
    <cfRule type="dataBar" priority="9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{0D5FFC9F-EBF7-4247-B362-9BB7D9F8D3B4}</x14:id>
        </ext>
      </extLst>
    </cfRule>
  </conditionalFormatting>
  <conditionalFormatting sqref="AH36">
    <cfRule type="dataBar" priority="9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{090DD449-126D-4DBD-9FCD-96C679821A66}</x14:id>
        </ext>
      </extLst>
    </cfRule>
  </conditionalFormatting>
  <conditionalFormatting sqref="AH35">
    <cfRule type="dataBar" priority="9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{057F9B9A-860E-469B-BC6A-18475275A63F}</x14:id>
        </ext>
      </extLst>
    </cfRule>
  </conditionalFormatting>
  <conditionalFormatting sqref="AH35">
    <cfRule type="dataBar" priority="9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{22AF03A1-C04C-46BE-8C78-42E3BFDADA98}</x14:id>
        </ext>
      </extLst>
    </cfRule>
  </conditionalFormatting>
  <conditionalFormatting sqref="AH36">
    <cfRule type="dataBar" priority="9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{508B7E98-51FE-4F9C-8E4B-249D140BA22B}</x14:id>
        </ext>
      </extLst>
    </cfRule>
  </conditionalFormatting>
  <conditionalFormatting sqref="AH34">
    <cfRule type="dataBar" priority="9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{81DBA1FD-02F9-4D22-9B01-FB9DE87289C9}</x14:id>
        </ext>
      </extLst>
    </cfRule>
  </conditionalFormatting>
  <conditionalFormatting sqref="AH34">
    <cfRule type="dataBar" priority="9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{9E7C5F24-B64C-48E9-AD6D-B7642CABD104}</x14:id>
        </ext>
      </extLst>
    </cfRule>
  </conditionalFormatting>
  <conditionalFormatting sqref="AH34">
    <cfRule type="dataBar" priority="9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{AB10A50D-AD19-4B70-B8CC-58A463766775}</x14:id>
        </ext>
      </extLst>
    </cfRule>
  </conditionalFormatting>
  <conditionalFormatting sqref="AH36">
    <cfRule type="dataBar" priority="92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{204871B3-CDAD-41B2-8978-555891B3FDCE}</x14:id>
        </ext>
      </extLst>
    </cfRule>
  </conditionalFormatting>
  <conditionalFormatting sqref="AH34">
    <cfRule type="dataBar" priority="9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{A098CD2F-E3AC-400C-9FAD-961748ACC72B}</x14:id>
        </ext>
      </extLst>
    </cfRule>
  </conditionalFormatting>
  <conditionalFormatting sqref="AH34">
    <cfRule type="dataBar" priority="9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{9E50AD2B-EE4E-4B73-9C2D-7D37E148B9F2}</x14:id>
        </ext>
      </extLst>
    </cfRule>
  </conditionalFormatting>
  <conditionalFormatting sqref="AH34">
    <cfRule type="dataBar" priority="9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{2D454D8E-F7BA-4DC2-9310-BEF2D8D0329D}</x14:id>
        </ext>
      </extLst>
    </cfRule>
  </conditionalFormatting>
  <conditionalFormatting sqref="AH35">
    <cfRule type="dataBar" priority="9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{7DDDE383-69DC-4EA5-B152-F7FCAB5C7059}</x14:id>
        </ext>
      </extLst>
    </cfRule>
  </conditionalFormatting>
  <conditionalFormatting sqref="AH35">
    <cfRule type="dataBar" priority="9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{BF5B6B09-0250-4408-B00D-CEEAF64F4F14}</x14:id>
        </ext>
      </extLst>
    </cfRule>
  </conditionalFormatting>
  <conditionalFormatting sqref="AH34:AH36">
    <cfRule type="dataBar" priority="9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{60A3BDFE-0716-4FEB-A63A-E99AF4B21CA7}</x14:id>
        </ext>
      </extLst>
    </cfRule>
  </conditionalFormatting>
  <conditionalFormatting sqref="AH34:AH36">
    <cfRule type="dataBar" priority="9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{12AF5049-F5FD-4E3C-A30D-38BEE8438BC8}</x14:id>
        </ext>
      </extLst>
    </cfRule>
  </conditionalFormatting>
  <conditionalFormatting sqref="AH34:AH36">
    <cfRule type="dataBar" priority="9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{3BFB0CA2-A3AB-4AB5-8AE4-BFAD63E4FBD8}</x14:id>
        </ext>
      </extLst>
    </cfRule>
  </conditionalFormatting>
  <conditionalFormatting sqref="AH34:AH36">
    <cfRule type="dataBar" priority="9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{2EF3BDA8-0BF7-4886-B876-748E0A9D313A}</x14:id>
        </ext>
      </extLst>
    </cfRule>
  </conditionalFormatting>
  <conditionalFormatting sqref="AH34:AH36">
    <cfRule type="dataBar" priority="9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{5D78BB67-E782-4E68-BD68-D2D0A651AB6E}</x14:id>
        </ext>
      </extLst>
    </cfRule>
  </conditionalFormatting>
  <conditionalFormatting sqref="AH34 AH36">
    <cfRule type="dataBar" priority="9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{4ED7F70C-B81E-4B97-BEE2-6646B37E3F21}</x14:id>
        </ext>
      </extLst>
    </cfRule>
  </conditionalFormatting>
  <conditionalFormatting sqref="AH34 AH36">
    <cfRule type="dataBar" priority="9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{CB7E10F4-3FE1-4DA9-B41D-B2B2E378C905}</x14:id>
        </ext>
      </extLst>
    </cfRule>
  </conditionalFormatting>
  <conditionalFormatting sqref="AH34 AH36">
    <cfRule type="dataBar" priority="9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{55F15A06-D128-4195-92AC-1AE150367A97}</x14:id>
        </ext>
      </extLst>
    </cfRule>
  </conditionalFormatting>
  <conditionalFormatting sqref="AH34 AH36">
    <cfRule type="dataBar" priority="9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{900D0352-F0C9-44F4-8F8B-21F8DC9CA8CE}</x14:id>
        </ext>
      </extLst>
    </cfRule>
  </conditionalFormatting>
  <conditionalFormatting sqref="AH34 AH36">
    <cfRule type="dataBar" priority="9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{5BF58CCE-3E1A-439A-B43B-BC906968F56A}</x14:id>
        </ext>
      </extLst>
    </cfRule>
  </conditionalFormatting>
  <conditionalFormatting sqref="AH35">
    <cfRule type="dataBar" priority="9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{10CC4702-5EE7-48B1-A77D-73CF66D6F882}</x14:id>
        </ext>
      </extLst>
    </cfRule>
  </conditionalFormatting>
  <conditionalFormatting sqref="AH35">
    <cfRule type="dataBar" priority="9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{76DBBFC2-C2F1-4D53-B67F-0DE7297CB8BB}</x14:id>
        </ext>
      </extLst>
    </cfRule>
  </conditionalFormatting>
  <conditionalFormatting sqref="AH35">
    <cfRule type="dataBar" priority="9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{8DF4F8EB-D6DD-4D3C-86D6-4D857F4223DE}</x14:id>
        </ext>
      </extLst>
    </cfRule>
  </conditionalFormatting>
  <conditionalFormatting sqref="AH35">
    <cfRule type="dataBar" priority="9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{1BA53C8D-DB37-466A-A883-FA518F246567}</x14:id>
        </ext>
      </extLst>
    </cfRule>
  </conditionalFormatting>
  <conditionalFormatting sqref="AH35">
    <cfRule type="dataBar" priority="9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{70E1E310-1EDA-46CD-80E2-9F825D0F9C8E}</x14:id>
        </ext>
      </extLst>
    </cfRule>
  </conditionalFormatting>
  <conditionalFormatting sqref="AH37">
    <cfRule type="dataBar" priority="9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{67D24698-E53A-44B2-80DE-C93A1C71AE43}</x14:id>
        </ext>
      </extLst>
    </cfRule>
  </conditionalFormatting>
  <conditionalFormatting sqref="AH37">
    <cfRule type="dataBar" priority="9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{89A9EAF1-3554-4B5B-AEB2-179688BF2C4D}</x14:id>
        </ext>
      </extLst>
    </cfRule>
  </conditionalFormatting>
  <conditionalFormatting sqref="AH37">
    <cfRule type="dataBar" priority="9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{1F5D457E-7770-4439-8EC6-369235D322DB}</x14:id>
        </ext>
      </extLst>
    </cfRule>
  </conditionalFormatting>
  <conditionalFormatting sqref="AH37">
    <cfRule type="dataBar" priority="9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{D94816E0-8C2F-4400-A9F8-02F820789AC5}</x14:id>
        </ext>
      </extLst>
    </cfRule>
  </conditionalFormatting>
  <conditionalFormatting sqref="AH37">
    <cfRule type="dataBar" priority="9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{8CF23EC5-FFB1-465F-A7ED-20937C3FDB12}</x14:id>
        </ext>
      </extLst>
    </cfRule>
  </conditionalFormatting>
  <conditionalFormatting sqref="AH37">
    <cfRule type="dataBar" priority="9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{F714BAE1-75C4-48A5-B765-A7C33BA1A3B1}</x14:id>
        </ext>
      </extLst>
    </cfRule>
  </conditionalFormatting>
  <conditionalFormatting sqref="AH37">
    <cfRule type="dataBar" priority="9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{E32B66C9-0B40-4CE8-BC68-B047B5C0EFF8}</x14:id>
        </ext>
      </extLst>
    </cfRule>
  </conditionalFormatting>
  <conditionalFormatting sqref="AH37">
    <cfRule type="dataBar" priority="9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{877EA1C0-8E19-4303-B80F-3E9D9087394C}</x14:id>
        </ext>
      </extLst>
    </cfRule>
  </conditionalFormatting>
  <conditionalFormatting sqref="AH34:AH37">
    <cfRule type="dataBar" priority="9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{769C60CB-F546-4F03-BD7D-3BC4AF4340ED}</x14:id>
        </ext>
      </extLst>
    </cfRule>
  </conditionalFormatting>
  <conditionalFormatting sqref="AH34:AH37">
    <cfRule type="dataBar" priority="9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{2CACAEB7-24D1-43A6-AA18-B97B3DBB3850}</x14:id>
        </ext>
      </extLst>
    </cfRule>
  </conditionalFormatting>
  <conditionalFormatting sqref="AH34:AH37">
    <cfRule type="dataBar" priority="9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{F20574C9-2D55-4E38-B990-E97498D5601A}</x14:id>
        </ext>
      </extLst>
    </cfRule>
  </conditionalFormatting>
  <conditionalFormatting sqref="AH34:AH38">
    <cfRule type="dataBar" priority="9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{956AE0B3-7480-4EB3-BC19-FA48B2C2B676}</x14:id>
        </ext>
      </extLst>
    </cfRule>
  </conditionalFormatting>
  <conditionalFormatting sqref="AH34:AH37">
    <cfRule type="dataBar" priority="9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{F2EA214F-3A9E-4A56-BE4F-D91EF59590D5}</x14:id>
        </ext>
      </extLst>
    </cfRule>
  </conditionalFormatting>
  <conditionalFormatting sqref="AI36">
    <cfRule type="dataBar" priority="9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{8D93DB9E-21E6-40D8-A6BA-D9599A00B1D4}</x14:id>
        </ext>
      </extLst>
    </cfRule>
  </conditionalFormatting>
  <conditionalFormatting sqref="AI36">
    <cfRule type="dataBar" priority="9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{62EDC634-E251-4753-8597-BB24459F856C}</x14:id>
        </ext>
      </extLst>
    </cfRule>
  </conditionalFormatting>
  <conditionalFormatting sqref="AI36">
    <cfRule type="dataBar" priority="9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{2D1671AD-2E1D-409D-86EE-270FE0F45FCE}</x14:id>
        </ext>
      </extLst>
    </cfRule>
  </conditionalFormatting>
  <conditionalFormatting sqref="AI35">
    <cfRule type="dataBar" priority="9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{0DEFFF50-E265-489C-AEEE-EEFF008E3987}</x14:id>
        </ext>
      </extLst>
    </cfRule>
  </conditionalFormatting>
  <conditionalFormatting sqref="AI35">
    <cfRule type="dataBar" priority="90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{9A2FAFC3-4371-488A-B026-B004DF010BDB}</x14:id>
        </ext>
      </extLst>
    </cfRule>
  </conditionalFormatting>
  <conditionalFormatting sqref="AI36">
    <cfRule type="dataBar" priority="8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{C07D65AC-E4F5-42DF-85F3-141F5ABC3F7C}</x14:id>
        </ext>
      </extLst>
    </cfRule>
  </conditionalFormatting>
  <conditionalFormatting sqref="AI34">
    <cfRule type="dataBar" priority="8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{70EBD2B8-8FD2-46D9-A3E9-735D00E6441A}</x14:id>
        </ext>
      </extLst>
    </cfRule>
  </conditionalFormatting>
  <conditionalFormatting sqref="AI34">
    <cfRule type="dataBar" priority="8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{4F123BBD-08AD-49AB-A67D-3B0700B324FC}</x14:id>
        </ext>
      </extLst>
    </cfRule>
  </conditionalFormatting>
  <conditionalFormatting sqref="AI34">
    <cfRule type="dataBar" priority="89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{1AD7BC75-B1C1-4341-AB5B-DA218C518BBA}</x14:id>
        </ext>
      </extLst>
    </cfRule>
  </conditionalFormatting>
  <conditionalFormatting sqref="AI36">
    <cfRule type="dataBar" priority="89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{28FA5FDB-0AAB-4B77-A87B-981ACA6BB30B}</x14:id>
        </ext>
      </extLst>
    </cfRule>
  </conditionalFormatting>
  <conditionalFormatting sqref="AI34">
    <cfRule type="dataBar" priority="8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{D0408F53-27C3-4C3E-B37C-EDB132C22C27}</x14:id>
        </ext>
      </extLst>
    </cfRule>
  </conditionalFormatting>
  <conditionalFormatting sqref="AI34">
    <cfRule type="dataBar" priority="9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{5E2CD424-EDEF-4AEF-847C-716ADA5419D2}</x14:id>
        </ext>
      </extLst>
    </cfRule>
  </conditionalFormatting>
  <conditionalFormatting sqref="AI34">
    <cfRule type="dataBar" priority="9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{EFD422CD-2211-4BCF-9CEF-D7471FD66BF9}</x14:id>
        </ext>
      </extLst>
    </cfRule>
  </conditionalFormatting>
  <conditionalFormatting sqref="AI35">
    <cfRule type="dataBar" priority="8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{C694E343-0228-4C1B-93D0-F51C152D8A6A}</x14:id>
        </ext>
      </extLst>
    </cfRule>
  </conditionalFormatting>
  <conditionalFormatting sqref="AI35">
    <cfRule type="dataBar" priority="8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{23D2D583-6B6E-4CB8-A9EB-40EAF201CEBA}</x14:id>
        </ext>
      </extLst>
    </cfRule>
  </conditionalFormatting>
  <conditionalFormatting sqref="AI34:AI36">
    <cfRule type="dataBar" priority="9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{ECC7DB09-B767-44E0-AD19-D7E4A4C32969}</x14:id>
        </ext>
      </extLst>
    </cfRule>
  </conditionalFormatting>
  <conditionalFormatting sqref="AI34:AI36">
    <cfRule type="dataBar" priority="9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{31ED696F-9455-4D3B-8C37-CE3FC87DAF5F}</x14:id>
        </ext>
      </extLst>
    </cfRule>
  </conditionalFormatting>
  <conditionalFormatting sqref="AI34:AI36">
    <cfRule type="dataBar" priority="9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{999A7F29-FE44-4A74-A164-0FDE0B581807}</x14:id>
        </ext>
      </extLst>
    </cfRule>
  </conditionalFormatting>
  <conditionalFormatting sqref="AI34:AI36">
    <cfRule type="dataBar" priority="9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{2195D112-23FD-4E30-A494-56D62D15F6E8}</x14:id>
        </ext>
      </extLst>
    </cfRule>
  </conditionalFormatting>
  <conditionalFormatting sqref="AI34:AI36">
    <cfRule type="dataBar" priority="9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{04462DC3-5C56-4EDA-9CD9-9DA7CD641DE2}</x14:id>
        </ext>
      </extLst>
    </cfRule>
  </conditionalFormatting>
  <conditionalFormatting sqref="AI36 AI34">
    <cfRule type="dataBar" priority="9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{E0771B7A-EAD1-4E65-82C6-94E337210BA1}</x14:id>
        </ext>
      </extLst>
    </cfRule>
  </conditionalFormatting>
  <conditionalFormatting sqref="AI36 AI34">
    <cfRule type="dataBar" priority="9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{F1C60EAE-E48A-4D76-BC27-6F1A8D052CFC}</x14:id>
        </ext>
      </extLst>
    </cfRule>
  </conditionalFormatting>
  <conditionalFormatting sqref="AI34 AI36">
    <cfRule type="dataBar" priority="9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{05820BC6-86AB-4AAF-9F21-EBEA56A06D68}</x14:id>
        </ext>
      </extLst>
    </cfRule>
  </conditionalFormatting>
  <conditionalFormatting sqref="AI36 AI34">
    <cfRule type="dataBar" priority="9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{D2C2CD89-9E32-482F-AA22-6E21026025AD}</x14:id>
        </ext>
      </extLst>
    </cfRule>
  </conditionalFormatting>
  <conditionalFormatting sqref="AI34 AI36">
    <cfRule type="dataBar" priority="9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{1B67630B-F37D-4C8B-8A7F-E0040D8F4E76}</x14:id>
        </ext>
      </extLst>
    </cfRule>
  </conditionalFormatting>
  <conditionalFormatting sqref="AI35">
    <cfRule type="dataBar" priority="9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{7037C51D-DE9C-46BB-9F33-4CD7FAED5527}</x14:id>
        </ext>
      </extLst>
    </cfRule>
  </conditionalFormatting>
  <conditionalFormatting sqref="AI35">
    <cfRule type="dataBar" priority="9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{8ABDA281-3B1E-481C-9FDF-91E1F3C74DF5}</x14:id>
        </ext>
      </extLst>
    </cfRule>
  </conditionalFormatting>
  <conditionalFormatting sqref="AI35">
    <cfRule type="dataBar" priority="9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{0AE01A9A-E4BD-4103-8083-85FA86E52957}</x14:id>
        </ext>
      </extLst>
    </cfRule>
  </conditionalFormatting>
  <conditionalFormatting sqref="AI35">
    <cfRule type="dataBar" priority="9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{36971E82-4BA2-46F2-9051-EDB26B1D8ECF}</x14:id>
        </ext>
      </extLst>
    </cfRule>
  </conditionalFormatting>
  <conditionalFormatting sqref="AI35">
    <cfRule type="dataBar" priority="9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{8342E482-DD11-44C6-864E-13FDCCEFCA58}</x14:id>
        </ext>
      </extLst>
    </cfRule>
  </conditionalFormatting>
  <conditionalFormatting sqref="AI37">
    <cfRule type="dataBar" priority="9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{9DA67552-65FE-438C-8DD6-AFAD25C58CC3}</x14:id>
        </ext>
      </extLst>
    </cfRule>
  </conditionalFormatting>
  <conditionalFormatting sqref="AI37">
    <cfRule type="dataBar" priority="9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{B31D7931-BC1D-424A-8F51-B1CBE262E31D}</x14:id>
        </ext>
      </extLst>
    </cfRule>
  </conditionalFormatting>
  <conditionalFormatting sqref="AI37">
    <cfRule type="dataBar" priority="9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{B17A350F-E4F9-469B-9BAA-0AAB35CA402A}</x14:id>
        </ext>
      </extLst>
    </cfRule>
  </conditionalFormatting>
  <conditionalFormatting sqref="AI37">
    <cfRule type="dataBar" priority="9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{59927ABE-76D3-48DB-9321-B5E3D841B304}</x14:id>
        </ext>
      </extLst>
    </cfRule>
  </conditionalFormatting>
  <conditionalFormatting sqref="AI37">
    <cfRule type="dataBar" priority="9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{32A5CDA2-C9B0-42EC-AF45-06F417EA8FA7}</x14:id>
        </ext>
      </extLst>
    </cfRule>
  </conditionalFormatting>
  <conditionalFormatting sqref="AI37">
    <cfRule type="dataBar" priority="9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{FA549DE6-2077-49BA-A4D8-2240DB71CDF8}</x14:id>
        </ext>
      </extLst>
    </cfRule>
  </conditionalFormatting>
  <conditionalFormatting sqref="AI37">
    <cfRule type="dataBar" priority="9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{217218FD-C76F-451B-A9C8-D09DC95C704C}</x14:id>
        </ext>
      </extLst>
    </cfRule>
  </conditionalFormatting>
  <conditionalFormatting sqref="AI37">
    <cfRule type="dataBar" priority="9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{7CA2978C-B902-4288-BD69-5BF7FD6FF083}</x14:id>
        </ext>
      </extLst>
    </cfRule>
  </conditionalFormatting>
  <conditionalFormatting sqref="AI34:AI37">
    <cfRule type="dataBar" priority="9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{E807D0F1-3ECE-442E-A801-CB7E2D05ED73}</x14:id>
        </ext>
      </extLst>
    </cfRule>
  </conditionalFormatting>
  <conditionalFormatting sqref="AI34:AI37">
    <cfRule type="dataBar" priority="9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{92BC83B8-0C51-47F3-A5C4-7E90F803A127}</x14:id>
        </ext>
      </extLst>
    </cfRule>
  </conditionalFormatting>
  <conditionalFormatting sqref="AI34:AI37">
    <cfRule type="dataBar" priority="9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{8012054F-CAD1-4E72-957E-5407CDF5C3DE}</x14:id>
        </ext>
      </extLst>
    </cfRule>
  </conditionalFormatting>
  <conditionalFormatting sqref="AI34:AI38">
    <cfRule type="dataBar" priority="9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{AB156423-DE00-49D8-83A9-5ADA4A2B46A0}</x14:id>
        </ext>
      </extLst>
    </cfRule>
  </conditionalFormatting>
  <conditionalFormatting sqref="AI34:AI37">
    <cfRule type="dataBar" priority="9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{0C47B761-0B96-4622-8CEA-1056CA10968A}</x14:id>
        </ext>
      </extLst>
    </cfRule>
  </conditionalFormatting>
  <conditionalFormatting sqref="AN21:AN22">
    <cfRule type="dataBar" priority="8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{DE522456-71E4-4816-8E79-DA13E7972AD9}</x14:id>
        </ext>
      </extLst>
    </cfRule>
  </conditionalFormatting>
  <conditionalFormatting sqref="AN21:AN22">
    <cfRule type="dataBar" priority="8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{728B3F2B-864E-434C-B52F-DE28F28C3B51}</x14:id>
        </ext>
      </extLst>
    </cfRule>
  </conditionalFormatting>
  <conditionalFormatting sqref="AN21:AN22">
    <cfRule type="dataBar" priority="8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{60132828-E614-40D9-B556-571FC3213860}</x14:id>
        </ext>
      </extLst>
    </cfRule>
  </conditionalFormatting>
  <conditionalFormatting sqref="AN21:AN22">
    <cfRule type="dataBar" priority="8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{D2D03271-5289-46B4-81EE-5F7F94C191C4}</x14:id>
        </ext>
      </extLst>
    </cfRule>
  </conditionalFormatting>
  <conditionalFormatting sqref="AN21:AN22">
    <cfRule type="dataBar" priority="89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{C32AB734-7614-4397-9FBE-7D0281749A23}</x14:id>
        </ext>
      </extLst>
    </cfRule>
  </conditionalFormatting>
  <conditionalFormatting sqref="AN21:AN22">
    <cfRule type="dataBar" priority="89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{59CB6E58-2A38-4656-89A7-AFE2681A31CE}</x14:id>
        </ext>
      </extLst>
    </cfRule>
  </conditionalFormatting>
  <conditionalFormatting sqref="AN21:AN22">
    <cfRule type="dataBar" priority="8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{82DB4FB5-2EB9-4996-85AC-EBC84E401920}</x14:id>
        </ext>
      </extLst>
    </cfRule>
  </conditionalFormatting>
  <conditionalFormatting sqref="AN21:AN22">
    <cfRule type="dataBar" priority="89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{E6F4C4D7-B449-4356-81DC-941B107D47ED}</x14:id>
        </ext>
      </extLst>
    </cfRule>
  </conditionalFormatting>
  <conditionalFormatting sqref="AN21:AN22">
    <cfRule type="dataBar" priority="8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{A93C6423-F209-437F-9801-119F7FBEF33A}</x14:id>
        </ext>
      </extLst>
    </cfRule>
  </conditionalFormatting>
  <conditionalFormatting sqref="AN17">
    <cfRule type="dataBar" priority="8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{D79B5C8B-79B9-4C2E-BF10-380E877FD51A}</x14:id>
        </ext>
      </extLst>
    </cfRule>
  </conditionalFormatting>
  <conditionalFormatting sqref="AN17">
    <cfRule type="dataBar" priority="8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{C4D250BC-188D-466D-A3DD-4F488E1367A1}</x14:id>
        </ext>
      </extLst>
    </cfRule>
  </conditionalFormatting>
  <conditionalFormatting sqref="AN17">
    <cfRule type="dataBar" priority="8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{A8494778-5184-4E7D-9758-B5D72922C41B}</x14:id>
        </ext>
      </extLst>
    </cfRule>
  </conditionalFormatting>
  <conditionalFormatting sqref="AN17">
    <cfRule type="dataBar" priority="8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{F704D043-1FBE-4D1D-AE5B-4B99F81FE66F}</x14:id>
        </ext>
      </extLst>
    </cfRule>
  </conditionalFormatting>
  <conditionalFormatting sqref="AN17">
    <cfRule type="dataBar" priority="8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{3296CFC5-6FB6-4D1C-BE77-BD6118D9C0F2}</x14:id>
        </ext>
      </extLst>
    </cfRule>
  </conditionalFormatting>
  <conditionalFormatting sqref="AN17">
    <cfRule type="dataBar" priority="89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{BE068630-49DA-4EE3-A62D-427D9855EA04}</x14:id>
        </ext>
      </extLst>
    </cfRule>
  </conditionalFormatting>
  <conditionalFormatting sqref="AN17">
    <cfRule type="dataBar" priority="8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{6446D5A6-3B48-4889-B0D2-DEB577F5D3D5}</x14:id>
        </ext>
      </extLst>
    </cfRule>
  </conditionalFormatting>
  <conditionalFormatting sqref="AN17">
    <cfRule type="dataBar" priority="8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{48F07933-404D-445F-AFDB-0EE9F6E7A566}</x14:id>
        </ext>
      </extLst>
    </cfRule>
  </conditionalFormatting>
  <conditionalFormatting sqref="AN17">
    <cfRule type="dataBar" priority="89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{2B53B4FD-4237-403F-A3F5-197CF5853CA5}</x14:id>
        </ext>
      </extLst>
    </cfRule>
  </conditionalFormatting>
  <conditionalFormatting sqref="AN18">
    <cfRule type="dataBar" priority="8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{80C115FA-74C1-4001-BA59-45AC5CBD1FC4}</x14:id>
        </ext>
      </extLst>
    </cfRule>
  </conditionalFormatting>
  <conditionalFormatting sqref="AN18">
    <cfRule type="dataBar" priority="8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{CB11EB70-2CFC-4942-8A4D-43579F8612C8}</x14:id>
        </ext>
      </extLst>
    </cfRule>
  </conditionalFormatting>
  <conditionalFormatting sqref="AN18">
    <cfRule type="dataBar" priority="8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{022CC0F3-7178-443E-BD92-2E4BB0808379}</x14:id>
        </ext>
      </extLst>
    </cfRule>
  </conditionalFormatting>
  <conditionalFormatting sqref="AN18">
    <cfRule type="dataBar" priority="8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{14A08733-23DB-4071-953B-1481FAF10801}</x14:id>
        </ext>
      </extLst>
    </cfRule>
  </conditionalFormatting>
  <conditionalFormatting sqref="AN18">
    <cfRule type="dataBar" priority="89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{5D56FF01-4171-41A7-A7A2-4423135E9439}</x14:id>
        </ext>
      </extLst>
    </cfRule>
  </conditionalFormatting>
  <conditionalFormatting sqref="AN18">
    <cfRule type="dataBar" priority="89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{D6EC755D-049C-4F18-A2E1-4E94A1360B9E}</x14:id>
        </ext>
      </extLst>
    </cfRule>
  </conditionalFormatting>
  <conditionalFormatting sqref="AN18">
    <cfRule type="dataBar" priority="8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{54F79CAE-367C-4AE8-A4F3-6AC25B0963FE}</x14:id>
        </ext>
      </extLst>
    </cfRule>
  </conditionalFormatting>
  <conditionalFormatting sqref="AN18">
    <cfRule type="dataBar" priority="89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{E3CC5676-DEA6-449F-B70B-F8E970089F47}</x14:id>
        </ext>
      </extLst>
    </cfRule>
  </conditionalFormatting>
  <conditionalFormatting sqref="AN18">
    <cfRule type="dataBar" priority="8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{2725B7AC-F7B4-4B7C-9258-A3708860DB7A}</x14:id>
        </ext>
      </extLst>
    </cfRule>
  </conditionalFormatting>
  <conditionalFormatting sqref="AN32">
    <cfRule type="dataBar" priority="8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{64046535-455B-4136-B241-66F870141ADB}</x14:id>
        </ext>
      </extLst>
    </cfRule>
  </conditionalFormatting>
  <conditionalFormatting sqref="AN32">
    <cfRule type="dataBar" priority="8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{4EFDE742-8CAE-4EED-98C5-1A453CB7C3A9}</x14:id>
        </ext>
      </extLst>
    </cfRule>
  </conditionalFormatting>
  <conditionalFormatting sqref="AN32">
    <cfRule type="dataBar" priority="8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{BFA7ED21-C23E-4D4C-8ACE-DD2F8453FC42}</x14:id>
        </ext>
      </extLst>
    </cfRule>
  </conditionalFormatting>
  <conditionalFormatting sqref="AN32">
    <cfRule type="dataBar" priority="8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{EAAC3638-DE61-4F27-AD55-C6ECAD78CB4F}</x14:id>
        </ext>
      </extLst>
    </cfRule>
  </conditionalFormatting>
  <conditionalFormatting sqref="AN32">
    <cfRule type="dataBar" priority="88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{65196AC3-8A1E-41FF-BBC6-C8F369BC508A}</x14:id>
        </ext>
      </extLst>
    </cfRule>
  </conditionalFormatting>
  <conditionalFormatting sqref="AN32">
    <cfRule type="dataBar" priority="8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{736EE017-9AC0-4091-A798-EDDCD60160D9}</x14:id>
        </ext>
      </extLst>
    </cfRule>
  </conditionalFormatting>
  <conditionalFormatting sqref="AN32">
    <cfRule type="dataBar" priority="89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{D9200798-7AA3-4C8D-B809-2AE5CF1F071B}</x14:id>
        </ext>
      </extLst>
    </cfRule>
  </conditionalFormatting>
  <conditionalFormatting sqref="AN32">
    <cfRule type="dataBar" priority="89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{AD0C1D58-CC4F-467C-8E58-853CAFF8734B}</x14:id>
        </ext>
      </extLst>
    </cfRule>
  </conditionalFormatting>
  <conditionalFormatting sqref="AN32">
    <cfRule type="dataBar" priority="89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{77BECAC7-CE3B-46BB-8ECF-2C8DE8CAC526}</x14:id>
        </ext>
      </extLst>
    </cfRule>
  </conditionalFormatting>
  <conditionalFormatting sqref="AN34:AN36">
    <cfRule type="dataBar" priority="8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{B96A7A72-6A78-4D07-AD69-DC51777CCC1A}</x14:id>
        </ext>
      </extLst>
    </cfRule>
  </conditionalFormatting>
  <conditionalFormatting sqref="AN34:AN36">
    <cfRule type="dataBar" priority="8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{BC97CE3B-2F4C-41DE-9604-32DDC83C53FF}</x14:id>
        </ext>
      </extLst>
    </cfRule>
  </conditionalFormatting>
  <conditionalFormatting sqref="AN34:AN36">
    <cfRule type="dataBar" priority="89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{F9881DEA-9458-43E6-8157-CD505BE5709F}</x14:id>
        </ext>
      </extLst>
    </cfRule>
  </conditionalFormatting>
  <conditionalFormatting sqref="AN34:AN36">
    <cfRule type="dataBar" priority="8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{C084AAE3-EFB0-4C0A-A53F-785112911FF1}</x14:id>
        </ext>
      </extLst>
    </cfRule>
  </conditionalFormatting>
  <conditionalFormatting sqref="AN34:AN36">
    <cfRule type="dataBar" priority="89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{F3B71966-C3DA-4534-9904-671CFA7F82A5}</x14:id>
        </ext>
      </extLst>
    </cfRule>
  </conditionalFormatting>
  <conditionalFormatting sqref="AN33:AN36 AN11:AN16 AN23:AN31 AN19:AN20">
    <cfRule type="dataBar" priority="8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{D466CED2-5E0D-4790-8E59-499BEEC5526F}</x14:id>
        </ext>
      </extLst>
    </cfRule>
  </conditionalFormatting>
  <conditionalFormatting sqref="AN33:AN36">
    <cfRule type="dataBar" priority="8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{20BCF359-4A69-4077-8770-64BB19929B6B}</x14:id>
        </ext>
      </extLst>
    </cfRule>
  </conditionalFormatting>
  <conditionalFormatting sqref="AK21:AK22">
    <cfRule type="dataBar" priority="4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{27E37351-BB9F-45DC-A5D4-230DA63D6F63}</x14:id>
        </ext>
      </extLst>
    </cfRule>
  </conditionalFormatting>
  <conditionalFormatting sqref="AK21:AK22">
    <cfRule type="dataBar" priority="4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{F3DFE818-30B8-4550-9B44-3CAE68A564E4}</x14:id>
        </ext>
      </extLst>
    </cfRule>
  </conditionalFormatting>
  <conditionalFormatting sqref="AK21:AK22">
    <cfRule type="dataBar" priority="4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{1E265FC7-2F5D-4E21-B920-EA5252EE6D55}</x14:id>
        </ext>
      </extLst>
    </cfRule>
  </conditionalFormatting>
  <conditionalFormatting sqref="AK21:AK22">
    <cfRule type="dataBar" priority="4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{43FAF463-366A-4A8F-85B4-5C8DF17BEECF}</x14:id>
        </ext>
      </extLst>
    </cfRule>
  </conditionalFormatting>
  <conditionalFormatting sqref="AK21:AK22">
    <cfRule type="dataBar" priority="48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{D9D143D2-1122-49DA-AE67-A9FB4F1769F8}</x14:id>
        </ext>
      </extLst>
    </cfRule>
  </conditionalFormatting>
  <conditionalFormatting sqref="AK21:AK22">
    <cfRule type="dataBar" priority="4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{D82FE9CD-5906-4510-BB0A-4F78EBC78A3F}</x14:id>
        </ext>
      </extLst>
    </cfRule>
  </conditionalFormatting>
  <conditionalFormatting sqref="AK21:AK22">
    <cfRule type="dataBar" priority="4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{26E4BE23-7F05-4716-979F-329F933C911A}</x14:id>
        </ext>
      </extLst>
    </cfRule>
  </conditionalFormatting>
  <conditionalFormatting sqref="AK21:AK22">
    <cfRule type="dataBar" priority="4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{D77A09A0-AD68-4606-AF0A-7FF36090C6C7}</x14:id>
        </ext>
      </extLst>
    </cfRule>
  </conditionalFormatting>
  <conditionalFormatting sqref="AK21:AK22">
    <cfRule type="dataBar" priority="4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{0CA56947-B6F5-4B3F-878C-B6E37C178933}</x14:id>
        </ext>
      </extLst>
    </cfRule>
  </conditionalFormatting>
  <conditionalFormatting sqref="AK17">
    <cfRule type="dataBar" priority="4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{C09D05BC-F843-4816-B07D-D14024650BE9}</x14:id>
        </ext>
      </extLst>
    </cfRule>
  </conditionalFormatting>
  <conditionalFormatting sqref="AK17">
    <cfRule type="dataBar" priority="4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{E7274E46-4022-4727-ADEE-5264AF47C041}</x14:id>
        </ext>
      </extLst>
    </cfRule>
  </conditionalFormatting>
  <conditionalFormatting sqref="AK17">
    <cfRule type="dataBar" priority="4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{3F103E98-F392-4012-823B-C185E9C12D47}</x14:id>
        </ext>
      </extLst>
    </cfRule>
  </conditionalFormatting>
  <conditionalFormatting sqref="AK17">
    <cfRule type="dataBar" priority="48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{3AAAB436-BAA2-4096-B3DD-7A11C4B6402F}</x14:id>
        </ext>
      </extLst>
    </cfRule>
  </conditionalFormatting>
  <conditionalFormatting sqref="AK17">
    <cfRule type="dataBar" priority="48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{2DEB7F7F-B213-4EB9-B34D-7F308E3D02D9}</x14:id>
        </ext>
      </extLst>
    </cfRule>
  </conditionalFormatting>
  <conditionalFormatting sqref="AK17">
    <cfRule type="dataBar" priority="4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{78CF1329-7772-4DE9-99CB-5A3ACE73C704}</x14:id>
        </ext>
      </extLst>
    </cfRule>
  </conditionalFormatting>
  <conditionalFormatting sqref="AK17">
    <cfRule type="dataBar" priority="4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{CB00C531-ECE8-489F-87F2-F2247B3139AE}</x14:id>
        </ext>
      </extLst>
    </cfRule>
  </conditionalFormatting>
  <conditionalFormatting sqref="AK17">
    <cfRule type="dataBar" priority="4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{94229AE2-28AA-4682-A347-878B2AD9DF0E}</x14:id>
        </ext>
      </extLst>
    </cfRule>
  </conditionalFormatting>
  <conditionalFormatting sqref="AK18">
    <cfRule type="dataBar" priority="4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{DE8CEE51-3DFB-4356-BECE-3C81CA8DAE3D}</x14:id>
        </ext>
      </extLst>
    </cfRule>
  </conditionalFormatting>
  <conditionalFormatting sqref="AK18">
    <cfRule type="dataBar" priority="4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{35A11CCD-4656-4B9E-A8A0-ECABFDAB6942}</x14:id>
        </ext>
      </extLst>
    </cfRule>
  </conditionalFormatting>
  <conditionalFormatting sqref="AK18">
    <cfRule type="dataBar" priority="4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{0DF342C1-4466-4B76-9E8C-7C1C37676689}</x14:id>
        </ext>
      </extLst>
    </cfRule>
  </conditionalFormatting>
  <conditionalFormatting sqref="AK18">
    <cfRule type="dataBar" priority="48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{6C8EF0D6-C618-4EC6-9B59-4376356BAFAD}</x14:id>
        </ext>
      </extLst>
    </cfRule>
  </conditionalFormatting>
  <conditionalFormatting sqref="AK18">
    <cfRule type="dataBar" priority="48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{87CFAE44-881A-44E1-81E5-3E7B0A10FDA6}</x14:id>
        </ext>
      </extLst>
    </cfRule>
  </conditionalFormatting>
  <conditionalFormatting sqref="AK18">
    <cfRule type="dataBar" priority="4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{4D7FE802-4B2B-4AEF-A890-DE9E92C7D0AD}</x14:id>
        </ext>
      </extLst>
    </cfRule>
  </conditionalFormatting>
  <conditionalFormatting sqref="AK18">
    <cfRule type="dataBar" priority="4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{3298FA0D-8189-487C-BE4F-EDB1653BF06F}</x14:id>
        </ext>
      </extLst>
    </cfRule>
  </conditionalFormatting>
  <conditionalFormatting sqref="AK18">
    <cfRule type="dataBar" priority="4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{8EE20E48-84D0-409F-9D6E-50FA0021415A}</x14:id>
        </ext>
      </extLst>
    </cfRule>
  </conditionalFormatting>
  <conditionalFormatting sqref="AK32">
    <cfRule type="dataBar" priority="4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{71D7DE31-AB78-4958-BB6F-7FEAE108635D}</x14:id>
        </ext>
      </extLst>
    </cfRule>
  </conditionalFormatting>
  <conditionalFormatting sqref="AK32">
    <cfRule type="dataBar" priority="4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{67950E04-AEB5-4271-8655-E9642F590685}</x14:id>
        </ext>
      </extLst>
    </cfRule>
  </conditionalFormatting>
  <conditionalFormatting sqref="AK32">
    <cfRule type="dataBar" priority="4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{91F4A208-4DC4-4DEC-AE46-108632B46FE6}</x14:id>
        </ext>
      </extLst>
    </cfRule>
  </conditionalFormatting>
  <conditionalFormatting sqref="AK32">
    <cfRule type="dataBar" priority="4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{65C1D546-356B-4A62-A5B9-57442AE7C4C2}</x14:id>
        </ext>
      </extLst>
    </cfRule>
  </conditionalFormatting>
  <conditionalFormatting sqref="AK32">
    <cfRule type="dataBar" priority="48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{62F17A63-BEDE-4B1F-BD68-3A4EA898AF23}</x14:id>
        </ext>
      </extLst>
    </cfRule>
  </conditionalFormatting>
  <conditionalFormatting sqref="AK32">
    <cfRule type="dataBar" priority="4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{0F308279-3B9A-4000-A1AD-CA0CB81378E1}</x14:id>
        </ext>
      </extLst>
    </cfRule>
  </conditionalFormatting>
  <conditionalFormatting sqref="AK32">
    <cfRule type="dataBar" priority="4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{0242B5F4-6E37-4350-B4DD-55099B435B96}</x14:id>
        </ext>
      </extLst>
    </cfRule>
  </conditionalFormatting>
  <conditionalFormatting sqref="AK32">
    <cfRule type="dataBar" priority="4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{A262A4FD-6C03-47A9-9051-5EE74EC26A03}</x14:id>
        </ext>
      </extLst>
    </cfRule>
  </conditionalFormatting>
  <conditionalFormatting sqref="AK21">
    <cfRule type="dataBar" priority="4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{969EBF6F-4A56-4058-90D7-713D2F04ED3F}</x14:id>
        </ext>
      </extLst>
    </cfRule>
  </conditionalFormatting>
  <conditionalFormatting sqref="AK21">
    <cfRule type="dataBar" priority="4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{5D02DFE0-134D-4496-AA2A-EC1CB17A1017}</x14:id>
        </ext>
      </extLst>
    </cfRule>
  </conditionalFormatting>
  <conditionalFormatting sqref="AK21">
    <cfRule type="dataBar" priority="4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{8BC81BF0-5B24-411C-B6FA-C8C5AD7EC89F}</x14:id>
        </ext>
      </extLst>
    </cfRule>
  </conditionalFormatting>
  <conditionalFormatting sqref="AK21">
    <cfRule type="dataBar" priority="4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{FCE17C83-8DB6-4DF3-BE10-7D5D0488CA63}</x14:id>
        </ext>
      </extLst>
    </cfRule>
  </conditionalFormatting>
  <conditionalFormatting sqref="AK21">
    <cfRule type="dataBar" priority="48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{78FEEF6C-728B-40E6-8A18-2224DFE96484}</x14:id>
        </ext>
      </extLst>
    </cfRule>
  </conditionalFormatting>
  <conditionalFormatting sqref="AK23">
    <cfRule type="dataBar" priority="4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{CD37E9A8-9176-4ADB-B313-0E6420125C18}</x14:id>
        </ext>
      </extLst>
    </cfRule>
  </conditionalFormatting>
  <conditionalFormatting sqref="AK23">
    <cfRule type="dataBar" priority="4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{0142EE1F-ECBF-4DDD-ABA9-13DA1B3D19D9}</x14:id>
        </ext>
      </extLst>
    </cfRule>
  </conditionalFormatting>
  <conditionalFormatting sqref="AK23">
    <cfRule type="dataBar" priority="4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{CF99B4D7-185A-4F1B-964E-F403D00D8242}</x14:id>
        </ext>
      </extLst>
    </cfRule>
  </conditionalFormatting>
  <conditionalFormatting sqref="AK23">
    <cfRule type="dataBar" priority="4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{4FB8B6B0-F2DC-43D5-9CB7-11DA51481DB2}</x14:id>
        </ext>
      </extLst>
    </cfRule>
  </conditionalFormatting>
  <conditionalFormatting sqref="AK23">
    <cfRule type="dataBar" priority="48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{8F078FA6-7445-4F16-8B3A-182C48CF9D79}</x14:id>
        </ext>
      </extLst>
    </cfRule>
  </conditionalFormatting>
  <conditionalFormatting sqref="AK23">
    <cfRule type="dataBar" priority="4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{6DDD4938-199D-43AC-BA5F-9BE4717D55B3}</x14:id>
        </ext>
      </extLst>
    </cfRule>
  </conditionalFormatting>
  <conditionalFormatting sqref="AK23">
    <cfRule type="dataBar" priority="4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{4C820AA1-9117-4CAE-9CDA-18C696A3B55C}</x14:id>
        </ext>
      </extLst>
    </cfRule>
  </conditionalFormatting>
  <conditionalFormatting sqref="AK23">
    <cfRule type="dataBar" priority="4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{86FA5F3C-4ADE-4DBE-9864-1FEEBDAD2BC1}</x14:id>
        </ext>
      </extLst>
    </cfRule>
  </conditionalFormatting>
  <conditionalFormatting sqref="AK23">
    <cfRule type="dataBar" priority="4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{3B9E9AB0-EE1A-4F11-80D6-5E1BA8E23182}</x14:id>
        </ext>
      </extLst>
    </cfRule>
  </conditionalFormatting>
  <conditionalFormatting sqref="AK23">
    <cfRule type="dataBar" priority="47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{226DBA06-9A86-42DC-9C16-31D052163782}</x14:id>
        </ext>
      </extLst>
    </cfRule>
  </conditionalFormatting>
  <conditionalFormatting sqref="AK23">
    <cfRule type="dataBar" priority="4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{05A94038-7937-4968-915B-0DAD6F09BB95}</x14:id>
        </ext>
      </extLst>
    </cfRule>
  </conditionalFormatting>
  <conditionalFormatting sqref="AK23">
    <cfRule type="dataBar" priority="4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{8A6423A3-C637-4593-80B5-32360AB30773}</x14:id>
        </ext>
      </extLst>
    </cfRule>
  </conditionalFormatting>
  <conditionalFormatting sqref="AK23">
    <cfRule type="dataBar" priority="4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{11DA7D7B-E874-4C6D-B5D9-CBF282343563}</x14:id>
        </ext>
      </extLst>
    </cfRule>
  </conditionalFormatting>
  <conditionalFormatting sqref="AK28 AK26 AK30 AK32">
    <cfRule type="dataBar" priority="4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{A0513D6D-9CD0-452B-B337-F586AFCC3F2D}</x14:id>
        </ext>
      </extLst>
    </cfRule>
  </conditionalFormatting>
  <conditionalFormatting sqref="AK28 AK26 AK30 AK32">
    <cfRule type="dataBar" priority="4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{A78F4845-275E-4BD0-8A71-90DC4B9F3524}</x14:id>
        </ext>
      </extLst>
    </cfRule>
  </conditionalFormatting>
  <conditionalFormatting sqref="AK28 AK26 AK30 AK32">
    <cfRule type="dataBar" priority="4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{FE5FBC21-B677-40B9-B3C1-349548F1A21F}</x14:id>
        </ext>
      </extLst>
    </cfRule>
  </conditionalFormatting>
  <conditionalFormatting sqref="AK28 AK26 AK30 AK32">
    <cfRule type="dataBar" priority="47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{C0003B79-0C11-488A-8853-98641C122108}</x14:id>
        </ext>
      </extLst>
    </cfRule>
  </conditionalFormatting>
  <conditionalFormatting sqref="AK28 AK26 AK30 AK32">
    <cfRule type="dataBar" priority="47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{CDA91496-8298-4FEB-9709-F0079F43F6A5}</x14:id>
        </ext>
      </extLst>
    </cfRule>
  </conditionalFormatting>
  <conditionalFormatting sqref="AK26">
    <cfRule type="dataBar" priority="4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{62CCA1B1-E0CB-493C-8E32-661E5AAF894C}</x14:id>
        </ext>
      </extLst>
    </cfRule>
  </conditionalFormatting>
  <conditionalFormatting sqref="AK26">
    <cfRule type="dataBar" priority="4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{05B48AD5-140F-4079-8FDF-94EE7C4EB6D7}</x14:id>
        </ext>
      </extLst>
    </cfRule>
  </conditionalFormatting>
  <conditionalFormatting sqref="AK26">
    <cfRule type="dataBar" priority="4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{CD2AC1B7-FBF7-416D-88AA-40C30FC0E2BB}</x14:id>
        </ext>
      </extLst>
    </cfRule>
  </conditionalFormatting>
  <conditionalFormatting sqref="AK27 AK25 AK29 AK31">
    <cfRule type="dataBar" priority="4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{7B2961F0-7B48-4ABE-ADCC-E9E0D628833C}</x14:id>
        </ext>
      </extLst>
    </cfRule>
  </conditionalFormatting>
  <conditionalFormatting sqref="AK27 AK25 AK29 AK31">
    <cfRule type="dataBar" priority="4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{F45D9079-FC95-4D1B-8961-08CE5396D568}</x14:id>
        </ext>
      </extLst>
    </cfRule>
  </conditionalFormatting>
  <conditionalFormatting sqref="AK27 AK25 AK29 AK31">
    <cfRule type="dataBar" priority="4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{499C531C-75ED-4903-B41F-507E71CDDBAC}</x14:id>
        </ext>
      </extLst>
    </cfRule>
  </conditionalFormatting>
  <conditionalFormatting sqref="AK27 AK25 AK29 AK31">
    <cfRule type="dataBar" priority="47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{10C6670E-F32D-45C5-874D-2F012551DC69}</x14:id>
        </ext>
      </extLst>
    </cfRule>
  </conditionalFormatting>
  <conditionalFormatting sqref="AK27 AK25 AK29 AK31">
    <cfRule type="dataBar" priority="47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{0DBFE641-4DBC-45EB-8B43-3490572CE990}</x14:id>
        </ext>
      </extLst>
    </cfRule>
  </conditionalFormatting>
  <conditionalFormatting sqref="AK27">
    <cfRule type="dataBar" priority="4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{568B98FE-E010-435D-A13B-0C5DC6AA7114}</x14:id>
        </ext>
      </extLst>
    </cfRule>
  </conditionalFormatting>
  <conditionalFormatting sqref="AK27">
    <cfRule type="dataBar" priority="4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{0ABD5E73-8B2B-4FE1-916D-99F5D801852C}</x14:id>
        </ext>
      </extLst>
    </cfRule>
  </conditionalFormatting>
  <conditionalFormatting sqref="AK26">
    <cfRule type="dataBar" priority="4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{87FD9EBE-F6C7-4E7E-BD53-9D81AD8BB63D}</x14:id>
        </ext>
      </extLst>
    </cfRule>
  </conditionalFormatting>
  <conditionalFormatting sqref="AK26">
    <cfRule type="dataBar" priority="4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{EEBED4B1-FCEA-48AF-9623-C33B7CB896F8}</x14:id>
        </ext>
      </extLst>
    </cfRule>
  </conditionalFormatting>
  <conditionalFormatting sqref="AK26">
    <cfRule type="dataBar" priority="4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{B3939268-7BC4-4C52-AA48-0078706EA393}</x14:id>
        </ext>
      </extLst>
    </cfRule>
  </conditionalFormatting>
  <conditionalFormatting sqref="AK26">
    <cfRule type="dataBar" priority="4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{865DEDBB-21E7-4CB2-BBB7-8FF7FAFC3679}</x14:id>
        </ext>
      </extLst>
    </cfRule>
  </conditionalFormatting>
  <conditionalFormatting sqref="AK26">
    <cfRule type="dataBar" priority="47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{326B8E8D-326E-4BE4-8234-7B470812E200}</x14:id>
        </ext>
      </extLst>
    </cfRule>
  </conditionalFormatting>
  <conditionalFormatting sqref="AK26">
    <cfRule type="dataBar" priority="4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{5FAEAB22-7F8D-475C-BC6E-B61ADD117A3C}</x14:id>
        </ext>
      </extLst>
    </cfRule>
  </conditionalFormatting>
  <conditionalFormatting sqref="AK26">
    <cfRule type="dataBar" priority="4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{7ADF2802-BFAA-4688-BBE3-A7CEBA10EAAE}</x14:id>
        </ext>
      </extLst>
    </cfRule>
  </conditionalFormatting>
  <conditionalFormatting sqref="AK26">
    <cfRule type="dataBar" priority="4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{F948C859-3111-4D6F-888E-2A56CA9A12EE}</x14:id>
        </ext>
      </extLst>
    </cfRule>
  </conditionalFormatting>
  <conditionalFormatting sqref="AK27">
    <cfRule type="dataBar" priority="4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{CD334643-D9DB-452E-A982-9839EFA60C9E}</x14:id>
        </ext>
      </extLst>
    </cfRule>
  </conditionalFormatting>
  <conditionalFormatting sqref="AK27">
    <cfRule type="dataBar" priority="4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{BC340BE8-6AA2-4253-90AC-DADC35765908}</x14:id>
        </ext>
      </extLst>
    </cfRule>
  </conditionalFormatting>
  <conditionalFormatting sqref="AK27">
    <cfRule type="dataBar" priority="4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{DB3FEF2B-4A91-4B98-BCDD-9AB82837045C}</x14:id>
        </ext>
      </extLst>
    </cfRule>
  </conditionalFormatting>
  <conditionalFormatting sqref="AK27">
    <cfRule type="dataBar" priority="4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{2D292028-4994-4F20-8D5E-F02C83E68B81}</x14:id>
        </ext>
      </extLst>
    </cfRule>
  </conditionalFormatting>
  <conditionalFormatting sqref="AK27">
    <cfRule type="dataBar" priority="47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{C145E552-E6AF-463D-A12C-791E9BB690B6}</x14:id>
        </ext>
      </extLst>
    </cfRule>
  </conditionalFormatting>
  <conditionalFormatting sqref="AK25">
    <cfRule type="dataBar" priority="4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{BABFA8FA-2AC0-4F40-AC06-686121C7806A}</x14:id>
        </ext>
      </extLst>
    </cfRule>
  </conditionalFormatting>
  <conditionalFormatting sqref="AK25">
    <cfRule type="dataBar" priority="4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{D7757A72-F7F1-4E50-AEC6-D97B048A3E15}</x14:id>
        </ext>
      </extLst>
    </cfRule>
  </conditionalFormatting>
  <conditionalFormatting sqref="AK25">
    <cfRule type="dataBar" priority="4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{0270DB36-C677-44E3-B828-B9AB494D240F}</x14:id>
        </ext>
      </extLst>
    </cfRule>
  </conditionalFormatting>
  <conditionalFormatting sqref="AK21">
    <cfRule type="dataBar" priority="4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{0022AD96-A1A3-49E3-89E8-4B358EE171D7}</x14:id>
        </ext>
      </extLst>
    </cfRule>
  </conditionalFormatting>
  <conditionalFormatting sqref="AK21">
    <cfRule type="dataBar" priority="4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{C4D90DBC-0A3A-4F9E-AEB2-61FB6C9D2ECD}</x14:id>
        </ext>
      </extLst>
    </cfRule>
  </conditionalFormatting>
  <conditionalFormatting sqref="AK21">
    <cfRule type="dataBar" priority="4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{E0091B1A-F6DA-4CBE-8BD3-CC8C8D1DBA08}</x14:id>
        </ext>
      </extLst>
    </cfRule>
  </conditionalFormatting>
  <conditionalFormatting sqref="AK21">
    <cfRule type="dataBar" priority="4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{FAA3031F-8963-4B10-97DB-3B5C0BA8A732}</x14:id>
        </ext>
      </extLst>
    </cfRule>
  </conditionalFormatting>
  <conditionalFormatting sqref="AK21">
    <cfRule type="dataBar" priority="47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{1C0A9F31-E031-44C0-A58F-196357740827}</x14:id>
        </ext>
      </extLst>
    </cfRule>
  </conditionalFormatting>
  <conditionalFormatting sqref="AK21">
    <cfRule type="dataBar" priority="4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{267AAFC6-88B7-4B68-9403-2581BB40AF5E}</x14:id>
        </ext>
      </extLst>
    </cfRule>
  </conditionalFormatting>
  <conditionalFormatting sqref="AK21">
    <cfRule type="dataBar" priority="4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{E446B703-5C74-4178-B52D-3A3FFEA826FD}</x14:id>
        </ext>
      </extLst>
    </cfRule>
  </conditionalFormatting>
  <conditionalFormatting sqref="AK21">
    <cfRule type="dataBar" priority="4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{4DB9F31E-EDEA-4727-8517-01D63FEA37D6}</x14:id>
        </ext>
      </extLst>
    </cfRule>
  </conditionalFormatting>
  <conditionalFormatting sqref="AK25:AK32">
    <cfRule type="dataBar" priority="4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{1DD99C5C-2326-4DB0-905C-F95C9D2DD2BD}</x14:id>
        </ext>
      </extLst>
    </cfRule>
  </conditionalFormatting>
  <conditionalFormatting sqref="AK25:AK32">
    <cfRule type="dataBar" priority="4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{79DE2EDD-51FF-4AEA-85B3-C759A143AC5B}</x14:id>
        </ext>
      </extLst>
    </cfRule>
  </conditionalFormatting>
  <conditionalFormatting sqref="AK25:AK32">
    <cfRule type="dataBar" priority="4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{13959546-87BF-4115-A451-B8438E038D78}</x14:id>
        </ext>
      </extLst>
    </cfRule>
  </conditionalFormatting>
  <conditionalFormatting sqref="AK25:AK32">
    <cfRule type="dataBar" priority="4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{9191F02C-64B9-4B1B-900C-FB874826AD88}</x14:id>
        </ext>
      </extLst>
    </cfRule>
  </conditionalFormatting>
  <conditionalFormatting sqref="AK25:AK32">
    <cfRule type="dataBar" priority="48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{1F605DF7-24A7-4493-9B1C-2EA3E23A346E}</x14:id>
        </ext>
      </extLst>
    </cfRule>
  </conditionalFormatting>
  <conditionalFormatting sqref="AK25:AK32">
    <cfRule type="dataBar" priority="4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{92A6E736-BBD4-42A5-B15B-05B2EBF4E5F9}</x14:id>
        </ext>
      </extLst>
    </cfRule>
  </conditionalFormatting>
  <conditionalFormatting sqref="AK25:AK32">
    <cfRule type="dataBar" priority="4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{7D11C9B1-05E6-43A1-BE63-D0B9E8BC9D34}</x14:id>
        </ext>
      </extLst>
    </cfRule>
  </conditionalFormatting>
  <conditionalFormatting sqref="AK25:AK32">
    <cfRule type="dataBar" priority="4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{9D6AE7ED-FF0B-446B-8C0B-7272F8689CDA}</x14:id>
        </ext>
      </extLst>
    </cfRule>
  </conditionalFormatting>
  <conditionalFormatting sqref="AK25:AK32">
    <cfRule type="dataBar" priority="4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{7D844B2A-C459-4D75-9322-372AB0F24328}</x14:id>
        </ext>
      </extLst>
    </cfRule>
  </conditionalFormatting>
  <conditionalFormatting sqref="AK25:AK32">
    <cfRule type="dataBar" priority="48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{A24E9291-A7B9-4542-9EAC-6595A9AD125A}</x14:id>
        </ext>
      </extLst>
    </cfRule>
  </conditionalFormatting>
  <conditionalFormatting sqref="AL21:AL22">
    <cfRule type="dataBar" priority="4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{2DA506D6-C236-493E-A6FB-0FD31844D8C4}</x14:id>
        </ext>
      </extLst>
    </cfRule>
  </conditionalFormatting>
  <conditionalFormatting sqref="AL21:AL22">
    <cfRule type="dataBar" priority="4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{1198E4C3-0F44-484F-A4C6-84F202AF74E4}</x14:id>
        </ext>
      </extLst>
    </cfRule>
  </conditionalFormatting>
  <conditionalFormatting sqref="AL21:AL22">
    <cfRule type="dataBar" priority="4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{0CCADEE1-BB21-4CA4-A229-686BD1247430}</x14:id>
        </ext>
      </extLst>
    </cfRule>
  </conditionalFormatting>
  <conditionalFormatting sqref="AL21:AL22">
    <cfRule type="dataBar" priority="46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{150A8A23-A854-491C-93A4-8C3DE3BE8AAC}</x14:id>
        </ext>
      </extLst>
    </cfRule>
  </conditionalFormatting>
  <conditionalFormatting sqref="AL21:AL22">
    <cfRule type="dataBar" priority="46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{E9E72696-522C-4FE5-968A-E327BF170E59}</x14:id>
        </ext>
      </extLst>
    </cfRule>
  </conditionalFormatting>
  <conditionalFormatting sqref="AL21:AL22">
    <cfRule type="dataBar" priority="4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{7A6090C5-7A67-4547-8CE8-15288BDE9F94}</x14:id>
        </ext>
      </extLst>
    </cfRule>
  </conditionalFormatting>
  <conditionalFormatting sqref="AL21:AL22">
    <cfRule type="dataBar" priority="4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{CFDA671A-8B65-42B0-9135-A7CD859516CA}</x14:id>
        </ext>
      </extLst>
    </cfRule>
  </conditionalFormatting>
  <conditionalFormatting sqref="AL21:AL22">
    <cfRule type="dataBar" priority="4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{DB60E8CF-AC99-471E-A8AA-708120484141}</x14:id>
        </ext>
      </extLst>
    </cfRule>
  </conditionalFormatting>
  <conditionalFormatting sqref="AL21:AL22">
    <cfRule type="dataBar" priority="4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{F272AA14-D68F-4154-907F-290FA374FFA6}</x14:id>
        </ext>
      </extLst>
    </cfRule>
  </conditionalFormatting>
  <conditionalFormatting sqref="AL17">
    <cfRule type="dataBar" priority="4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{EE009779-5DCE-4EEF-99FE-220E5248D341}</x14:id>
        </ext>
      </extLst>
    </cfRule>
  </conditionalFormatting>
  <conditionalFormatting sqref="AL17">
    <cfRule type="dataBar" priority="4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{2A758084-977A-45BB-8D53-E638C5A6DBED}</x14:id>
        </ext>
      </extLst>
    </cfRule>
  </conditionalFormatting>
  <conditionalFormatting sqref="AL17">
    <cfRule type="dataBar" priority="4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{78C21F30-9F61-4255-9979-E521C06A2E7A}</x14:id>
        </ext>
      </extLst>
    </cfRule>
  </conditionalFormatting>
  <conditionalFormatting sqref="AL17">
    <cfRule type="dataBar" priority="46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{1AA22ED8-0521-4C87-80BD-DD01405027DE}</x14:id>
        </ext>
      </extLst>
    </cfRule>
  </conditionalFormatting>
  <conditionalFormatting sqref="AL17">
    <cfRule type="dataBar" priority="46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{3AC55703-8BEE-4EFD-80E9-251D83806C84}</x14:id>
        </ext>
      </extLst>
    </cfRule>
  </conditionalFormatting>
  <conditionalFormatting sqref="AL17">
    <cfRule type="dataBar" priority="4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{EC2494FE-6295-453A-89C0-5B77B4ED3058}</x14:id>
        </ext>
      </extLst>
    </cfRule>
  </conditionalFormatting>
  <conditionalFormatting sqref="AL17">
    <cfRule type="dataBar" priority="4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{031E278E-086D-43BB-BB70-25EC3BA1C2A0}</x14:id>
        </ext>
      </extLst>
    </cfRule>
  </conditionalFormatting>
  <conditionalFormatting sqref="AL17">
    <cfRule type="dataBar" priority="4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{ECB6D1D1-1EF6-451B-9B9F-C0694AD39E70}</x14:id>
        </ext>
      </extLst>
    </cfRule>
  </conditionalFormatting>
  <conditionalFormatting sqref="AL18">
    <cfRule type="dataBar" priority="4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{71F1BAD0-19C5-4B62-A09F-CB937208B8A7}</x14:id>
        </ext>
      </extLst>
    </cfRule>
  </conditionalFormatting>
  <conditionalFormatting sqref="AL18">
    <cfRule type="dataBar" priority="4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{24100951-7C20-47E5-9B6C-F8C5D645CB08}</x14:id>
        </ext>
      </extLst>
    </cfRule>
  </conditionalFormatting>
  <conditionalFormatting sqref="AL18">
    <cfRule type="dataBar" priority="4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{B0E844B8-143F-4825-8E16-8628FCC7B3C7}</x14:id>
        </ext>
      </extLst>
    </cfRule>
  </conditionalFormatting>
  <conditionalFormatting sqref="AL18">
    <cfRule type="dataBar" priority="46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{23958905-31FB-4F42-AD92-A7795BC36C36}</x14:id>
        </ext>
      </extLst>
    </cfRule>
  </conditionalFormatting>
  <conditionalFormatting sqref="AL18">
    <cfRule type="dataBar" priority="46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{879CFD7C-3623-47DA-AE75-1DDCEB2D78A1}</x14:id>
        </ext>
      </extLst>
    </cfRule>
  </conditionalFormatting>
  <conditionalFormatting sqref="AL18">
    <cfRule type="dataBar" priority="4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{6C04A074-7544-482E-BBBD-81720A6C0A57}</x14:id>
        </ext>
      </extLst>
    </cfRule>
  </conditionalFormatting>
  <conditionalFormatting sqref="AL18">
    <cfRule type="dataBar" priority="4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{E66C9D77-FD7C-479D-8F35-4C339D41A3C2}</x14:id>
        </ext>
      </extLst>
    </cfRule>
  </conditionalFormatting>
  <conditionalFormatting sqref="AL18">
    <cfRule type="dataBar" priority="4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{153970E8-75E7-4B9B-8141-B23300623F72}</x14:id>
        </ext>
      </extLst>
    </cfRule>
  </conditionalFormatting>
  <conditionalFormatting sqref="AL32">
    <cfRule type="dataBar" priority="4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{1317C382-A2A4-4BD6-82CB-CB2C5F6A30F5}</x14:id>
        </ext>
      </extLst>
    </cfRule>
  </conditionalFormatting>
  <conditionalFormatting sqref="AL32">
    <cfRule type="dataBar" priority="4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{8F1111B5-3904-4797-A09B-5421A0C0B3EB}</x14:id>
        </ext>
      </extLst>
    </cfRule>
  </conditionalFormatting>
  <conditionalFormatting sqref="AL32">
    <cfRule type="dataBar" priority="4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{C5B0A282-3CB4-4453-A260-6FAA33F656C0}</x14:id>
        </ext>
      </extLst>
    </cfRule>
  </conditionalFormatting>
  <conditionalFormatting sqref="AL32">
    <cfRule type="dataBar" priority="4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{8B79DD63-C934-4773-B829-DF02BA88E92B}</x14:id>
        </ext>
      </extLst>
    </cfRule>
  </conditionalFormatting>
  <conditionalFormatting sqref="AL32">
    <cfRule type="dataBar" priority="46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{2E67835A-8284-432B-B87C-7D7138B3164B}</x14:id>
        </ext>
      </extLst>
    </cfRule>
  </conditionalFormatting>
  <conditionalFormatting sqref="AL32">
    <cfRule type="dataBar" priority="4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{6039728C-A5D1-41DE-A9E6-9A1C29ACD4FD}</x14:id>
        </ext>
      </extLst>
    </cfRule>
  </conditionalFormatting>
  <conditionalFormatting sqref="AL32">
    <cfRule type="dataBar" priority="4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{A42EF851-7EF4-4E80-B39B-90FA88F4013B}</x14:id>
        </ext>
      </extLst>
    </cfRule>
  </conditionalFormatting>
  <conditionalFormatting sqref="AL32">
    <cfRule type="dataBar" priority="4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{3F60BFB5-0DD5-4BE1-BBC7-51750149276F}</x14:id>
        </ext>
      </extLst>
    </cfRule>
  </conditionalFormatting>
  <conditionalFormatting sqref="AL21">
    <cfRule type="dataBar" priority="4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{8580D0A7-5059-49B9-90CF-86F47E9C38C8}</x14:id>
        </ext>
      </extLst>
    </cfRule>
  </conditionalFormatting>
  <conditionalFormatting sqref="AL21">
    <cfRule type="dataBar" priority="4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{6F534B81-8AF4-4A55-8A9B-8CBF3684539E}</x14:id>
        </ext>
      </extLst>
    </cfRule>
  </conditionalFormatting>
  <conditionalFormatting sqref="AL21">
    <cfRule type="dataBar" priority="4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{F44F8BBE-2443-45C6-804F-946A6519BEF9}</x14:id>
        </ext>
      </extLst>
    </cfRule>
  </conditionalFormatting>
  <conditionalFormatting sqref="AL21">
    <cfRule type="dataBar" priority="46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{BB4FA2FD-3399-427B-A5A3-C93B7789E776}</x14:id>
        </ext>
      </extLst>
    </cfRule>
  </conditionalFormatting>
  <conditionalFormatting sqref="AL21">
    <cfRule type="dataBar" priority="46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{D549D904-BCEA-4F37-850C-4A9CD4BD47C3}</x14:id>
        </ext>
      </extLst>
    </cfRule>
  </conditionalFormatting>
  <conditionalFormatting sqref="AL23">
    <cfRule type="dataBar" priority="4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{C4E12091-3A7C-4227-9A16-7807B0FED6D9}</x14:id>
        </ext>
      </extLst>
    </cfRule>
  </conditionalFormatting>
  <conditionalFormatting sqref="AL23">
    <cfRule type="dataBar" priority="4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{A388D7C8-CD64-4B0C-B027-146895CAB01F}</x14:id>
        </ext>
      </extLst>
    </cfRule>
  </conditionalFormatting>
  <conditionalFormatting sqref="AL23">
    <cfRule type="dataBar" priority="4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{B8416286-00F1-4E17-87E3-80721FAAB7A8}</x14:id>
        </ext>
      </extLst>
    </cfRule>
  </conditionalFormatting>
  <conditionalFormatting sqref="AL23">
    <cfRule type="dataBar" priority="4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{70584990-2AE4-4953-B3EA-E617DB4F97C0}</x14:id>
        </ext>
      </extLst>
    </cfRule>
  </conditionalFormatting>
  <conditionalFormatting sqref="AL23">
    <cfRule type="dataBar" priority="46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{224C392C-689A-4FD7-A335-210880BC5BAE}</x14:id>
        </ext>
      </extLst>
    </cfRule>
  </conditionalFormatting>
  <conditionalFormatting sqref="AL23">
    <cfRule type="dataBar" priority="4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{D07D0D91-03B8-499E-8E78-158AA5CC14B9}</x14:id>
        </ext>
      </extLst>
    </cfRule>
  </conditionalFormatting>
  <conditionalFormatting sqref="AL23">
    <cfRule type="dataBar" priority="4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{CEFE2A6D-2DB0-4A22-965A-4FDC58AC4692}</x14:id>
        </ext>
      </extLst>
    </cfRule>
  </conditionalFormatting>
  <conditionalFormatting sqref="AL23">
    <cfRule type="dataBar" priority="4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{DBF24A96-2247-40E7-8382-C831BBCEDBCC}</x14:id>
        </ext>
      </extLst>
    </cfRule>
  </conditionalFormatting>
  <conditionalFormatting sqref="AL23">
    <cfRule type="dataBar" priority="46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{5B4E21B5-B8B7-4FDA-B179-50DC5D2924C0}</x14:id>
        </ext>
      </extLst>
    </cfRule>
  </conditionalFormatting>
  <conditionalFormatting sqref="AL23">
    <cfRule type="dataBar" priority="46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{87C18428-1E86-4096-88F4-14353B88E670}</x14:id>
        </ext>
      </extLst>
    </cfRule>
  </conditionalFormatting>
  <conditionalFormatting sqref="AL23">
    <cfRule type="dataBar" priority="4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{39282378-6385-4F21-8C23-9D7B2305055D}</x14:id>
        </ext>
      </extLst>
    </cfRule>
  </conditionalFormatting>
  <conditionalFormatting sqref="AL23">
    <cfRule type="dataBar" priority="4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{8C3ACB4F-5227-408A-8941-AD703BD9239C}</x14:id>
        </ext>
      </extLst>
    </cfRule>
  </conditionalFormatting>
  <conditionalFormatting sqref="AL23">
    <cfRule type="dataBar" priority="4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{CC9A23E2-34C9-48A3-ACC6-2BCA5EDC150D}</x14:id>
        </ext>
      </extLst>
    </cfRule>
  </conditionalFormatting>
  <conditionalFormatting sqref="AL28 AL26 AL30 AL32">
    <cfRule type="dataBar" priority="4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{F625B62A-81CC-4C0C-802A-7FE5A8DB6FC6}</x14:id>
        </ext>
      </extLst>
    </cfRule>
  </conditionalFormatting>
  <conditionalFormatting sqref="AL28 AL26 AL30 AL32">
    <cfRule type="dataBar" priority="4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{E32BCDE1-47A4-4C6E-9EAA-4D6391887706}</x14:id>
        </ext>
      </extLst>
    </cfRule>
  </conditionalFormatting>
  <conditionalFormatting sqref="AL28 AL26 AL30 AL32">
    <cfRule type="dataBar" priority="4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{862C4B35-F588-41FC-A065-DFA546B175C6}</x14:id>
        </ext>
      </extLst>
    </cfRule>
  </conditionalFormatting>
  <conditionalFormatting sqref="AL28 AL26 AL30 AL32">
    <cfRule type="dataBar" priority="46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{B4D6ABFC-69F5-46AE-A62B-EC81D58A3CAD}</x14:id>
        </ext>
      </extLst>
    </cfRule>
  </conditionalFormatting>
  <conditionalFormatting sqref="AL28 AL26 AL30 AL32">
    <cfRule type="dataBar" priority="46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{5595372D-3E2B-4E85-A284-7EA225353D83}</x14:id>
        </ext>
      </extLst>
    </cfRule>
  </conditionalFormatting>
  <conditionalFormatting sqref="AL26">
    <cfRule type="dataBar" priority="4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{4E3475C5-162B-4590-914C-78DE706ACB06}</x14:id>
        </ext>
      </extLst>
    </cfRule>
  </conditionalFormatting>
  <conditionalFormatting sqref="AL26">
    <cfRule type="dataBar" priority="4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{7FC42214-3CA0-4AD7-89AA-6A597EFE7E3D}</x14:id>
        </ext>
      </extLst>
    </cfRule>
  </conditionalFormatting>
  <conditionalFormatting sqref="AL26">
    <cfRule type="dataBar" priority="4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{1C0D7CC7-1144-42EB-BE83-17DCFF22176E}</x14:id>
        </ext>
      </extLst>
    </cfRule>
  </conditionalFormatting>
  <conditionalFormatting sqref="AL27 AL25 AL29 AL31">
    <cfRule type="dataBar" priority="4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{4F708C41-A3F2-4989-8AE0-1F4F68E74917}</x14:id>
        </ext>
      </extLst>
    </cfRule>
  </conditionalFormatting>
  <conditionalFormatting sqref="AL27 AL25 AL29 AL31">
    <cfRule type="dataBar" priority="4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{79441014-FC18-4FA0-919A-489942468DC8}</x14:id>
        </ext>
      </extLst>
    </cfRule>
  </conditionalFormatting>
  <conditionalFormatting sqref="AL27 AL25 AL29 AL31">
    <cfRule type="dataBar" priority="4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{8DF2CD76-86E3-4172-9A34-1879ABDFD741}</x14:id>
        </ext>
      </extLst>
    </cfRule>
  </conditionalFormatting>
  <conditionalFormatting sqref="AL27 AL25 AL29 AL31">
    <cfRule type="dataBar" priority="4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{A184D6A5-4079-4502-9D3F-38B6880DFB5D}</x14:id>
        </ext>
      </extLst>
    </cfRule>
  </conditionalFormatting>
  <conditionalFormatting sqref="AL27 AL25 AL29 AL31">
    <cfRule type="dataBar" priority="46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{15FBB174-7D10-4393-9FB9-0795C9AE16FF}</x14:id>
        </ext>
      </extLst>
    </cfRule>
  </conditionalFormatting>
  <conditionalFormatting sqref="AL27">
    <cfRule type="dataBar" priority="4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{22340F40-4755-4F50-8D6D-EB5EA58EB260}</x14:id>
        </ext>
      </extLst>
    </cfRule>
  </conditionalFormatting>
  <conditionalFormatting sqref="AL27">
    <cfRule type="dataBar" priority="4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{4B368B71-AEC3-431A-876E-FAF4621F6642}</x14:id>
        </ext>
      </extLst>
    </cfRule>
  </conditionalFormatting>
  <conditionalFormatting sqref="AL26">
    <cfRule type="dataBar" priority="4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{D506CA55-A6DA-4204-A336-EEDC4D1139EC}</x14:id>
        </ext>
      </extLst>
    </cfRule>
  </conditionalFormatting>
  <conditionalFormatting sqref="AL26">
    <cfRule type="dataBar" priority="4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{8E855D4F-C705-4DBE-88C1-D02E636145E2}</x14:id>
        </ext>
      </extLst>
    </cfRule>
  </conditionalFormatting>
  <conditionalFormatting sqref="AL26">
    <cfRule type="dataBar" priority="4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{F20BA42B-9A65-4EA6-89D9-A47D54911FD0}</x14:id>
        </ext>
      </extLst>
    </cfRule>
  </conditionalFormatting>
  <conditionalFormatting sqref="AL26">
    <cfRule type="dataBar" priority="45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{E2CB92EB-AFCD-412F-A829-3D80A1D1C01C}</x14:id>
        </ext>
      </extLst>
    </cfRule>
  </conditionalFormatting>
  <conditionalFormatting sqref="AL26">
    <cfRule type="dataBar" priority="4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{A6BE3860-A15C-4DD0-B30B-36EF5217B208}</x14:id>
        </ext>
      </extLst>
    </cfRule>
  </conditionalFormatting>
  <conditionalFormatting sqref="AL26">
    <cfRule type="dataBar" priority="4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{D5F37A64-EE4C-4748-A522-DBCA14377788}</x14:id>
        </ext>
      </extLst>
    </cfRule>
  </conditionalFormatting>
  <conditionalFormatting sqref="AL26">
    <cfRule type="dataBar" priority="4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{F33BA355-0139-4236-BC74-FBD185C74B5C}</x14:id>
        </ext>
      </extLst>
    </cfRule>
  </conditionalFormatting>
  <conditionalFormatting sqref="AL26">
    <cfRule type="dataBar" priority="4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{8236CEA7-ADB8-4700-84AE-24B4DA6BA779}</x14:id>
        </ext>
      </extLst>
    </cfRule>
  </conditionalFormatting>
  <conditionalFormatting sqref="AL27">
    <cfRule type="dataBar" priority="4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{2544D8DE-91C8-4EE1-8D6E-31D5EF07C766}</x14:id>
        </ext>
      </extLst>
    </cfRule>
  </conditionalFormatting>
  <conditionalFormatting sqref="AL27">
    <cfRule type="dataBar" priority="4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{46A2EDB6-B7C3-4014-864E-6AB07AF361F6}</x14:id>
        </ext>
      </extLst>
    </cfRule>
  </conditionalFormatting>
  <conditionalFormatting sqref="AL27">
    <cfRule type="dataBar" priority="4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{ADB5F222-34B2-4061-9C58-6CD001CFB734}</x14:id>
        </ext>
      </extLst>
    </cfRule>
  </conditionalFormatting>
  <conditionalFormatting sqref="AL27">
    <cfRule type="dataBar" priority="4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{B220A617-62E5-48B4-930C-B009A4F6E0C7}</x14:id>
        </ext>
      </extLst>
    </cfRule>
  </conditionalFormatting>
  <conditionalFormatting sqref="AL27">
    <cfRule type="dataBar" priority="45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{B6E59079-C521-4D9C-9777-3E37DB97429E}</x14:id>
        </ext>
      </extLst>
    </cfRule>
  </conditionalFormatting>
  <conditionalFormatting sqref="AL25">
    <cfRule type="dataBar" priority="4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{45A4FC6B-7B8E-4A1E-B93F-0728E5378C24}</x14:id>
        </ext>
      </extLst>
    </cfRule>
  </conditionalFormatting>
  <conditionalFormatting sqref="AL25">
    <cfRule type="dataBar" priority="4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{1E089A13-9991-41B4-BEC4-1F8247C7DBD0}</x14:id>
        </ext>
      </extLst>
    </cfRule>
  </conditionalFormatting>
  <conditionalFormatting sqref="AL25">
    <cfRule type="dataBar" priority="4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{161142E3-C5DB-4B98-8320-82ED9B7D5808}</x14:id>
        </ext>
      </extLst>
    </cfRule>
  </conditionalFormatting>
  <conditionalFormatting sqref="AL21">
    <cfRule type="dataBar" priority="4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{521E38DD-804E-40E1-8654-5380F7268099}</x14:id>
        </ext>
      </extLst>
    </cfRule>
  </conditionalFormatting>
  <conditionalFormatting sqref="AL21">
    <cfRule type="dataBar" priority="4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{E0781650-97CA-4422-94F2-51BFAC82BDF0}</x14:id>
        </ext>
      </extLst>
    </cfRule>
  </conditionalFormatting>
  <conditionalFormatting sqref="AL21">
    <cfRule type="dataBar" priority="4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{8CA664A9-49B6-4323-9E50-09F05A331A00}</x14:id>
        </ext>
      </extLst>
    </cfRule>
  </conditionalFormatting>
  <conditionalFormatting sqref="AL21">
    <cfRule type="dataBar" priority="4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{C564E397-20F3-4BC7-A3B8-E02B80CCE1F3}</x14:id>
        </ext>
      </extLst>
    </cfRule>
  </conditionalFormatting>
  <conditionalFormatting sqref="AL21">
    <cfRule type="dataBar" priority="45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{8602B095-27BE-4367-A9D3-05444E955BB0}</x14:id>
        </ext>
      </extLst>
    </cfRule>
  </conditionalFormatting>
  <conditionalFormatting sqref="AL21">
    <cfRule type="dataBar" priority="4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{8C51280A-10F8-432F-9544-20E7DAB01A41}</x14:id>
        </ext>
      </extLst>
    </cfRule>
  </conditionalFormatting>
  <conditionalFormatting sqref="AL21">
    <cfRule type="dataBar" priority="4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{1883F0AF-9120-43C9-814A-3C23D62C5971}</x14:id>
        </ext>
      </extLst>
    </cfRule>
  </conditionalFormatting>
  <conditionalFormatting sqref="AL21">
    <cfRule type="dataBar" priority="4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{C632132B-DA2E-4544-8FF9-7D75A57A93F2}</x14:id>
        </ext>
      </extLst>
    </cfRule>
  </conditionalFormatting>
  <conditionalFormatting sqref="AL25:AL32">
    <cfRule type="dataBar" priority="4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{6CD55F15-3E74-4EA4-8131-C7E8ADAC376F}</x14:id>
        </ext>
      </extLst>
    </cfRule>
  </conditionalFormatting>
  <conditionalFormatting sqref="AL25:AL32">
    <cfRule type="dataBar" priority="4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{C3206941-F77F-498A-9FCC-08759810299A}</x14:id>
        </ext>
      </extLst>
    </cfRule>
  </conditionalFormatting>
  <conditionalFormatting sqref="AL25:AL32">
    <cfRule type="dataBar" priority="4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{0A448E23-7E5E-40A1-9585-D82059386001}</x14:id>
        </ext>
      </extLst>
    </cfRule>
  </conditionalFormatting>
  <conditionalFormatting sqref="AL25:AL32">
    <cfRule type="dataBar" priority="4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{61AA7677-CEDD-4181-9090-FCCD17F8F975}</x14:id>
        </ext>
      </extLst>
    </cfRule>
  </conditionalFormatting>
  <conditionalFormatting sqref="AL25:AL32">
    <cfRule type="dataBar" priority="47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{092E326C-037A-4999-BC8C-C5254A4D263F}</x14:id>
        </ext>
      </extLst>
    </cfRule>
  </conditionalFormatting>
  <conditionalFormatting sqref="AL25:AL32">
    <cfRule type="dataBar" priority="4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{3AEC67EA-B6B5-4177-A3C8-8BB7198DE3C0}</x14:id>
        </ext>
      </extLst>
    </cfRule>
  </conditionalFormatting>
  <conditionalFormatting sqref="AL25:AL32">
    <cfRule type="dataBar" priority="4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{0C97119C-AE5C-4C58-B2AB-31AEAA2AD745}</x14:id>
        </ext>
      </extLst>
    </cfRule>
  </conditionalFormatting>
  <conditionalFormatting sqref="AL25:AL32">
    <cfRule type="dataBar" priority="4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{8FFACA51-D3CD-4680-9E41-43ACF1954ACA}</x14:id>
        </ext>
      </extLst>
    </cfRule>
  </conditionalFormatting>
  <conditionalFormatting sqref="AL25:AL32">
    <cfRule type="dataBar" priority="4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{B20FE793-7686-420F-9B2A-92CD231A9403}</x14:id>
        </ext>
      </extLst>
    </cfRule>
  </conditionalFormatting>
  <conditionalFormatting sqref="AL25:AL32">
    <cfRule type="dataBar" priority="47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{ACF7FDA6-3AB8-4A42-9D1C-02E7E310B551}</x14:id>
        </ext>
      </extLst>
    </cfRule>
  </conditionalFormatting>
  <conditionalFormatting sqref="AM21:AM22">
    <cfRule type="dataBar" priority="4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{A088AB70-2A11-4F72-8B35-26ACA1921A52}</x14:id>
        </ext>
      </extLst>
    </cfRule>
  </conditionalFormatting>
  <conditionalFormatting sqref="AM21:AM22">
    <cfRule type="dataBar" priority="4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{9867A170-BA79-449F-B464-887058BF834D}</x14:id>
        </ext>
      </extLst>
    </cfRule>
  </conditionalFormatting>
  <conditionalFormatting sqref="AM21:AM22">
    <cfRule type="dataBar" priority="4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{3BC0A2B6-5094-4644-AA82-60F0A6748040}</x14:id>
        </ext>
      </extLst>
    </cfRule>
  </conditionalFormatting>
  <conditionalFormatting sqref="AM21:AM22">
    <cfRule type="dataBar" priority="4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{6205FB36-4C65-46FC-8C5E-91B076C30BA2}</x14:id>
        </ext>
      </extLst>
    </cfRule>
  </conditionalFormatting>
  <conditionalFormatting sqref="AM21:AM22">
    <cfRule type="dataBar" priority="4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{56BB4FAF-11E0-4C2F-A028-DA4D235DFD70}</x14:id>
        </ext>
      </extLst>
    </cfRule>
  </conditionalFormatting>
  <conditionalFormatting sqref="AM21:AM22">
    <cfRule type="dataBar" priority="4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{0226E58D-7E25-4D87-8E5B-1D2F7F78BE44}</x14:id>
        </ext>
      </extLst>
    </cfRule>
  </conditionalFormatting>
  <conditionalFormatting sqref="AM21:AM22">
    <cfRule type="dataBar" priority="4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{FC875A3A-8621-4ECB-963A-D36D05EF6445}</x14:id>
        </ext>
      </extLst>
    </cfRule>
  </conditionalFormatting>
  <conditionalFormatting sqref="AM21:AM22">
    <cfRule type="dataBar" priority="4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{0B646BDF-61D7-422B-9407-54520F5B8783}</x14:id>
        </ext>
      </extLst>
    </cfRule>
  </conditionalFormatting>
  <conditionalFormatting sqref="AM21:AM22">
    <cfRule type="dataBar" priority="4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{23D263D9-3BA1-416A-ADEB-6109A185F63B}</x14:id>
        </ext>
      </extLst>
    </cfRule>
  </conditionalFormatting>
  <conditionalFormatting sqref="AM17">
    <cfRule type="dataBar" priority="4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{E2969422-D085-466E-8A1A-042B688969A6}</x14:id>
        </ext>
      </extLst>
    </cfRule>
  </conditionalFormatting>
  <conditionalFormatting sqref="AM17">
    <cfRule type="dataBar" priority="4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{5131DF26-1774-4944-92CA-A4374BB4AAEB}</x14:id>
        </ext>
      </extLst>
    </cfRule>
  </conditionalFormatting>
  <conditionalFormatting sqref="AM17">
    <cfRule type="dataBar" priority="4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{44A760A1-74C4-480A-A642-ADF8784B08C5}</x14:id>
        </ext>
      </extLst>
    </cfRule>
  </conditionalFormatting>
  <conditionalFormatting sqref="AM17">
    <cfRule type="dataBar" priority="45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{C4B715D9-40B7-42AB-BED9-F6E8470236D7}</x14:id>
        </ext>
      </extLst>
    </cfRule>
  </conditionalFormatting>
  <conditionalFormatting sqref="AM17">
    <cfRule type="dataBar" priority="45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{F3DCDB6F-BAA2-4B02-9343-1B612EB092CC}</x14:id>
        </ext>
      </extLst>
    </cfRule>
  </conditionalFormatting>
  <conditionalFormatting sqref="AM17">
    <cfRule type="dataBar" priority="4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{D7574FB6-5E3A-4B48-9A81-516167C4CB4D}</x14:id>
        </ext>
      </extLst>
    </cfRule>
  </conditionalFormatting>
  <conditionalFormatting sqref="AM17">
    <cfRule type="dataBar" priority="4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{4E6AD822-8E91-4F10-A8CB-42DD1E4D8934}</x14:id>
        </ext>
      </extLst>
    </cfRule>
  </conditionalFormatting>
  <conditionalFormatting sqref="AM17">
    <cfRule type="dataBar" priority="4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{5E452044-CBA3-4814-AA19-54C8CF04C4A9}</x14:id>
        </ext>
      </extLst>
    </cfRule>
  </conditionalFormatting>
  <conditionalFormatting sqref="AM18">
    <cfRule type="dataBar" priority="4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{32701B13-C3AC-4FAF-96A5-C49B40EC024C}</x14:id>
        </ext>
      </extLst>
    </cfRule>
  </conditionalFormatting>
  <conditionalFormatting sqref="AM18">
    <cfRule type="dataBar" priority="4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{AAD366AE-7E6A-442D-BD42-79025F8F5315}</x14:id>
        </ext>
      </extLst>
    </cfRule>
  </conditionalFormatting>
  <conditionalFormatting sqref="AM18">
    <cfRule type="dataBar" priority="4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{68F7BCB5-3E93-4F70-8D24-15EDA538D13F}</x14:id>
        </ext>
      </extLst>
    </cfRule>
  </conditionalFormatting>
  <conditionalFormatting sqref="AM18">
    <cfRule type="dataBar" priority="4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{33DD287D-89CB-434A-B3E8-26621B28B676}</x14:id>
        </ext>
      </extLst>
    </cfRule>
  </conditionalFormatting>
  <conditionalFormatting sqref="AM18">
    <cfRule type="dataBar" priority="44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{D8B829B9-70A7-4303-B0BF-88A1E1C816CB}</x14:id>
        </ext>
      </extLst>
    </cfRule>
  </conditionalFormatting>
  <conditionalFormatting sqref="AM18">
    <cfRule type="dataBar" priority="4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{22F75C24-ACEC-4489-AAE3-F5FFC82C3462}</x14:id>
        </ext>
      </extLst>
    </cfRule>
  </conditionalFormatting>
  <conditionalFormatting sqref="AM18">
    <cfRule type="dataBar" priority="4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{C1EBE56B-5276-4991-9964-D9CDB44A723B}</x14:id>
        </ext>
      </extLst>
    </cfRule>
  </conditionalFormatting>
  <conditionalFormatting sqref="AM18">
    <cfRule type="dataBar" priority="4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{BB95DD31-146A-4CF5-895B-DB14EB8545DC}</x14:id>
        </ext>
      </extLst>
    </cfRule>
  </conditionalFormatting>
  <conditionalFormatting sqref="AM32">
    <cfRule type="dataBar" priority="4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{B68440D5-EE90-4554-BC8A-0496CE363769}</x14:id>
        </ext>
      </extLst>
    </cfRule>
  </conditionalFormatting>
  <conditionalFormatting sqref="AM32">
    <cfRule type="dataBar" priority="4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{75868AE0-75E3-4617-8B26-ACEFB4FEF13A}</x14:id>
        </ext>
      </extLst>
    </cfRule>
  </conditionalFormatting>
  <conditionalFormatting sqref="AM32">
    <cfRule type="dataBar" priority="4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{35FB3AF9-6B6B-4C63-84CF-673D44BC11EB}</x14:id>
        </ext>
      </extLst>
    </cfRule>
  </conditionalFormatting>
  <conditionalFormatting sqref="AM32">
    <cfRule type="dataBar" priority="4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{986BAF5A-1D34-4847-83A2-6A9971C05F52}</x14:id>
        </ext>
      </extLst>
    </cfRule>
  </conditionalFormatting>
  <conditionalFormatting sqref="AM32">
    <cfRule type="dataBar" priority="44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{135B0729-02BE-4872-850B-03BBA919E005}</x14:id>
        </ext>
      </extLst>
    </cfRule>
  </conditionalFormatting>
  <conditionalFormatting sqref="AM32">
    <cfRule type="dataBar" priority="4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{7C6647CE-0A67-407D-878C-F753817498FA}</x14:id>
        </ext>
      </extLst>
    </cfRule>
  </conditionalFormatting>
  <conditionalFormatting sqref="AM32">
    <cfRule type="dataBar" priority="4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{7287C6D1-25C5-449E-BA52-B4D14C35EFD8}</x14:id>
        </ext>
      </extLst>
    </cfRule>
  </conditionalFormatting>
  <conditionalFormatting sqref="AM32">
    <cfRule type="dataBar" priority="4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{981E75B9-6A48-40C8-8459-14D6311006E9}</x14:id>
        </ext>
      </extLst>
    </cfRule>
  </conditionalFormatting>
  <conditionalFormatting sqref="AM21">
    <cfRule type="dataBar" priority="4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{5FC16C1E-AE9E-4455-8285-43E51D1D002E}</x14:id>
        </ext>
      </extLst>
    </cfRule>
  </conditionalFormatting>
  <conditionalFormatting sqref="AM21">
    <cfRule type="dataBar" priority="4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{714B5C83-F2F5-4A7A-BF48-7000908055DB}</x14:id>
        </ext>
      </extLst>
    </cfRule>
  </conditionalFormatting>
  <conditionalFormatting sqref="AM21">
    <cfRule type="dataBar" priority="4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{350134CE-87CC-4141-9504-0B073197FFB3}</x14:id>
        </ext>
      </extLst>
    </cfRule>
  </conditionalFormatting>
  <conditionalFormatting sqref="AM21">
    <cfRule type="dataBar" priority="4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{5146C0F9-362D-46A0-BFB5-C29870E49387}</x14:id>
        </ext>
      </extLst>
    </cfRule>
  </conditionalFormatting>
  <conditionalFormatting sqref="AM21">
    <cfRule type="dataBar" priority="44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{43FE5479-5B6F-4E16-B2C8-817EDD9AF315}</x14:id>
        </ext>
      </extLst>
    </cfRule>
  </conditionalFormatting>
  <conditionalFormatting sqref="AM23">
    <cfRule type="dataBar" priority="4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{8D4F987C-71DA-471A-9B03-40A8BE0F3CD6}</x14:id>
        </ext>
      </extLst>
    </cfRule>
  </conditionalFormatting>
  <conditionalFormatting sqref="AM23">
    <cfRule type="dataBar" priority="4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{30DE0D57-E020-4983-A424-9DB4BB357D3E}</x14:id>
        </ext>
      </extLst>
    </cfRule>
  </conditionalFormatting>
  <conditionalFormatting sqref="AM23">
    <cfRule type="dataBar" priority="4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{C1BD42FF-0FC2-4CCA-9E03-34189162FC34}</x14:id>
        </ext>
      </extLst>
    </cfRule>
  </conditionalFormatting>
  <conditionalFormatting sqref="AM23">
    <cfRule type="dataBar" priority="4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{A11A127A-084A-4772-A130-85CE5458C94A}</x14:id>
        </ext>
      </extLst>
    </cfRule>
  </conditionalFormatting>
  <conditionalFormatting sqref="AM23">
    <cfRule type="dataBar" priority="44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{FAAD5B58-B91D-4AA2-A79C-6F19CAD04124}</x14:id>
        </ext>
      </extLst>
    </cfRule>
  </conditionalFormatting>
  <conditionalFormatting sqref="AM23">
    <cfRule type="dataBar" priority="4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{FCE338AF-47B0-496B-87F3-82AA793BC6C7}</x14:id>
        </ext>
      </extLst>
    </cfRule>
  </conditionalFormatting>
  <conditionalFormatting sqref="AM23">
    <cfRule type="dataBar" priority="4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{0390B848-D057-4ABD-B4AE-3C0DF8E55A6A}</x14:id>
        </ext>
      </extLst>
    </cfRule>
  </conditionalFormatting>
  <conditionalFormatting sqref="AM23">
    <cfRule type="dataBar" priority="4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{6A8CF096-24AF-458F-BAA6-A6E49DD1ABA8}</x14:id>
        </ext>
      </extLst>
    </cfRule>
  </conditionalFormatting>
  <conditionalFormatting sqref="AM23">
    <cfRule type="dataBar" priority="4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{9EC9D1BF-1EF6-4682-BF56-C7D9D405BAFA}</x14:id>
        </ext>
      </extLst>
    </cfRule>
  </conditionalFormatting>
  <conditionalFormatting sqref="AM23">
    <cfRule type="dataBar" priority="44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{CC5EC9D2-D5D9-4CF9-86F7-DBB0699AB1C6}</x14:id>
        </ext>
      </extLst>
    </cfRule>
  </conditionalFormatting>
  <conditionalFormatting sqref="AM23">
    <cfRule type="dataBar" priority="4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{EC74AB0D-2F35-4783-B738-CD71F2C0B390}</x14:id>
        </ext>
      </extLst>
    </cfRule>
  </conditionalFormatting>
  <conditionalFormatting sqref="AM23">
    <cfRule type="dataBar" priority="4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{04323366-114E-41CF-AF45-089E6095B904}</x14:id>
        </ext>
      </extLst>
    </cfRule>
  </conditionalFormatting>
  <conditionalFormatting sqref="AM23">
    <cfRule type="dataBar" priority="4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{9162B895-7240-4324-8BFC-EED0953F5940}</x14:id>
        </ext>
      </extLst>
    </cfRule>
  </conditionalFormatting>
  <conditionalFormatting sqref="AM28 AM26 AM30 AM32">
    <cfRule type="dataBar" priority="4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{2D1F674D-8550-43A8-8378-164C98CB22D1}</x14:id>
        </ext>
      </extLst>
    </cfRule>
  </conditionalFormatting>
  <conditionalFormatting sqref="AM28 AM26 AM30 AM32">
    <cfRule type="dataBar" priority="4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{6CFD9FA5-E788-4DEE-B180-EA561FB944E2}</x14:id>
        </ext>
      </extLst>
    </cfRule>
  </conditionalFormatting>
  <conditionalFormatting sqref="AM28 AM26 AM30 AM32">
    <cfRule type="dataBar" priority="4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{A69B9117-C924-49CE-AA82-6D661987E451}</x14:id>
        </ext>
      </extLst>
    </cfRule>
  </conditionalFormatting>
  <conditionalFormatting sqref="AM28 AM26 AM30 AM32">
    <cfRule type="dataBar" priority="4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{305858D6-F3EB-4F1F-B185-ACC6D7AAE3EA}</x14:id>
        </ext>
      </extLst>
    </cfRule>
  </conditionalFormatting>
  <conditionalFormatting sqref="AM28 AM26 AM30 AM32">
    <cfRule type="dataBar" priority="4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{D9BAEA7F-992F-4699-A437-7A681668F800}</x14:id>
        </ext>
      </extLst>
    </cfRule>
  </conditionalFormatting>
  <conditionalFormatting sqref="AM26">
    <cfRule type="dataBar" priority="4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{5D83D273-3575-43B0-919A-11014632345A}</x14:id>
        </ext>
      </extLst>
    </cfRule>
  </conditionalFormatting>
  <conditionalFormatting sqref="AM26">
    <cfRule type="dataBar" priority="4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{4C43A41F-CB4D-4982-9A0F-E2F7F4A5C08C}</x14:id>
        </ext>
      </extLst>
    </cfRule>
  </conditionalFormatting>
  <conditionalFormatting sqref="AM26">
    <cfRule type="dataBar" priority="4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{BA81B903-3C57-4D90-8904-A85EBE9C9069}</x14:id>
        </ext>
      </extLst>
    </cfRule>
  </conditionalFormatting>
  <conditionalFormatting sqref="AM27 AM25 AM29 AM31">
    <cfRule type="dataBar" priority="4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{3C668CCC-0BBC-44FA-B008-C68B92F20D22}</x14:id>
        </ext>
      </extLst>
    </cfRule>
  </conditionalFormatting>
  <conditionalFormatting sqref="AM27 AM25 AM29 AM31">
    <cfRule type="dataBar" priority="4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{151F0114-B94E-4181-8836-701A643A97D7}</x14:id>
        </ext>
      </extLst>
    </cfRule>
  </conditionalFormatting>
  <conditionalFormatting sqref="AM27 AM25 AM29 AM31">
    <cfRule type="dataBar" priority="4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{D68E8B23-4088-4C22-81B7-01CD3079A32E}</x14:id>
        </ext>
      </extLst>
    </cfRule>
  </conditionalFormatting>
  <conditionalFormatting sqref="AM27 AM25 AM29 AM31">
    <cfRule type="dataBar" priority="4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{18350054-3F80-47EE-B8D1-BAB6DCF2EFB7}</x14:id>
        </ext>
      </extLst>
    </cfRule>
  </conditionalFormatting>
  <conditionalFormatting sqref="AM27 AM25 AM29 AM31">
    <cfRule type="dataBar" priority="44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{A7872290-B9BC-4286-BF30-F39C7E9C460D}</x14:id>
        </ext>
      </extLst>
    </cfRule>
  </conditionalFormatting>
  <conditionalFormatting sqref="AM27">
    <cfRule type="dataBar" priority="4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{6333B245-769A-489F-8069-82DD2B08028A}</x14:id>
        </ext>
      </extLst>
    </cfRule>
  </conditionalFormatting>
  <conditionalFormatting sqref="AM27">
    <cfRule type="dataBar" priority="4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{F02CC776-A074-4E35-BA55-79BD0CB8CA54}</x14:id>
        </ext>
      </extLst>
    </cfRule>
  </conditionalFormatting>
  <conditionalFormatting sqref="AM26">
    <cfRule type="dataBar" priority="4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{B6422806-31B0-4491-93A0-E598F7196736}</x14:id>
        </ext>
      </extLst>
    </cfRule>
  </conditionalFormatting>
  <conditionalFormatting sqref="AM26">
    <cfRule type="dataBar" priority="4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{533B2A4D-E1D7-4133-B444-8A29C7A77221}</x14:id>
        </ext>
      </extLst>
    </cfRule>
  </conditionalFormatting>
  <conditionalFormatting sqref="AM26">
    <cfRule type="dataBar" priority="4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{76BDE913-8425-4AD9-90D3-E9AEB918F4AB}</x14:id>
        </ext>
      </extLst>
    </cfRule>
  </conditionalFormatting>
  <conditionalFormatting sqref="AM26">
    <cfRule type="dataBar" priority="4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{D818A049-33D1-4C0F-AF9C-704DC64DD2F1}</x14:id>
        </ext>
      </extLst>
    </cfRule>
  </conditionalFormatting>
  <conditionalFormatting sqref="AM26">
    <cfRule type="dataBar" priority="44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{3D452627-2B2B-4AF0-8D35-040686F85E63}</x14:id>
        </ext>
      </extLst>
    </cfRule>
  </conditionalFormatting>
  <conditionalFormatting sqref="AM26">
    <cfRule type="dataBar" priority="4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{42EAC3B0-A897-428A-A741-F22971F1E465}</x14:id>
        </ext>
      </extLst>
    </cfRule>
  </conditionalFormatting>
  <conditionalFormatting sqref="AM26">
    <cfRule type="dataBar" priority="4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{82BEB003-16AD-4BF9-B4E2-4FF9F9E5F6E8}</x14:id>
        </ext>
      </extLst>
    </cfRule>
  </conditionalFormatting>
  <conditionalFormatting sqref="AM26">
    <cfRule type="dataBar" priority="4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{7625D71D-BF54-4480-80D1-706BE5904B2B}</x14:id>
        </ext>
      </extLst>
    </cfRule>
  </conditionalFormatting>
  <conditionalFormatting sqref="AM25">
    <cfRule type="dataBar" priority="4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{AF7B151D-075D-458C-92E3-1A7DC155CC24}</x14:id>
        </ext>
      </extLst>
    </cfRule>
  </conditionalFormatting>
  <conditionalFormatting sqref="AM25">
    <cfRule type="dataBar" priority="4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{057ABEE6-D86E-42F8-A19A-C8EDE4B0E616}</x14:id>
        </ext>
      </extLst>
    </cfRule>
  </conditionalFormatting>
  <conditionalFormatting sqref="AM25">
    <cfRule type="dataBar" priority="4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{E168A2B9-0874-4D44-B11F-7FCE4E023627}</x14:id>
        </ext>
      </extLst>
    </cfRule>
  </conditionalFormatting>
  <conditionalFormatting sqref="AM25">
    <cfRule type="dataBar" priority="4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{4EDB6F6F-EF1E-4106-AC9B-432D9FEBBDF0}</x14:id>
        </ext>
      </extLst>
    </cfRule>
  </conditionalFormatting>
  <conditionalFormatting sqref="AM25">
    <cfRule type="dataBar" priority="44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{2547F3F6-0194-422E-8968-1D1313AC2883}</x14:id>
        </ext>
      </extLst>
    </cfRule>
  </conditionalFormatting>
  <conditionalFormatting sqref="AM25">
    <cfRule type="dataBar" priority="4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{5B6F3CE4-2F6E-48A1-B4A7-FDFCACA6789A}</x14:id>
        </ext>
      </extLst>
    </cfRule>
  </conditionalFormatting>
  <conditionalFormatting sqref="AM25">
    <cfRule type="dataBar" priority="4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{54A56A74-64B3-4B34-B891-00327FCC89D3}</x14:id>
        </ext>
      </extLst>
    </cfRule>
  </conditionalFormatting>
  <conditionalFormatting sqref="AM25">
    <cfRule type="dataBar" priority="4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{2FE39FF4-3F77-4693-81A7-0E7DF6CD2424}</x14:id>
        </ext>
      </extLst>
    </cfRule>
  </conditionalFormatting>
  <conditionalFormatting sqref="AM21">
    <cfRule type="dataBar" priority="4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{60501EE1-445C-4F70-BF41-A869D6AFD6A3}</x14:id>
        </ext>
      </extLst>
    </cfRule>
  </conditionalFormatting>
  <conditionalFormatting sqref="AM21">
    <cfRule type="dataBar" priority="4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{473DB717-2DD1-4184-A1FC-C78587F7E990}</x14:id>
        </ext>
      </extLst>
    </cfRule>
  </conditionalFormatting>
  <conditionalFormatting sqref="AM21">
    <cfRule type="dataBar" priority="4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{8EF421F4-EB06-40E0-B87E-1FAA3FE59876}</x14:id>
        </ext>
      </extLst>
    </cfRule>
  </conditionalFormatting>
  <conditionalFormatting sqref="AM21">
    <cfRule type="dataBar" priority="4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{836168F2-188F-46FD-AD37-19BD98A8BFFF}</x14:id>
        </ext>
      </extLst>
    </cfRule>
  </conditionalFormatting>
  <conditionalFormatting sqref="AM21">
    <cfRule type="dataBar" priority="43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{7BD7EBF1-7A9E-4F30-8EFF-DD39F7A8BB34}</x14:id>
        </ext>
      </extLst>
    </cfRule>
  </conditionalFormatting>
  <conditionalFormatting sqref="AM21">
    <cfRule type="dataBar" priority="4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{94DCE208-E4A1-4031-8BD7-332E3903C72D}</x14:id>
        </ext>
      </extLst>
    </cfRule>
  </conditionalFormatting>
  <conditionalFormatting sqref="AM21">
    <cfRule type="dataBar" priority="4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{2C5577E5-E394-4259-9C41-B21BD5C19B91}</x14:id>
        </ext>
      </extLst>
    </cfRule>
  </conditionalFormatting>
  <conditionalFormatting sqref="AM21">
    <cfRule type="dataBar" priority="4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{5CA27D35-D4EA-4A14-89B9-1449125A24E4}</x14:id>
        </ext>
      </extLst>
    </cfRule>
  </conditionalFormatting>
  <conditionalFormatting sqref="AM25:AM32">
    <cfRule type="dataBar" priority="4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{44E60F0F-EFBB-406B-B223-8BE818109284}</x14:id>
        </ext>
      </extLst>
    </cfRule>
  </conditionalFormatting>
  <conditionalFormatting sqref="AM25:AM32">
    <cfRule type="dataBar" priority="4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{6752B4B5-B8F7-49A0-B83F-3DEA4E250F59}</x14:id>
        </ext>
      </extLst>
    </cfRule>
  </conditionalFormatting>
  <conditionalFormatting sqref="AM25:AM32">
    <cfRule type="dataBar" priority="4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{A3507154-3D2E-4874-AA8A-458A88ECD8AB}</x14:id>
        </ext>
      </extLst>
    </cfRule>
  </conditionalFormatting>
  <conditionalFormatting sqref="AM25:AM32">
    <cfRule type="dataBar" priority="4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{0517D67C-D57B-4DE6-BEA7-4E6E73ACC3B2}</x14:id>
        </ext>
      </extLst>
    </cfRule>
  </conditionalFormatting>
  <conditionalFormatting sqref="AM25:AM32">
    <cfRule type="dataBar" priority="45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{758BB200-8158-421A-90E6-23A59F1E2D67}</x14:id>
        </ext>
      </extLst>
    </cfRule>
  </conditionalFormatting>
  <conditionalFormatting sqref="AM25:AM32">
    <cfRule type="dataBar" priority="4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{284EFA0C-EB50-4B79-9351-5C388E729443}</x14:id>
        </ext>
      </extLst>
    </cfRule>
  </conditionalFormatting>
  <conditionalFormatting sqref="AM25:AM32">
    <cfRule type="dataBar" priority="4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{A502CF47-5291-4676-B10A-30BDCDC5032A}</x14:id>
        </ext>
      </extLst>
    </cfRule>
  </conditionalFormatting>
  <conditionalFormatting sqref="AM25:AM32">
    <cfRule type="dataBar" priority="4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{4D3CBB4D-96A8-40CE-89A3-3EA87DB63C6D}</x14:id>
        </ext>
      </extLst>
    </cfRule>
  </conditionalFormatting>
  <conditionalFormatting sqref="AM25:AM32">
    <cfRule type="dataBar" priority="45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{15E327ED-A9C4-4DBA-8B3E-DE6F340868EE}</x14:id>
        </ext>
      </extLst>
    </cfRule>
  </conditionalFormatting>
  <conditionalFormatting sqref="AM25:AM32">
    <cfRule type="dataBar" priority="45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{6F9CCF82-1D1A-43F0-821F-41C02B841762}</x14:id>
        </ext>
      </extLst>
    </cfRule>
  </conditionalFormatting>
  <conditionalFormatting sqref="AB38">
    <cfRule type="dataBar" priority="62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{BF14B0EF-99FB-49ED-ADE5-9827D0938152}</x14:id>
        </ext>
      </extLst>
    </cfRule>
  </conditionalFormatting>
  <conditionalFormatting sqref="AB38">
    <cfRule type="dataBar" priority="62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{F935CFF0-A1E8-47FE-A1B3-ABF5FAB05FD9}</x14:id>
        </ext>
      </extLst>
    </cfRule>
  </conditionalFormatting>
  <conditionalFormatting sqref="AB38">
    <cfRule type="dataBar" priority="62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{9836EBDE-7388-43CF-A0C5-8DF9AD75EAD8}</x14:id>
        </ext>
      </extLst>
    </cfRule>
  </conditionalFormatting>
  <conditionalFormatting sqref="AB38">
    <cfRule type="dataBar" priority="62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{394C7EE7-4666-41D5-AB78-E69CA15CA71B}</x14:id>
        </ext>
      </extLst>
    </cfRule>
  </conditionalFormatting>
  <conditionalFormatting sqref="AB38">
    <cfRule type="dataBar" priority="627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{29EAA514-B6CA-486F-82F9-C3C56A8DEAC6}</x14:id>
        </ext>
      </extLst>
    </cfRule>
  </conditionalFormatting>
  <conditionalFormatting sqref="AJ38">
    <cfRule type="dataBar" priority="62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{CC2C95A0-E39B-4DCB-9AF7-F9587CE720C6}</x14:id>
        </ext>
      </extLst>
    </cfRule>
  </conditionalFormatting>
  <conditionalFormatting sqref="AJ38">
    <cfRule type="dataBar" priority="62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{9270744F-C1A8-4D7F-A0D1-FD2CAE5E4E1C}</x14:id>
        </ext>
      </extLst>
    </cfRule>
  </conditionalFormatting>
  <conditionalFormatting sqref="AJ38">
    <cfRule type="dataBar" priority="62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{76F972B0-13DB-4E8A-93BC-2FF6C407F444}</x14:id>
        </ext>
      </extLst>
    </cfRule>
  </conditionalFormatting>
  <conditionalFormatting sqref="AJ38">
    <cfRule type="dataBar" priority="62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{A6B12C84-953C-4A57-9E32-787ECF7FEDB9}</x14:id>
        </ext>
      </extLst>
    </cfRule>
  </conditionalFormatting>
  <conditionalFormatting sqref="AJ38">
    <cfRule type="dataBar" priority="628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{472A1845-82C0-4EE2-9B74-B496571F3233}</x14:id>
        </ext>
      </extLst>
    </cfRule>
  </conditionalFormatting>
  <conditionalFormatting sqref="AK38">
    <cfRule type="dataBar" priority="62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{B245C23B-294B-49F3-A423-4BE0AE981DE7}</x14:id>
        </ext>
      </extLst>
    </cfRule>
  </conditionalFormatting>
  <conditionalFormatting sqref="AK38">
    <cfRule type="dataBar" priority="62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{9448919A-4C44-4379-B0DD-8587033FB6D7}</x14:id>
        </ext>
      </extLst>
    </cfRule>
  </conditionalFormatting>
  <conditionalFormatting sqref="AK38">
    <cfRule type="dataBar" priority="62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{44E29C67-23A2-4578-A978-C25ED53F895A}</x14:id>
        </ext>
      </extLst>
    </cfRule>
  </conditionalFormatting>
  <conditionalFormatting sqref="AK38">
    <cfRule type="dataBar" priority="62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{A552C43D-D3B3-47EC-9FDE-CC66D4C325F7}</x14:id>
        </ext>
      </extLst>
    </cfRule>
  </conditionalFormatting>
  <conditionalFormatting sqref="AK38">
    <cfRule type="dataBar" priority="628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{92CE718E-379D-4D73-8484-11F4866A76C6}</x14:id>
        </ext>
      </extLst>
    </cfRule>
  </conditionalFormatting>
  <conditionalFormatting sqref="AL38">
    <cfRule type="dataBar" priority="62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{9BDC2C08-7873-43C8-A624-A11F9CF99750}</x14:id>
        </ext>
      </extLst>
    </cfRule>
  </conditionalFormatting>
  <conditionalFormatting sqref="AL38">
    <cfRule type="dataBar" priority="62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{FF336C17-7663-429F-BD6D-0F861E1BC58A}</x14:id>
        </ext>
      </extLst>
    </cfRule>
  </conditionalFormatting>
  <conditionalFormatting sqref="AL38">
    <cfRule type="dataBar" priority="62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{69DA4042-6208-4442-9073-4C8AA26CE981}</x14:id>
        </ext>
      </extLst>
    </cfRule>
  </conditionalFormatting>
  <conditionalFormatting sqref="AL38">
    <cfRule type="dataBar" priority="628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{E3CF25AD-F47B-4B65-943F-5AA18F45FAA0}</x14:id>
        </ext>
      </extLst>
    </cfRule>
  </conditionalFormatting>
  <conditionalFormatting sqref="AL38">
    <cfRule type="dataBar" priority="628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{856EA73B-C9CB-457F-8050-6CFC153ED50C}</x14:id>
        </ext>
      </extLst>
    </cfRule>
  </conditionalFormatting>
  <conditionalFormatting sqref="AM38">
    <cfRule type="dataBar" priority="62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{75EC0B7D-6B54-48D5-94AE-1B5CE584FD6D}</x14:id>
        </ext>
      </extLst>
    </cfRule>
  </conditionalFormatting>
  <conditionalFormatting sqref="AM38">
    <cfRule type="dataBar" priority="62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{74B20584-8B4F-4D24-8488-E1901BB35981}</x14:id>
        </ext>
      </extLst>
    </cfRule>
  </conditionalFormatting>
  <conditionalFormatting sqref="AM38">
    <cfRule type="dataBar" priority="62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{82D8A2EB-4834-45B3-8E91-4B43B5DD9C29}</x14:id>
        </ext>
      </extLst>
    </cfRule>
  </conditionalFormatting>
  <conditionalFormatting sqref="AM38">
    <cfRule type="dataBar" priority="62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{0E5F2877-2ADD-47C8-8E2E-94FB578C0ADA}</x14:id>
        </ext>
      </extLst>
    </cfRule>
  </conditionalFormatting>
  <conditionalFormatting sqref="AM38">
    <cfRule type="dataBar" priority="628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{4490F035-11B9-4C81-A4A5-F7AA7589C59A}</x14:id>
        </ext>
      </extLst>
    </cfRule>
  </conditionalFormatting>
  <conditionalFormatting sqref="O37:O38 O11:O16 O19:O20 O33 O23:O31">
    <cfRule type="dataBar" priority="62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{37BB2365-CD25-4E45-81B6-A3DC899CCEF5}</x14:id>
        </ext>
      </extLst>
    </cfRule>
  </conditionalFormatting>
  <conditionalFormatting sqref="O37:O38 O11:O16 O19:O20 O33 O23:O31">
    <cfRule type="dataBar" priority="62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{15431B4E-4ACD-4F86-83C9-E6F3956FC600}</x14:id>
        </ext>
      </extLst>
    </cfRule>
  </conditionalFormatting>
  <conditionalFormatting sqref="O37:O38 O11:O16 O19:O20 O33 O23:O31">
    <cfRule type="dataBar" priority="62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{6EAE3C22-D4D9-4FF3-99C6-481FB0D0FAA5}</x14:id>
        </ext>
      </extLst>
    </cfRule>
  </conditionalFormatting>
  <conditionalFormatting sqref="N37:N38 N11:N20 N23:N33">
    <cfRule type="dataBar" priority="62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{E59C0126-936D-4B06-A178-B3C0A8E13E97}</x14:id>
        </ext>
      </extLst>
    </cfRule>
  </conditionalFormatting>
  <conditionalFormatting sqref="N37:N38 N11:N20 N23:N33">
    <cfRule type="dataBar" priority="62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{247C9081-761A-482A-87B7-7742C621D504}</x14:id>
        </ext>
      </extLst>
    </cfRule>
  </conditionalFormatting>
  <conditionalFormatting sqref="N37:N38 N11:N20 N23:N33">
    <cfRule type="dataBar" priority="628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{21910CF1-B056-4A6A-983C-C7F2B95156E2}</x14:id>
        </ext>
      </extLst>
    </cfRule>
  </conditionalFormatting>
  <conditionalFormatting sqref="O37:O38 O11:O16 O19:O20 O33 O23:O31">
    <cfRule type="dataBar" priority="62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{E055F7D3-2A75-4D8A-81D8-E8BA37242602}</x14:id>
        </ext>
      </extLst>
    </cfRule>
  </conditionalFormatting>
  <conditionalFormatting sqref="N37:N38 N11:N20 N23:N33">
    <cfRule type="dataBar" priority="628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{27BBBB40-707D-459B-A6A4-8C020BB6FBC2}</x14:id>
        </ext>
      </extLst>
    </cfRule>
  </conditionalFormatting>
  <conditionalFormatting sqref="O37:O38 O11:O16 O19:O20 O33 O23:O31">
    <cfRule type="dataBar" priority="628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{BF8852E7-B9F6-4EBF-A0E4-E494D51E5F04}</x14:id>
        </ext>
      </extLst>
    </cfRule>
  </conditionalFormatting>
  <conditionalFormatting sqref="N37:N38 N11:N20 N23:N33">
    <cfRule type="dataBar" priority="62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{4145A5B1-78DC-4262-A812-60F037461A08}</x14:id>
        </ext>
      </extLst>
    </cfRule>
  </conditionalFormatting>
  <conditionalFormatting sqref="N37:N38 N11:N20 N23:N33">
    <cfRule type="dataBar" priority="62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{EA565E79-6CD1-4A87-9D4C-03A8CCF0B495}</x14:id>
        </ext>
      </extLst>
    </cfRule>
  </conditionalFormatting>
  <conditionalFormatting sqref="O37:O38">
    <cfRule type="dataBar" priority="62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{4AC989BF-1FB4-43D0-93B5-A4E78BA491FE}</x14:id>
        </ext>
      </extLst>
    </cfRule>
  </conditionalFormatting>
  <conditionalFormatting sqref="O33:O38 O11:O16 O23:O31 O19:O20">
    <cfRule type="dataBar" priority="62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{3E6F605A-C327-4A93-B266-B04409421A6F}</x14:id>
        </ext>
      </extLst>
    </cfRule>
  </conditionalFormatting>
  <conditionalFormatting sqref="AB34:AB38 AB11:AB32">
    <cfRule type="dataBar" priority="62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{1A6BE7AE-903B-41E3-ABE3-FE052A07569C}</x14:id>
        </ext>
      </extLst>
    </cfRule>
  </conditionalFormatting>
  <conditionalFormatting sqref="AJ34:AJ38">
    <cfRule type="dataBar" priority="62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{816E7D15-2691-4F18-ABC4-2F3F527D4048}</x14:id>
        </ext>
      </extLst>
    </cfRule>
  </conditionalFormatting>
  <conditionalFormatting sqref="AK34:AK38">
    <cfRule type="dataBar" priority="62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{22E70A1B-2BF7-4AD2-982D-7BE47EDEBCC5}</x14:id>
        </ext>
      </extLst>
    </cfRule>
  </conditionalFormatting>
  <conditionalFormatting sqref="AL34:AL38">
    <cfRule type="dataBar" priority="62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{270A3F66-70E7-4891-9178-542BC05567C8}</x14:id>
        </ext>
      </extLst>
    </cfRule>
  </conditionalFormatting>
  <conditionalFormatting sqref="AM34:AM38">
    <cfRule type="dataBar" priority="62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{552BF9D6-4C00-44A6-9E99-3F365CB8D6BA}</x14:id>
        </ext>
      </extLst>
    </cfRule>
  </conditionalFormatting>
  <conditionalFormatting sqref="AC38">
    <cfRule type="dataBar" priority="62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{CA176940-4D3B-47B4-A4C4-69A88E4FA4A5}</x14:id>
        </ext>
      </extLst>
    </cfRule>
  </conditionalFormatting>
  <conditionalFormatting sqref="AC38">
    <cfRule type="dataBar" priority="628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{A0C9A587-F6FF-45DE-92AD-E2F24C5D8B7E}</x14:id>
        </ext>
      </extLst>
    </cfRule>
  </conditionalFormatting>
  <conditionalFormatting sqref="AC38">
    <cfRule type="dataBar" priority="62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{D4B0D136-0470-4239-BCB8-50853563639A}</x14:id>
        </ext>
      </extLst>
    </cfRule>
  </conditionalFormatting>
  <conditionalFormatting sqref="AC38">
    <cfRule type="dataBar" priority="628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{FD52370E-2730-4E9A-B0EA-4ECC763B0DDE}</x14:id>
        </ext>
      </extLst>
    </cfRule>
  </conditionalFormatting>
  <conditionalFormatting sqref="AC38">
    <cfRule type="dataBar" priority="628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{E9B24D90-E267-4868-94B0-81CF956135E2}</x14:id>
        </ext>
      </extLst>
    </cfRule>
  </conditionalFormatting>
  <conditionalFormatting sqref="AC34:AC38">
    <cfRule type="dataBar" priority="62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{2C2F2E37-00A7-4725-8683-0770DC3F98EE}</x14:id>
        </ext>
      </extLst>
    </cfRule>
  </conditionalFormatting>
  <conditionalFormatting sqref="AD38">
    <cfRule type="dataBar" priority="62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{FB8CE607-2971-4638-A3DC-9B6341A2823D}</x14:id>
        </ext>
      </extLst>
    </cfRule>
  </conditionalFormatting>
  <conditionalFormatting sqref="AD38">
    <cfRule type="dataBar" priority="62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{C5F79229-B76F-4EB6-AF65-172E0243F331}</x14:id>
        </ext>
      </extLst>
    </cfRule>
  </conditionalFormatting>
  <conditionalFormatting sqref="AD38">
    <cfRule type="dataBar" priority="62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{43D30C31-5654-4A3E-9F08-0EF43BCD3D78}</x14:id>
        </ext>
      </extLst>
    </cfRule>
  </conditionalFormatting>
  <conditionalFormatting sqref="AD38">
    <cfRule type="dataBar" priority="62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{CB8FC8CD-B4A4-4765-A65E-4B48384E882B}</x14:id>
        </ext>
      </extLst>
    </cfRule>
  </conditionalFormatting>
  <conditionalFormatting sqref="AD38">
    <cfRule type="dataBar" priority="628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{AD9AECFB-8AD3-4EB5-B516-6569B44AB2F9}</x14:id>
        </ext>
      </extLst>
    </cfRule>
  </conditionalFormatting>
  <conditionalFormatting sqref="AD34:AD38">
    <cfRule type="dataBar" priority="62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{7490D50C-3BF0-4211-B633-F5EADF121961}</x14:id>
        </ext>
      </extLst>
    </cfRule>
  </conditionalFormatting>
  <conditionalFormatting sqref="AE38">
    <cfRule type="dataBar" priority="62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{A7A639C7-C388-4AC8-9E08-C2B1F1B674AB}</x14:id>
        </ext>
      </extLst>
    </cfRule>
  </conditionalFormatting>
  <conditionalFormatting sqref="AE38">
    <cfRule type="dataBar" priority="62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{D78A57B2-0C32-4771-9D98-D5C7F9C13E2C}</x14:id>
        </ext>
      </extLst>
    </cfRule>
  </conditionalFormatting>
  <conditionalFormatting sqref="AE38">
    <cfRule type="dataBar" priority="62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{3EF37220-122C-480A-B499-0E3F40F069CA}</x14:id>
        </ext>
      </extLst>
    </cfRule>
  </conditionalFormatting>
  <conditionalFormatting sqref="AE38">
    <cfRule type="dataBar" priority="628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{C4DB03D6-8C9D-45A6-9E76-0E2FFB25A4F3}</x14:id>
        </ext>
      </extLst>
    </cfRule>
  </conditionalFormatting>
  <conditionalFormatting sqref="AE38">
    <cfRule type="dataBar" priority="628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{BD8E956C-9798-4768-9971-81D9C1FBDA62}</x14:id>
        </ext>
      </extLst>
    </cfRule>
  </conditionalFormatting>
  <conditionalFormatting sqref="AE34:AE38">
    <cfRule type="dataBar" priority="62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{86A74FA5-F1E9-4E52-B6EA-70E4631D3C08}</x14:id>
        </ext>
      </extLst>
    </cfRule>
  </conditionalFormatting>
  <conditionalFormatting sqref="AF38">
    <cfRule type="dataBar" priority="62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{0B1222FD-8AF7-4C7E-98D6-09A556B5E152}</x14:id>
        </ext>
      </extLst>
    </cfRule>
  </conditionalFormatting>
  <conditionalFormatting sqref="AF38">
    <cfRule type="dataBar" priority="62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{12E1B4FF-09DD-41B3-A213-CD4D1DEFC4B6}</x14:id>
        </ext>
      </extLst>
    </cfRule>
  </conditionalFormatting>
  <conditionalFormatting sqref="AF38">
    <cfRule type="dataBar" priority="62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{7AC8C3FC-745F-4AA7-80E8-59D39374B376}</x14:id>
        </ext>
      </extLst>
    </cfRule>
  </conditionalFormatting>
  <conditionalFormatting sqref="AF38">
    <cfRule type="dataBar" priority="62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{166B5C8F-7A03-48D7-874B-94F9D8608504}</x14:id>
        </ext>
      </extLst>
    </cfRule>
  </conditionalFormatting>
  <conditionalFormatting sqref="AF38">
    <cfRule type="dataBar" priority="628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{12738B40-710C-4F24-B597-10EB37244010}</x14:id>
        </ext>
      </extLst>
    </cfRule>
  </conditionalFormatting>
  <conditionalFormatting sqref="AF34:AF38">
    <cfRule type="dataBar" priority="628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{6B10BCD6-875C-49B2-930A-242F5806A757}</x14:id>
        </ext>
      </extLst>
    </cfRule>
  </conditionalFormatting>
  <conditionalFormatting sqref="AG38">
    <cfRule type="dataBar" priority="62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{65F8DBEC-C394-45F6-A16F-65D709C9CDD4}</x14:id>
        </ext>
      </extLst>
    </cfRule>
  </conditionalFormatting>
  <conditionalFormatting sqref="AG38">
    <cfRule type="dataBar" priority="62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{6B377CA0-4321-4FCD-B10D-AF6D8A2DF71A}</x14:id>
        </ext>
      </extLst>
    </cfRule>
  </conditionalFormatting>
  <conditionalFormatting sqref="AG38">
    <cfRule type="dataBar" priority="62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{160401B9-5E3B-4474-AB9C-00914D02DA18}</x14:id>
        </ext>
      </extLst>
    </cfRule>
  </conditionalFormatting>
  <conditionalFormatting sqref="AG38">
    <cfRule type="dataBar" priority="62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{9EBCB8AC-E1A6-437D-8FBF-8525D5E68343}</x14:id>
        </ext>
      </extLst>
    </cfRule>
  </conditionalFormatting>
  <conditionalFormatting sqref="AG38">
    <cfRule type="dataBar" priority="628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{7F768C56-A9C8-4128-9C25-7D4EA0FD1E92}</x14:id>
        </ext>
      </extLst>
    </cfRule>
  </conditionalFormatting>
  <conditionalFormatting sqref="AG34:AG38">
    <cfRule type="dataBar" priority="62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{B40A3B17-B3DE-4749-A492-0F130D74E81D}</x14:id>
        </ext>
      </extLst>
    </cfRule>
  </conditionalFormatting>
  <conditionalFormatting sqref="AH38">
    <cfRule type="dataBar" priority="62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{2543BF3E-55AB-4782-926F-283CF28E71F6}</x14:id>
        </ext>
      </extLst>
    </cfRule>
  </conditionalFormatting>
  <conditionalFormatting sqref="AH38">
    <cfRule type="dataBar" priority="62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{028041ED-CC5F-4EB4-9963-2668936D8C28}</x14:id>
        </ext>
      </extLst>
    </cfRule>
  </conditionalFormatting>
  <conditionalFormatting sqref="AH38">
    <cfRule type="dataBar" priority="62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{872694FB-CC60-41E2-9D5C-F68F71EE22C5}</x14:id>
        </ext>
      </extLst>
    </cfRule>
  </conditionalFormatting>
  <conditionalFormatting sqref="AH38">
    <cfRule type="dataBar" priority="629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{189544D6-EF97-4391-8D24-7C6F141FD4B2}</x14:id>
        </ext>
      </extLst>
    </cfRule>
  </conditionalFormatting>
  <conditionalFormatting sqref="AH38">
    <cfRule type="dataBar" priority="629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{F6570597-B8E8-4636-A859-DAB936E95583}</x14:id>
        </ext>
      </extLst>
    </cfRule>
  </conditionalFormatting>
  <conditionalFormatting sqref="AH34:AH38">
    <cfRule type="dataBar" priority="629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{8043A2E8-EB6F-4B16-8C51-2E35F442C477}</x14:id>
        </ext>
      </extLst>
    </cfRule>
  </conditionalFormatting>
  <conditionalFormatting sqref="AI38">
    <cfRule type="dataBar" priority="62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{68922160-A229-4585-A26E-F6543EBB2AC4}</x14:id>
        </ext>
      </extLst>
    </cfRule>
  </conditionalFormatting>
  <conditionalFormatting sqref="AI38">
    <cfRule type="dataBar" priority="62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{D72DB575-5FF6-4224-B452-5EEEF11EFCC1}</x14:id>
        </ext>
      </extLst>
    </cfRule>
  </conditionalFormatting>
  <conditionalFormatting sqref="AI38">
    <cfRule type="dataBar" priority="62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{6C880299-7BDE-4B7E-8ADB-A606E3E07F36}</x14:id>
        </ext>
      </extLst>
    </cfRule>
  </conditionalFormatting>
  <conditionalFormatting sqref="AI38">
    <cfRule type="dataBar" priority="629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{7BD7A033-EDFC-4E60-A159-54D637DD0E80}</x14:id>
        </ext>
      </extLst>
    </cfRule>
  </conditionalFormatting>
  <conditionalFormatting sqref="AI38">
    <cfRule type="dataBar" priority="629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{4F8F2310-2EE2-40B8-B6DF-20CDCC520F0E}</x14:id>
        </ext>
      </extLst>
    </cfRule>
  </conditionalFormatting>
  <conditionalFormatting sqref="AI34:AI38">
    <cfRule type="dataBar" priority="62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{49D59BB3-92AD-4231-AC62-00EB7DBA1809}</x14:id>
        </ext>
      </extLst>
    </cfRule>
  </conditionalFormatting>
  <conditionalFormatting sqref="AN37:AN38 AN11:AN16 AN19:AN20 AN33 AN23:AN31">
    <cfRule type="dataBar" priority="62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{0F910DD0-C581-45F9-9E94-542FE40E98E6}</x14:id>
        </ext>
      </extLst>
    </cfRule>
  </conditionalFormatting>
  <conditionalFormatting sqref="AN37:AN38 AN11:AN16 AN19:AN20 AN33 AN23:AN31">
    <cfRule type="dataBar" priority="62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{00A97A6B-7459-4E27-8FA2-5127DBE6DC99}</x14:id>
        </ext>
      </extLst>
    </cfRule>
  </conditionalFormatting>
  <conditionalFormatting sqref="AN37:AN38 AN11:AN16 AN19:AN20 AN33 AN23:AN31">
    <cfRule type="dataBar" priority="62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{BA44145A-39CD-4F88-8885-3063B6E7D23E}</x14:id>
        </ext>
      </extLst>
    </cfRule>
  </conditionalFormatting>
  <conditionalFormatting sqref="AN37:AN38 AN11:AN16 AN19:AN20 AN33 AN23:AN31">
    <cfRule type="dataBar" priority="62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{0AA9F400-322F-4A7C-92ED-9E8AB004A762}</x14:id>
        </ext>
      </extLst>
    </cfRule>
  </conditionalFormatting>
  <conditionalFormatting sqref="AN37:AN38 AN11:AN16 AN19:AN20 AN33 AN23:AN31">
    <cfRule type="dataBar" priority="629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{A076AFA7-2572-4C83-ADB3-A03361698AA2}</x14:id>
        </ext>
      </extLst>
    </cfRule>
  </conditionalFormatting>
  <conditionalFormatting sqref="AN37:AN38">
    <cfRule type="dataBar" priority="62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{090C50CB-F370-4A05-986F-97E32C4F4FD6}</x14:id>
        </ext>
      </extLst>
    </cfRule>
  </conditionalFormatting>
  <conditionalFormatting sqref="AN33:AN38 AN11:AN16 AN23:AN31 AN19:AN20">
    <cfRule type="dataBar" priority="629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{857873E1-8085-4ED6-AE9D-DE26F28DEE26}</x14:id>
        </ext>
      </extLst>
    </cfRule>
  </conditionalFormatting>
  <conditionalFormatting sqref="N23">
    <cfRule type="dataBar" priority="65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{C5A58C95-A813-43EA-9FCC-FCA4DAA13283}</x14:id>
        </ext>
      </extLst>
    </cfRule>
  </conditionalFormatting>
  <conditionalFormatting sqref="AK23:AK32 AK11:AK20">
    <cfRule type="dataBar" priority="65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{72856F17-D6E9-4EE4-90FE-575B2F25CEFC}</x14:id>
        </ext>
      </extLst>
    </cfRule>
  </conditionalFormatting>
  <conditionalFormatting sqref="AK23:AK32 AK11:AK20">
    <cfRule type="dataBar" priority="65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{902F0003-9C10-429E-A6C2-3481F31DEBBD}</x14:id>
        </ext>
      </extLst>
    </cfRule>
  </conditionalFormatting>
  <conditionalFormatting sqref="AK23:AK32 AK11:AK20">
    <cfRule type="dataBar" priority="65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{3A71B9E9-F773-4A08-8B3C-DFB088216DDF}</x14:id>
        </ext>
      </extLst>
    </cfRule>
  </conditionalFormatting>
  <conditionalFormatting sqref="AK23:AK32 AK11:AK20">
    <cfRule type="dataBar" priority="65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{AEA74BA4-9301-42E1-BE00-41077E64AB4B}</x14:id>
        </ext>
      </extLst>
    </cfRule>
  </conditionalFormatting>
  <conditionalFormatting sqref="AK23:AK32 AK11:AK20">
    <cfRule type="dataBar" priority="657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{BF66CF0E-8709-453A-8F20-C5A650D7EE11}</x14:id>
        </ext>
      </extLst>
    </cfRule>
  </conditionalFormatting>
  <conditionalFormatting sqref="AK23:AK32 AK19:AK20 AK16">
    <cfRule type="dataBar" priority="65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{5D8C934E-2893-4C29-9B75-92F01AA0B8A5}</x14:id>
        </ext>
      </extLst>
    </cfRule>
  </conditionalFormatting>
  <conditionalFormatting sqref="AK23:AK32">
    <cfRule type="dataBar" priority="65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{2923FB12-6577-4DFD-BCBE-F8D8C4956BE8}</x14:id>
        </ext>
      </extLst>
    </cfRule>
  </conditionalFormatting>
  <conditionalFormatting sqref="AL23:AL32 AL11:AL20">
    <cfRule type="dataBar" priority="65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{50B8E8A6-6969-445C-A8F0-FC411C5752BA}</x14:id>
        </ext>
      </extLst>
    </cfRule>
  </conditionalFormatting>
  <conditionalFormatting sqref="AL23:AL32 AL11:AL20">
    <cfRule type="dataBar" priority="65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{F7827042-6752-4576-9977-3120A19BE097}</x14:id>
        </ext>
      </extLst>
    </cfRule>
  </conditionalFormatting>
  <conditionalFormatting sqref="AL23:AL32 AL11:AL20">
    <cfRule type="dataBar" priority="65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{AA310BFA-FE3B-4FB8-80BA-B9A9875F11F2}</x14:id>
        </ext>
      </extLst>
    </cfRule>
  </conditionalFormatting>
  <conditionalFormatting sqref="AL23:AL32 AL11:AL20">
    <cfRule type="dataBar" priority="65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{92C4A544-3E73-42B7-900E-BA971FB2F416}</x14:id>
        </ext>
      </extLst>
    </cfRule>
  </conditionalFormatting>
  <conditionalFormatting sqref="AL23:AL32 AL11:AL20">
    <cfRule type="dataBar" priority="657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{518408A1-3C45-4FC8-A75B-903EBBB0EE99}</x14:id>
        </ext>
      </extLst>
    </cfRule>
  </conditionalFormatting>
  <conditionalFormatting sqref="AL23:AL32 AL19:AL20 AL16">
    <cfRule type="dataBar" priority="65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{10F5A539-1060-40A6-8926-5291E2F8CC25}</x14:id>
        </ext>
      </extLst>
    </cfRule>
  </conditionalFormatting>
  <conditionalFormatting sqref="AL23:AL32">
    <cfRule type="dataBar" priority="65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{4911C775-B99B-41C9-BCB1-7472B3C68F94}</x14:id>
        </ext>
      </extLst>
    </cfRule>
  </conditionalFormatting>
  <conditionalFormatting sqref="AM23:AM32 AM11:AM20">
    <cfRule type="dataBar" priority="65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{866452E9-01CA-42FE-80A8-21A324D88597}</x14:id>
        </ext>
      </extLst>
    </cfRule>
  </conditionalFormatting>
  <conditionalFormatting sqref="AM23:AM32 AM11:AM20">
    <cfRule type="dataBar" priority="65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{C8D400F9-B9D0-4928-A2DB-D1201934B96C}</x14:id>
        </ext>
      </extLst>
    </cfRule>
  </conditionalFormatting>
  <conditionalFormatting sqref="AM23:AM32 AM11:AM20">
    <cfRule type="dataBar" priority="65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{A07F5709-92FD-45A9-9F83-A1C35CC31918}</x14:id>
        </ext>
      </extLst>
    </cfRule>
  </conditionalFormatting>
  <conditionalFormatting sqref="AM23:AM32 AM11:AM20">
    <cfRule type="dataBar" priority="658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{69EA2A18-A22B-4E7F-8BEA-58CCC133035A}</x14:id>
        </ext>
      </extLst>
    </cfRule>
  </conditionalFormatting>
  <conditionalFormatting sqref="AM23:AM32 AM11:AM20">
    <cfRule type="dataBar" priority="658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{7632C2D7-90D2-4EFB-840E-56ECACC632BE}</x14:id>
        </ext>
      </extLst>
    </cfRule>
  </conditionalFormatting>
  <conditionalFormatting sqref="AM23:AM32 AM19:AM20 AM16">
    <cfRule type="dataBar" priority="65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{FB0ECC00-21E9-4105-B4E6-1BF61EF5B88C}</x14:id>
        </ext>
      </extLst>
    </cfRule>
  </conditionalFormatting>
  <conditionalFormatting sqref="AM23:AM32">
    <cfRule type="dataBar" priority="65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{ABA3889E-BC7C-4922-BD85-8B8B1D0E2FB5}</x14:id>
        </ext>
      </extLst>
    </cfRule>
  </conditionalFormatting>
  <conditionalFormatting sqref="N23:N38 N11:N20">
    <cfRule type="dataBar" priority="65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{221BDE63-C509-4AEA-950D-2546007BFF2E}</x14:id>
        </ext>
      </extLst>
    </cfRule>
  </conditionalFormatting>
  <conditionalFormatting sqref="N23:N38 N11:N21">
    <cfRule type="dataBar" priority="65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{3CC8B8B7-F589-40DE-BE4D-4AFBD63B6447}</x14:id>
        </ext>
      </extLst>
    </cfRule>
  </conditionalFormatting>
  <conditionalFormatting sqref="AB11:AB13">
    <cfRule type="dataBar" priority="66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{4D9C66BD-7B2E-4C51-945E-11874B7DC2E5}</x14:id>
        </ext>
      </extLst>
    </cfRule>
  </conditionalFormatting>
  <conditionalFormatting sqref="AK11:AK13">
    <cfRule type="dataBar" priority="66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{ED0A75A1-2786-4B51-AFCA-149B4117310F}</x14:id>
        </ext>
      </extLst>
    </cfRule>
  </conditionalFormatting>
  <conditionalFormatting sqref="AL11:AL13">
    <cfRule type="dataBar" priority="66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{FB9288A1-85DF-4356-B429-F8A425C6FB6E}</x14:id>
        </ext>
      </extLst>
    </cfRule>
  </conditionalFormatting>
  <conditionalFormatting sqref="AM11:AM13">
    <cfRule type="dataBar" priority="66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{32676D7D-0C77-45E4-9DF2-EFC56F3E5E5D}</x14:id>
        </ext>
      </extLst>
    </cfRule>
  </conditionalFormatting>
  <conditionalFormatting sqref="N16:N19">
    <cfRule type="dataBar" priority="66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{E42F49A3-41FF-43CE-8FE1-607517BAACA6}</x14:id>
        </ext>
      </extLst>
    </cfRule>
  </conditionalFormatting>
  <conditionalFormatting sqref="AB16:AB19">
    <cfRule type="dataBar" priority="66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{5C016727-067D-4C51-BF57-4503A1E5AF18}</x14:id>
        </ext>
      </extLst>
    </cfRule>
  </conditionalFormatting>
  <conditionalFormatting sqref="AK16:AK19">
    <cfRule type="dataBar" priority="66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{3674F701-77A9-49CE-9E8B-CED3DB37C090}</x14:id>
        </ext>
      </extLst>
    </cfRule>
  </conditionalFormatting>
  <conditionalFormatting sqref="AL16:AL19">
    <cfRule type="dataBar" priority="66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{7B63BE11-65EC-4B4F-B238-6CAE929ECDE0}</x14:id>
        </ext>
      </extLst>
    </cfRule>
  </conditionalFormatting>
  <conditionalFormatting sqref="AM16:AM19">
    <cfRule type="dataBar" priority="66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{F927A90D-2B78-4D6F-A58D-E93E61A1D80A}</x14:id>
        </ext>
      </extLst>
    </cfRule>
  </conditionalFormatting>
  <conditionalFormatting sqref="AK12:AK32">
    <cfRule type="dataBar" priority="670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{8479D48B-AD6D-4C8C-81F3-3469B7504D31}</x14:id>
        </ext>
      </extLst>
    </cfRule>
  </conditionalFormatting>
  <conditionalFormatting sqref="AL12:AL32">
    <cfRule type="dataBar" priority="67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{D854393E-E928-42FF-B459-B91D16F55CEB}</x14:id>
        </ext>
      </extLst>
    </cfRule>
  </conditionalFormatting>
  <conditionalFormatting sqref="AM12:AM32">
    <cfRule type="dataBar" priority="67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{C7F0790B-A36C-4215-92AC-DBF2F54F08EB}</x14:id>
        </ext>
      </extLst>
    </cfRule>
  </conditionalFormatting>
  <conditionalFormatting sqref="N14:N38">
    <cfRule type="dataBar" priority="67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{49ABAD1F-8F32-49D7-B846-FA9A63512774}</x14:id>
        </ext>
      </extLst>
    </cfRule>
  </conditionalFormatting>
  <conditionalFormatting sqref="O11:O38">
    <cfRule type="dataBar" priority="67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{76A3502D-BDC8-4561-9CF8-5AA17C4C9BC8}</x14:id>
        </ext>
      </extLst>
    </cfRule>
  </conditionalFormatting>
  <conditionalFormatting sqref="AN11:AN38">
    <cfRule type="dataBar" priority="67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{0E3317A8-7D20-4584-8F7C-7D7967C25DD3}</x14:id>
        </ext>
      </extLst>
    </cfRule>
  </conditionalFormatting>
  <conditionalFormatting sqref="AB11:AB32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{99CFB30B-6DB6-428F-BBC0-4BADC9D00E82}</x14:id>
        </ext>
      </extLst>
    </cfRule>
  </conditionalFormatting>
  <conditionalFormatting sqref="AK11:AK32">
    <cfRule type="dataBar" priority="67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{BF0B64B8-4294-4FFC-AB71-E736E8D905D1}</x14:id>
        </ext>
      </extLst>
    </cfRule>
  </conditionalFormatting>
  <conditionalFormatting sqref="AK11:AK32">
    <cfRule type="dataBar" priority="67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{63ED5357-0F03-492E-9139-41D38E0BD52A}</x14:id>
        </ext>
      </extLst>
    </cfRule>
  </conditionalFormatting>
  <conditionalFormatting sqref="AL11:AL32">
    <cfRule type="dataBar" priority="67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{0379F748-38DD-4522-9066-FB631A68E519}</x14:id>
        </ext>
      </extLst>
    </cfRule>
  </conditionalFormatting>
  <conditionalFormatting sqref="AL11:AL32">
    <cfRule type="dataBar" priority="67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{3ECF4B36-DC45-4E1F-AB62-90A4B9F0A8E3}</x14:id>
        </ext>
      </extLst>
    </cfRule>
  </conditionalFormatting>
  <conditionalFormatting sqref="AM11:AM32">
    <cfRule type="dataBar" priority="67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{F28D6A31-5CBE-46B6-8CF2-87604024DC38}</x14:id>
        </ext>
      </extLst>
    </cfRule>
  </conditionalFormatting>
  <conditionalFormatting sqref="AM11:AM32">
    <cfRule type="dataBar" priority="67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{E5827EFA-3F37-4701-A772-72170A15FF90}</x14:id>
        </ext>
      </extLst>
    </cfRule>
  </conditionalFormatting>
  <conditionalFormatting sqref="N11:N38">
    <cfRule type="dataBar" priority="67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{59A69694-7176-42F3-AA83-1ABB9E8F1371}</x14:id>
        </ext>
      </extLst>
    </cfRule>
  </conditionalFormatting>
  <conditionalFormatting sqref="N11:N3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{AD8F2021-9495-44CD-83EC-B74A8B33DEF8}</x14:id>
        </ext>
      </extLst>
    </cfRule>
  </conditionalFormatting>
  <conditionalFormatting sqref="O11:O32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{8DFC22FD-1D99-496A-8784-D9983203B49A}</x14:id>
        </ext>
      </extLst>
    </cfRule>
  </conditionalFormatting>
  <conditionalFormatting sqref="AC21:AC22">
    <cfRule type="dataBar" priority="1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{5A721846-92C0-4466-8638-698F972E0DFA}</x14:id>
        </ext>
      </extLst>
    </cfRule>
  </conditionalFormatting>
  <conditionalFormatting sqref="AC21:AC22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{D6249217-2970-4E29-BF88-F6A9F9166840}</x14:id>
        </ext>
      </extLst>
    </cfRule>
  </conditionalFormatting>
  <conditionalFormatting sqref="AC21:AC22">
    <cfRule type="dataBar" priority="1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{8B27A998-104F-4968-BFBC-41480242D7F2}</x14:id>
        </ext>
      </extLst>
    </cfRule>
  </conditionalFormatting>
  <conditionalFormatting sqref="AC21:AC22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{87440AE5-D1D6-4603-A76F-A5402F5AA785}</x14:id>
        </ext>
      </extLst>
    </cfRule>
  </conditionalFormatting>
  <conditionalFormatting sqref="AC21:AC22">
    <cfRule type="dataBar" priority="10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{902F0F96-5AAE-4F9C-9649-35A3F6DDED4B}</x14:id>
        </ext>
      </extLst>
    </cfRule>
  </conditionalFormatting>
  <conditionalFormatting sqref="AC21:AC22">
    <cfRule type="dataBar" priority="10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{3214BF4D-1A93-45D0-ADDE-9488EA0507C7}</x14:id>
        </ext>
      </extLst>
    </cfRule>
  </conditionalFormatting>
  <conditionalFormatting sqref="AC21:AC22">
    <cfRule type="dataBar" priority="1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{E5E958EF-72F9-4E34-B8E3-BA427583A76C}</x14:id>
        </ext>
      </extLst>
    </cfRule>
  </conditionalFormatting>
  <conditionalFormatting sqref="AC21:AC22">
    <cfRule type="dataBar" priority="1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{A5990EE4-0738-4393-A2E0-777F79C0C83C}</x14:id>
        </ext>
      </extLst>
    </cfRule>
  </conditionalFormatting>
  <conditionalFormatting sqref="AC21:AC22">
    <cfRule type="dataBar" priority="1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{5AB7CDDA-DC8C-44D9-8526-41BC37FC89DF}</x14:id>
        </ext>
      </extLst>
    </cfRule>
  </conditionalFormatting>
  <conditionalFormatting sqref="AC17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{8BDBD7B7-5D3E-47FE-915B-DF97063333CD}</x14:id>
        </ext>
      </extLst>
    </cfRule>
  </conditionalFormatting>
  <conditionalFormatting sqref="AC17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{97E1CF82-B618-4DF5-BBAF-4512A3BC1232}</x14:id>
        </ext>
      </extLst>
    </cfRule>
  </conditionalFormatting>
  <conditionalFormatting sqref="AC17">
    <cfRule type="dataBar" priority="1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{66126985-13D7-442A-BF47-CB2B9F55B666}</x14:id>
        </ext>
      </extLst>
    </cfRule>
  </conditionalFormatting>
  <conditionalFormatting sqref="AC17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{D78C87E8-9165-480F-8FA7-27ABC068A3DE}</x14:id>
        </ext>
      </extLst>
    </cfRule>
  </conditionalFormatting>
  <conditionalFormatting sqref="AC17">
    <cfRule type="dataBar" priority="10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{3B84B43B-E141-44A7-AB91-7EDF56F3BE95}</x14:id>
        </ext>
      </extLst>
    </cfRule>
  </conditionalFormatting>
  <conditionalFormatting sqref="AC17">
    <cfRule type="dataBar" priority="1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{E1B13E8F-6398-4FB2-9A76-4C95EF154543}</x14:id>
        </ext>
      </extLst>
    </cfRule>
  </conditionalFormatting>
  <conditionalFormatting sqref="AC17">
    <cfRule type="dataBar" priority="1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{FEB2C02C-8F14-47E0-AEE1-62E6CCDB5728}</x14:id>
        </ext>
      </extLst>
    </cfRule>
  </conditionalFormatting>
  <conditionalFormatting sqref="AC17">
    <cfRule type="dataBar" priority="1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{C3EE336E-84DE-4B2F-BA68-9C8817D46AE3}</x14:id>
        </ext>
      </extLst>
    </cfRule>
  </conditionalFormatting>
  <conditionalFormatting sqref="AC18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{A2D06533-DA4C-4529-9883-F6A0BFB5FA9C}</x14:id>
        </ext>
      </extLst>
    </cfRule>
  </conditionalFormatting>
  <conditionalFormatting sqref="AC18"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{967F503C-DA00-427C-AB03-A4E580D4AEFE}</x14:id>
        </ext>
      </extLst>
    </cfRule>
  </conditionalFormatting>
  <conditionalFormatting sqref="AC18">
    <cfRule type="dataBar" priority="10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{24385DD8-65A7-4577-A97E-B8C68081B278}</x14:id>
        </ext>
      </extLst>
    </cfRule>
  </conditionalFormatting>
  <conditionalFormatting sqref="AC18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{F564A88B-A29A-4FBA-906D-1D7507B2EA72}</x14:id>
        </ext>
      </extLst>
    </cfRule>
  </conditionalFormatting>
  <conditionalFormatting sqref="AC18">
    <cfRule type="dataBar" priority="10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{BD5A740F-213D-42A1-8611-46A7AAC93B84}</x14:id>
        </ext>
      </extLst>
    </cfRule>
  </conditionalFormatting>
  <conditionalFormatting sqref="AC18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{631F122C-409A-4905-A106-D750639B1F54}</x14:id>
        </ext>
      </extLst>
    </cfRule>
  </conditionalFormatting>
  <conditionalFormatting sqref="AC18">
    <cfRule type="dataBar" priority="10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{1C8ABBBA-96B2-4EC7-BF2F-F35AD2CBAD37}</x14:id>
        </ext>
      </extLst>
    </cfRule>
  </conditionalFormatting>
  <conditionalFormatting sqref="AC18"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{9D8601F0-27B3-434F-9757-07EFB1245F9C}</x14:id>
        </ext>
      </extLst>
    </cfRule>
  </conditionalFormatting>
  <conditionalFormatting sqref="AC32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{7D1CFF08-FD69-45CE-A846-7CCAF207673B}</x14:id>
        </ext>
      </extLst>
    </cfRule>
  </conditionalFormatting>
  <conditionalFormatting sqref="AC32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{3549151A-228F-43D1-915E-3D048019D968}</x14:id>
        </ext>
      </extLst>
    </cfRule>
  </conditionalFormatting>
  <conditionalFormatting sqref="AC32">
    <cfRule type="dataBar" priority="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{B3468D58-303A-4A3B-ACDD-8A54E901A350}</x14:id>
        </ext>
      </extLst>
    </cfRule>
  </conditionalFormatting>
  <conditionalFormatting sqref="AC32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{55097A53-3E9E-4FAF-B2A7-3802091584C6}</x14:id>
        </ext>
      </extLst>
    </cfRule>
  </conditionalFormatting>
  <conditionalFormatting sqref="AC32">
    <cfRule type="dataBar" priority="9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{46BCB565-6FA3-4FE9-A266-9A11475930B1}</x14:id>
        </ext>
      </extLst>
    </cfRule>
  </conditionalFormatting>
  <conditionalFormatting sqref="AC32">
    <cfRule type="dataBar" priority="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{B0EE1902-72CE-40F3-8035-334D435B098D}</x14:id>
        </ext>
      </extLst>
    </cfRule>
  </conditionalFormatting>
  <conditionalFormatting sqref="AC32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{A37656D5-11FA-422A-97F4-E20C2C812846}</x14:id>
        </ext>
      </extLst>
    </cfRule>
  </conditionalFormatting>
  <conditionalFormatting sqref="AC32">
    <cfRule type="dataBar" priority="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{027BA928-8DBE-4066-870E-99B841E7A9DA}</x14:id>
        </ext>
      </extLst>
    </cfRule>
  </conditionalFormatting>
  <conditionalFormatting sqref="AC21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{AEBAE451-B696-44F1-9DAB-75EA49493BE7}</x14:id>
        </ext>
      </extLst>
    </cfRule>
  </conditionalFormatting>
  <conditionalFormatting sqref="AC21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{574760DC-75D2-42CC-8F1E-BFA60E00F4B5}</x14:id>
        </ext>
      </extLst>
    </cfRule>
  </conditionalFormatting>
  <conditionalFormatting sqref="AC21">
    <cfRule type="dataBar" priority="9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{9E440BE5-1B5A-4E2B-9941-6A91659CC31D}</x14:id>
        </ext>
      </extLst>
    </cfRule>
  </conditionalFormatting>
  <conditionalFormatting sqref="AC2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{3A8D0BD3-36E9-441B-9865-DE7FF3382AE4}</x14:id>
        </ext>
      </extLst>
    </cfRule>
  </conditionalFormatting>
  <conditionalFormatting sqref="AC21">
    <cfRule type="dataBar" priority="9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{A0D31BE2-C1EA-45E7-8E1E-6C19D9600C7C}</x14:id>
        </ext>
      </extLst>
    </cfRule>
  </conditionalFormatting>
  <conditionalFormatting sqref="AC23">
    <cfRule type="dataBar" priority="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{5FC8275C-F8FD-4330-94B9-719433682AA3}</x14:id>
        </ext>
      </extLst>
    </cfRule>
  </conditionalFormatting>
  <conditionalFormatting sqref="AC23">
    <cfRule type="dataBar" priority="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{B5DC4FFA-074C-49F8-BB08-6E5FD84C39BF}</x14:id>
        </ext>
      </extLst>
    </cfRule>
  </conditionalFormatting>
  <conditionalFormatting sqref="AC23">
    <cfRule type="dataBar" priority="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{A236E2C8-092A-44CE-B568-60F400AD0D2A}</x14:id>
        </ext>
      </extLst>
    </cfRule>
  </conditionalFormatting>
  <conditionalFormatting sqref="AC23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{7239EB33-A574-449B-9BC2-4495702E9767}</x14:id>
        </ext>
      </extLst>
    </cfRule>
  </conditionalFormatting>
  <conditionalFormatting sqref="AC23">
    <cfRule type="dataBar" priority="9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{362B31F1-10DC-40B7-824C-B5D90C2CE675}</x14:id>
        </ext>
      </extLst>
    </cfRule>
  </conditionalFormatting>
  <conditionalFormatting sqref="AC23">
    <cfRule type="dataBar" priority="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{CB2E08BD-0827-440A-917F-D640C255CA14}</x14:id>
        </ext>
      </extLst>
    </cfRule>
  </conditionalFormatting>
  <conditionalFormatting sqref="AC23">
    <cfRule type="dataBar" priority="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{D4CDBACE-384D-4C45-A274-826F93A1ACD8}</x14:id>
        </ext>
      </extLst>
    </cfRule>
  </conditionalFormatting>
  <conditionalFormatting sqref="AC23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{C6F2C4EC-F02A-410B-AA56-C3773DF6C3AE}</x14:id>
        </ext>
      </extLst>
    </cfRule>
  </conditionalFormatting>
  <conditionalFormatting sqref="AC23">
    <cfRule type="dataBar" priority="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{4B91981A-BE6D-46AF-8FFF-EE01016BEA18}</x14:id>
        </ext>
      </extLst>
    </cfRule>
  </conditionalFormatting>
  <conditionalFormatting sqref="AC23">
    <cfRule type="dataBar" priority="9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{85A165CA-2108-4C74-9781-3FC5583F2A72}</x14:id>
        </ext>
      </extLst>
    </cfRule>
  </conditionalFormatting>
  <conditionalFormatting sqref="AC23">
    <cfRule type="dataBar" priority="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{16997A7F-7DB6-471F-B1BC-DEF37C90E8D1}</x14:id>
        </ext>
      </extLst>
    </cfRule>
  </conditionalFormatting>
  <conditionalFormatting sqref="AC23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{751387D8-EC60-4F63-BAE5-526F427AA780}</x14:id>
        </ext>
      </extLst>
    </cfRule>
  </conditionalFormatting>
  <conditionalFormatting sqref="AC23">
    <cfRule type="dataBar" priority="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{90E2039B-F250-4B10-9CF5-F37A6650D8C9}</x14:id>
        </ext>
      </extLst>
    </cfRule>
  </conditionalFormatting>
  <conditionalFormatting sqref="AC26 AC28 AC30 AC32">
    <cfRule type="dataBar" priority="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{04A237FC-46BE-4D2A-8BE8-CEBFC8548F44}</x14:id>
        </ext>
      </extLst>
    </cfRule>
  </conditionalFormatting>
  <conditionalFormatting sqref="AC26 AC28 AC30 AC32"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{FCF507D6-4DA5-449B-B13F-E0C121B9A196}</x14:id>
        </ext>
      </extLst>
    </cfRule>
  </conditionalFormatting>
  <conditionalFormatting sqref="AC26 AC28 AC30 AC32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{CD89EF93-5AAC-4F61-A62B-4F88094C3021}</x14:id>
        </ext>
      </extLst>
    </cfRule>
  </conditionalFormatting>
  <conditionalFormatting sqref="AC26 AC28 AC30 AC32">
    <cfRule type="dataBar" priority="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{5028B084-A397-4055-BC8C-224F995FAEC3}</x14:id>
        </ext>
      </extLst>
    </cfRule>
  </conditionalFormatting>
  <conditionalFormatting sqref="AC26 AC28 AC30 AC32">
    <cfRule type="dataBar" priority="9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{89A76DD7-B9C8-48EB-8888-82FBBF107F6D}</x14:id>
        </ext>
      </extLst>
    </cfRule>
  </conditionalFormatting>
  <conditionalFormatting sqref="AC26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{537B2660-76E4-414C-8543-9867ED1A678E}</x14:id>
        </ext>
      </extLst>
    </cfRule>
  </conditionalFormatting>
  <conditionalFormatting sqref="AC26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{CF02DDDB-CDA3-47EF-B169-7A07D6B73A27}</x14:id>
        </ext>
      </extLst>
    </cfRule>
  </conditionalFormatting>
  <conditionalFormatting sqref="AC26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{C05D9620-0784-462D-8886-E77675752411}</x14:id>
        </ext>
      </extLst>
    </cfRule>
  </conditionalFormatting>
  <conditionalFormatting sqref="AC25 AC27 AC29 AC31">
    <cfRule type="dataBar" priority="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{DF117C3C-A1C8-4314-AA89-688177C5A14D}</x14:id>
        </ext>
      </extLst>
    </cfRule>
  </conditionalFormatting>
  <conditionalFormatting sqref="AC25 AC27 AC29 AC31">
    <cfRule type="dataBar" priority="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{292D57AB-FAB4-4BC9-B9BD-686D9DCD891A}</x14:id>
        </ext>
      </extLst>
    </cfRule>
  </conditionalFormatting>
  <conditionalFormatting sqref="AC25 AC27 AC29 AC31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{4483422A-764B-42AF-A65E-77ECC5C0DC08}</x14:id>
        </ext>
      </extLst>
    </cfRule>
  </conditionalFormatting>
  <conditionalFormatting sqref="AC25 AC27 AC29 AC31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{38561409-AD7B-4443-B97B-2E55830AC16E}</x14:id>
        </ext>
      </extLst>
    </cfRule>
  </conditionalFormatting>
  <conditionalFormatting sqref="AC25 AC27 AC29 AC31">
    <cfRule type="dataBar" priority="9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{DC9BEF81-7B09-4AA9-A2D3-BA225717748B}</x14:id>
        </ext>
      </extLst>
    </cfRule>
  </conditionalFormatting>
  <conditionalFormatting sqref="AC27">
    <cfRule type="dataBar" priority="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{4F6FF944-4897-45D7-95B0-684AFC8D5908}</x14:id>
        </ext>
      </extLst>
    </cfRule>
  </conditionalFormatting>
  <conditionalFormatting sqref="AC27">
    <cfRule type="dataBar" priority="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{A8D96492-008E-4C94-8769-8E4D6A503E2A}</x14:id>
        </ext>
      </extLst>
    </cfRule>
  </conditionalFormatting>
  <conditionalFormatting sqref="AC26">
    <cfRule type="dataBar" priority="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{3EA015BA-F8E0-4582-890B-AEC1536CEA88}</x14:id>
        </ext>
      </extLst>
    </cfRule>
  </conditionalFormatting>
  <conditionalFormatting sqref="AC26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{0C3126C5-560D-40CC-9D13-B726390D8FB7}</x14:id>
        </ext>
      </extLst>
    </cfRule>
  </conditionalFormatting>
  <conditionalFormatting sqref="AC26">
    <cfRule type="dataBar" priority="9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{19C6ABEA-1EE3-46CC-B2DC-0C1375599548}</x14:id>
        </ext>
      </extLst>
    </cfRule>
  </conditionalFormatting>
  <conditionalFormatting sqref="AC26">
    <cfRule type="dataBar" priority="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{8DD5112B-8B21-4D2C-874A-4CBB5DC7F794}</x14:id>
        </ext>
      </extLst>
    </cfRule>
  </conditionalFormatting>
  <conditionalFormatting sqref="AC26">
    <cfRule type="dataBar" priority="9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{BF37AFC4-211F-445F-BFF7-A0212E1B9504}</x14:id>
        </ext>
      </extLst>
    </cfRule>
  </conditionalFormatting>
  <conditionalFormatting sqref="AC26">
    <cfRule type="dataBar" priority="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{90D3AF01-2386-4977-9504-C1D6071F3783}</x14:id>
        </ext>
      </extLst>
    </cfRule>
  </conditionalFormatting>
  <conditionalFormatting sqref="AC26">
    <cfRule type="dataBar" priority="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{9BBA8C8C-CA41-4703-9AA3-6462F92FDDA7}</x14:id>
        </ext>
      </extLst>
    </cfRule>
  </conditionalFormatting>
  <conditionalFormatting sqref="AC26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{E7A088A1-F36E-4687-8D41-CF71F5500B7B}</x14:id>
        </ext>
      </extLst>
    </cfRule>
  </conditionalFormatting>
  <conditionalFormatting sqref="AC27">
    <cfRule type="dataBar" priority="9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{0BB4D8D5-8CB8-448E-8732-5C0A2B52176D}</x14:id>
        </ext>
      </extLst>
    </cfRule>
  </conditionalFormatting>
  <conditionalFormatting sqref="AC27">
    <cfRule type="dataBar" priority="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{B0124675-6BC3-4940-B153-15F01C188073}</x14:id>
        </ext>
      </extLst>
    </cfRule>
  </conditionalFormatting>
  <conditionalFormatting sqref="AC27">
    <cfRule type="dataBar" priority="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{093D5F2D-C7F4-4E54-9BD8-5DCAB7656428}</x14:id>
        </ext>
      </extLst>
    </cfRule>
  </conditionalFormatting>
  <conditionalFormatting sqref="AC27">
    <cfRule type="dataBar" priority="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{321A77E5-E0DB-4285-A0AA-083DB27CD03A}</x14:id>
        </ext>
      </extLst>
    </cfRule>
  </conditionalFormatting>
  <conditionalFormatting sqref="AC27">
    <cfRule type="dataBar" priority="9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{B0B35ED2-6F26-4D84-ACE1-8D350F6A51E3}</x14:id>
        </ext>
      </extLst>
    </cfRule>
  </conditionalFormatting>
  <conditionalFormatting sqref="AC25">
    <cfRule type="dataBar" priority="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{0AF18433-97E9-490F-A282-72A0C56603AB}</x14:id>
        </ext>
      </extLst>
    </cfRule>
  </conditionalFormatting>
  <conditionalFormatting sqref="AC25">
    <cfRule type="dataBar" priority="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{8884D71E-A470-4A3E-80B6-A4EE37B9223C}</x14:id>
        </ext>
      </extLst>
    </cfRule>
  </conditionalFormatting>
  <conditionalFormatting sqref="AC25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{9F15DFC6-28F3-472B-AB94-E8BD9B92EAE7}</x14:id>
        </ext>
      </extLst>
    </cfRule>
  </conditionalFormatting>
  <conditionalFormatting sqref="AC21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{8389DB25-EE83-4974-B143-C51D2B87730F}</x14:id>
        </ext>
      </extLst>
    </cfRule>
  </conditionalFormatting>
  <conditionalFormatting sqref="AC21">
    <cfRule type="dataBar" priority="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{F6C3800B-8F26-4F4B-909A-B1F576140706}</x14:id>
        </ext>
      </extLst>
    </cfRule>
  </conditionalFormatting>
  <conditionalFormatting sqref="AC21">
    <cfRule type="dataBar" priority="9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{A600F756-F804-4602-8F20-7C6C4991A9E0}</x14:id>
        </ext>
      </extLst>
    </cfRule>
  </conditionalFormatting>
  <conditionalFormatting sqref="AC21">
    <cfRule type="dataBar" priority="9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{AC3BDC8C-2002-442F-9F2D-10C13AC32F1B}</x14:id>
        </ext>
      </extLst>
    </cfRule>
  </conditionalFormatting>
  <conditionalFormatting sqref="AC21">
    <cfRule type="dataBar" priority="9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{A09F1E33-A3D2-4823-8A47-8D131125DE03}</x14:id>
        </ext>
      </extLst>
    </cfRule>
  </conditionalFormatting>
  <conditionalFormatting sqref="AC21">
    <cfRule type="dataBar" priority="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{22D5BF9A-BBE6-40D4-A45C-5AF3A2F58639}</x14:id>
        </ext>
      </extLst>
    </cfRule>
  </conditionalFormatting>
  <conditionalFormatting sqref="AC21">
    <cfRule type="dataBar" priority="9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{4A696B0F-BBF6-4290-BD14-640AC5D45FCC}</x14:id>
        </ext>
      </extLst>
    </cfRule>
  </conditionalFormatting>
  <conditionalFormatting sqref="AC21">
    <cfRule type="dataBar" priority="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{02C78D39-2809-4105-A0C2-4BB4C4DB267D}</x14:id>
        </ext>
      </extLst>
    </cfRule>
  </conditionalFormatting>
  <conditionalFormatting sqref="AC23:AC32 AC11:AC20">
    <cfRule type="dataBar" priority="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{79664292-BA23-4B17-A199-AF1F69949EF2}</x14:id>
        </ext>
      </extLst>
    </cfRule>
  </conditionalFormatting>
  <conditionalFormatting sqref="AC23:AC32 AC11:AC20">
    <cfRule type="dataBar" priority="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{F5C006C4-8487-4368-B345-2D077F9D129E}</x14:id>
        </ext>
      </extLst>
    </cfRule>
  </conditionalFormatting>
  <conditionalFormatting sqref="AC23:AC32 AC11:AC20">
    <cfRule type="dataBar" priority="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{568488C0-4284-41B6-9CB7-227CEA6AF828}</x14:id>
        </ext>
      </extLst>
    </cfRule>
  </conditionalFormatting>
  <conditionalFormatting sqref="AC23:AC32 AC11:AC20">
    <cfRule type="dataBar" priority="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{704552EE-C70F-462E-97A2-6E5FED7BDD32}</x14:id>
        </ext>
      </extLst>
    </cfRule>
  </conditionalFormatting>
  <conditionalFormatting sqref="AC23:AC32 AC11:AC20">
    <cfRule type="dataBar" priority="9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{3020E1A9-B115-4DD0-A3D2-AD6B27038B1D}</x14:id>
        </ext>
      </extLst>
    </cfRule>
  </conditionalFormatting>
  <conditionalFormatting sqref="AC25:AC32">
    <cfRule type="dataBar" priority="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{BA8DCEC7-40CB-4290-9E69-9DCC7A129547}</x14:id>
        </ext>
      </extLst>
    </cfRule>
  </conditionalFormatting>
  <conditionalFormatting sqref="AC25:AC32">
    <cfRule type="dataBar" priority="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{3F9B1F58-2685-478F-B200-AD478CB5F0A0}</x14:id>
        </ext>
      </extLst>
    </cfRule>
  </conditionalFormatting>
  <conditionalFormatting sqref="AC25:AC32">
    <cfRule type="dataBar" priority="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{A5E82ED6-918A-463F-8A06-32DDDD8CD6CB}</x14:id>
        </ext>
      </extLst>
    </cfRule>
  </conditionalFormatting>
  <conditionalFormatting sqref="AC25:AC32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{CD019882-AF53-4E63-9521-85578B2ABE56}</x14:id>
        </ext>
      </extLst>
    </cfRule>
  </conditionalFormatting>
  <conditionalFormatting sqref="AC25:AC32">
    <cfRule type="dataBar" priority="9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{2365CAC3-167E-40BA-AE98-60DD40592753}</x14:id>
        </ext>
      </extLst>
    </cfRule>
  </conditionalFormatting>
  <conditionalFormatting sqref="AC25:AC32">
    <cfRule type="dataBar" priority="9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{376DC0F1-7487-432F-8ED0-EBD1487BA4DC}</x14:id>
        </ext>
      </extLst>
    </cfRule>
  </conditionalFormatting>
  <conditionalFormatting sqref="AC25:AC32">
    <cfRule type="dataBar" priority="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{F52B8227-DBF2-4E9C-9B01-B3A956F11C46}</x14:id>
        </ext>
      </extLst>
    </cfRule>
  </conditionalFormatting>
  <conditionalFormatting sqref="AC25:AC32">
    <cfRule type="dataBar" priority="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{436A6D97-CF1E-41DC-AEAA-A72AB2F73CDF}</x14:id>
        </ext>
      </extLst>
    </cfRule>
  </conditionalFormatting>
  <conditionalFormatting sqref="AC25:AC32">
    <cfRule type="dataBar" priority="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{877F81AA-8AC6-4F51-8686-2007ADDAECBB}</x14:id>
        </ext>
      </extLst>
    </cfRule>
  </conditionalFormatting>
  <conditionalFormatting sqref="AC25:AC32">
    <cfRule type="dataBar" priority="9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{549F8744-17AA-4549-8760-89C9F3568BE6}</x14:id>
        </ext>
      </extLst>
    </cfRule>
  </conditionalFormatting>
  <conditionalFormatting sqref="AC19:AC20 AC16 AC23:AC32">
    <cfRule type="dataBar" priority="9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{8D4E3045-0E53-47D3-9478-99E48FB7ECB8}</x14:id>
        </ext>
      </extLst>
    </cfRule>
  </conditionalFormatting>
  <conditionalFormatting sqref="AC23:AC32 AC11:AC20">
    <cfRule type="dataBar" priority="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{B6EB74A5-0D8F-4256-AFF7-CE75B60E3813}</x14:id>
        </ext>
      </extLst>
    </cfRule>
  </conditionalFormatting>
  <conditionalFormatting sqref="AC12:AC32">
    <cfRule type="dataBar" priority="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{789E3110-2E27-4488-B364-F8C02C755027}</x14:id>
        </ext>
      </extLst>
    </cfRule>
  </conditionalFormatting>
  <conditionalFormatting sqref="AC11:AC32"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{CD68604D-B675-40C4-8062-EB90260689CA}</x14:id>
        </ext>
      </extLst>
    </cfRule>
  </conditionalFormatting>
  <conditionalFormatting sqref="AC11:AC32">
    <cfRule type="dataBar" priority="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{FF66AF32-BE54-49F7-A5B8-FC894D308841}</x14:id>
        </ext>
      </extLst>
    </cfRule>
  </conditionalFormatting>
  <conditionalFormatting sqref="AC11:AC32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{BE7200A2-8C48-40B2-BBD9-3DD876F9790D}</x14:id>
        </ext>
      </extLst>
    </cfRule>
  </conditionalFormatting>
  <conditionalFormatting sqref="AC11:AC13">
    <cfRule type="dataBar" priority="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{DAAD9C05-A0E9-4FAD-A964-B8827E762012}</x14:id>
        </ext>
      </extLst>
    </cfRule>
  </conditionalFormatting>
  <conditionalFormatting sqref="AC16:AC19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{08AF86BF-569B-4DD6-B2D5-8291F6E87BA6}</x14:id>
        </ext>
      </extLst>
    </cfRule>
  </conditionalFormatting>
  <conditionalFormatting sqref="AC11:AC32">
    <cfRule type="dataBar" priority="9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{A3F8A4D4-1448-4187-896E-86D9C144F641}</x14:id>
        </ext>
      </extLst>
    </cfRule>
  </conditionalFormatting>
  <conditionalFormatting sqref="AD21:AD22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{474DCB7B-C9E1-40B5-BF82-B9231AAED606}</x14:id>
        </ext>
      </extLst>
    </cfRule>
  </conditionalFormatting>
  <conditionalFormatting sqref="AD21:AD22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{1D5B7010-7C04-481A-919A-DDF830895126}</x14:id>
        </ext>
      </extLst>
    </cfRule>
  </conditionalFormatting>
  <conditionalFormatting sqref="AD21:AD22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{043DD597-FB9B-4634-B0AD-EA1E7A6D7956}</x14:id>
        </ext>
      </extLst>
    </cfRule>
  </conditionalFormatting>
  <conditionalFormatting sqref="AD21:AD22">
    <cfRule type="dataBar" priority="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{C2DBF81C-52BB-482B-B438-81E1CFA00853}</x14:id>
        </ext>
      </extLst>
    </cfRule>
  </conditionalFormatting>
  <conditionalFormatting sqref="AD21:AD22">
    <cfRule type="dataBar" priority="9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{9BC1EDFB-1BF0-47DF-A4BC-1E74309278D7}</x14:id>
        </ext>
      </extLst>
    </cfRule>
  </conditionalFormatting>
  <conditionalFormatting sqref="AD21:AD22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{9450C0B3-CF0F-4C06-82FE-F10450D990B9}</x14:id>
        </ext>
      </extLst>
    </cfRule>
  </conditionalFormatting>
  <conditionalFormatting sqref="AD21:AD22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{5ED39049-119C-4A0D-934B-E0842520CA29}</x14:id>
        </ext>
      </extLst>
    </cfRule>
  </conditionalFormatting>
  <conditionalFormatting sqref="AD21:AD22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{B5B2154B-8202-4CBA-BC3A-80D109EBBAAF}</x14:id>
        </ext>
      </extLst>
    </cfRule>
  </conditionalFormatting>
  <conditionalFormatting sqref="AD21:AD22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{4D662666-8FE0-4DDB-BC84-83E5594CA95F}</x14:id>
        </ext>
      </extLst>
    </cfRule>
  </conditionalFormatting>
  <conditionalFormatting sqref="AD17"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{D3E55150-1237-4AE5-B722-9D9AB269067B}</x14:id>
        </ext>
      </extLst>
    </cfRule>
  </conditionalFormatting>
  <conditionalFormatting sqref="AD17">
    <cfRule type="dataBar" priority="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{3D02DC17-245E-485D-A09E-51D56D2F3302}</x14:id>
        </ext>
      </extLst>
    </cfRule>
  </conditionalFormatting>
  <conditionalFormatting sqref="AD17">
    <cfRule type="dataBar" priority="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{1981A741-2195-429A-9208-75AE0D9CC8DA}</x14:id>
        </ext>
      </extLst>
    </cfRule>
  </conditionalFormatting>
  <conditionalFormatting sqref="AD17">
    <cfRule type="dataBar" priority="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{2B6BAF11-21A7-4200-BCC0-79A7909529BE}</x14:id>
        </ext>
      </extLst>
    </cfRule>
  </conditionalFormatting>
  <conditionalFormatting sqref="AD17">
    <cfRule type="dataBar" priority="8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{6EF93989-3BE5-49AB-8DC5-E4575A770E5A}</x14:id>
        </ext>
      </extLst>
    </cfRule>
  </conditionalFormatting>
  <conditionalFormatting sqref="AD17"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{8859C5EA-41EC-46F8-B6AE-9495E2B3B381}</x14:id>
        </ext>
      </extLst>
    </cfRule>
  </conditionalFormatting>
  <conditionalFormatting sqref="AD17">
    <cfRule type="dataBar" priority="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{BBF9E751-CDCF-4E7C-99C8-882E5E5B0784}</x14:id>
        </ext>
      </extLst>
    </cfRule>
  </conditionalFormatting>
  <conditionalFormatting sqref="AD17">
    <cfRule type="dataBar" priority="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{69192837-C013-4005-9677-40393FAFB461}</x14:id>
        </ext>
      </extLst>
    </cfRule>
  </conditionalFormatting>
  <conditionalFormatting sqref="AD18">
    <cfRule type="dataBar" priority="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{C6318C5F-8373-48EC-9C35-750BC4AA8683}</x14:id>
        </ext>
      </extLst>
    </cfRule>
  </conditionalFormatting>
  <conditionalFormatting sqref="AD18">
    <cfRule type="dataBar" priority="8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{473713B0-15FE-4145-95A1-D10492E2A590}</x14:id>
        </ext>
      </extLst>
    </cfRule>
  </conditionalFormatting>
  <conditionalFormatting sqref="AD18">
    <cfRule type="dataBar" priority="8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{9BFDC101-FAEC-4BB7-94B5-F245772C8084}</x14:id>
        </ext>
      </extLst>
    </cfRule>
  </conditionalFormatting>
  <conditionalFormatting sqref="AD18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{5C3E815C-320A-4719-82A8-E3E0DFBF07B8}</x14:id>
        </ext>
      </extLst>
    </cfRule>
  </conditionalFormatting>
  <conditionalFormatting sqref="AD18">
    <cfRule type="dataBar" priority="8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{E0004DB8-303A-47EC-9552-A12C2BC93563}</x14:id>
        </ext>
      </extLst>
    </cfRule>
  </conditionalFormatting>
  <conditionalFormatting sqref="AD18">
    <cfRule type="dataBar" priority="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{FC28021F-FEE5-45B6-9AA0-EC328061EAED}</x14:id>
        </ext>
      </extLst>
    </cfRule>
  </conditionalFormatting>
  <conditionalFormatting sqref="AD18">
    <cfRule type="dataBar" priority="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{680CC5A6-77F6-4BD5-AC7A-821DC2067BA4}</x14:id>
        </ext>
      </extLst>
    </cfRule>
  </conditionalFormatting>
  <conditionalFormatting sqref="AD18">
    <cfRule type="dataBar" priority="8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{90567C95-9D97-421A-8B95-5601888A6143}</x14:id>
        </ext>
      </extLst>
    </cfRule>
  </conditionalFormatting>
  <conditionalFormatting sqref="AD32">
    <cfRule type="dataBar" priority="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{494298F5-DA26-4551-BA45-5461A6EEA315}</x14:id>
        </ext>
      </extLst>
    </cfRule>
  </conditionalFormatting>
  <conditionalFormatting sqref="AD32">
    <cfRule type="dataBar" priority="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{2EB4993D-4CEB-47F0-BF25-2C3D9F057CFB}</x14:id>
        </ext>
      </extLst>
    </cfRule>
  </conditionalFormatting>
  <conditionalFormatting sqref="AD32">
    <cfRule type="dataBar" priority="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{40EEDACC-7909-47AD-801B-1BA72AF1CC60}</x14:id>
        </ext>
      </extLst>
    </cfRule>
  </conditionalFormatting>
  <conditionalFormatting sqref="AD32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{4A92A392-4A60-4D0E-8554-E2D58FE36FD2}</x14:id>
        </ext>
      </extLst>
    </cfRule>
  </conditionalFormatting>
  <conditionalFormatting sqref="AD32">
    <cfRule type="dataBar" priority="8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{1401B1FD-1CE2-441C-8A22-5C7041E3C52F}</x14:id>
        </ext>
      </extLst>
    </cfRule>
  </conditionalFormatting>
  <conditionalFormatting sqref="AD32">
    <cfRule type="dataBar" priority="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{3FC82613-24C6-4EF9-9612-EDC0D2AA7807}</x14:id>
        </ext>
      </extLst>
    </cfRule>
  </conditionalFormatting>
  <conditionalFormatting sqref="AD32">
    <cfRule type="dataBar" priority="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{36440BAC-5BDA-4B8D-83F8-74FFD1114801}</x14:id>
        </ext>
      </extLst>
    </cfRule>
  </conditionalFormatting>
  <conditionalFormatting sqref="AD32">
    <cfRule type="dataBar" priority="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{83AEF521-8BB0-42C2-AF44-4D891B34E030}</x14:id>
        </ext>
      </extLst>
    </cfRule>
  </conditionalFormatting>
  <conditionalFormatting sqref="AD21">
    <cfRule type="dataBar" priority="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{33C28189-C769-4CA6-8A02-08BCE56FF90F}</x14:id>
        </ext>
      </extLst>
    </cfRule>
  </conditionalFormatting>
  <conditionalFormatting sqref="AD21">
    <cfRule type="dataBar" priority="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{99AB6017-F636-4D03-B9E1-EDE6D62E7D84}</x14:id>
        </ext>
      </extLst>
    </cfRule>
  </conditionalFormatting>
  <conditionalFormatting sqref="AD21">
    <cfRule type="dataBar" priority="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{38E39695-0D13-4881-9A57-2C00D13CF2E8}</x14:id>
        </ext>
      </extLst>
    </cfRule>
  </conditionalFormatting>
  <conditionalFormatting sqref="AD21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{9B6757A8-1E45-45A6-AD2C-61E6C93F05E4}</x14:id>
        </ext>
      </extLst>
    </cfRule>
  </conditionalFormatting>
  <conditionalFormatting sqref="AD21">
    <cfRule type="dataBar" priority="8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{1B5DC500-6080-4D5B-8ED9-FC49B3176DAE}</x14:id>
        </ext>
      </extLst>
    </cfRule>
  </conditionalFormatting>
  <conditionalFormatting sqref="AD23">
    <cfRule type="dataBar" priority="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{4A698D16-87C6-4165-B922-6E4391D2C75E}</x14:id>
        </ext>
      </extLst>
    </cfRule>
  </conditionalFormatting>
  <conditionalFormatting sqref="AD23">
    <cfRule type="dataBar" priority="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{E90F7D21-5BBD-48E2-9123-B42AFAB3653D}</x14:id>
        </ext>
      </extLst>
    </cfRule>
  </conditionalFormatting>
  <conditionalFormatting sqref="AD23">
    <cfRule type="dataBar" priority="8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{CE60DBEC-4E1D-4DE1-A532-FE7A61F518F3}</x14:id>
        </ext>
      </extLst>
    </cfRule>
  </conditionalFormatting>
  <conditionalFormatting sqref="AD23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{0BA4C314-0C98-4927-A09F-B6035E66E540}</x14:id>
        </ext>
      </extLst>
    </cfRule>
  </conditionalFormatting>
  <conditionalFormatting sqref="AD23">
    <cfRule type="dataBar" priority="8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{989DE425-F6D2-46C9-8C1C-47FF9A906502}</x14:id>
        </ext>
      </extLst>
    </cfRule>
  </conditionalFormatting>
  <conditionalFormatting sqref="AD23">
    <cfRule type="dataBar" priority="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{4987160C-115C-427C-92B8-7D87EFED5693}</x14:id>
        </ext>
      </extLst>
    </cfRule>
  </conditionalFormatting>
  <conditionalFormatting sqref="AD23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{7EDA1D35-9067-4F9D-825E-62416388BCB7}</x14:id>
        </ext>
      </extLst>
    </cfRule>
  </conditionalFormatting>
  <conditionalFormatting sqref="AD23">
    <cfRule type="dataBar" priority="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{50872FF8-DD2A-44E9-B74C-611E5B86AFFC}</x14:id>
        </ext>
      </extLst>
    </cfRule>
  </conditionalFormatting>
  <conditionalFormatting sqref="AD23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{065EBA3B-6544-4533-B780-71351749C812}</x14:id>
        </ext>
      </extLst>
    </cfRule>
  </conditionalFormatting>
  <conditionalFormatting sqref="AD23">
    <cfRule type="dataBar" priority="8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{A11D32B0-0A36-418A-8D8D-309A4C6BD3EC}</x14:id>
        </ext>
      </extLst>
    </cfRule>
  </conditionalFormatting>
  <conditionalFormatting sqref="AD23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{26C14173-7092-4D42-9D94-B8D0C5E2185C}</x14:id>
        </ext>
      </extLst>
    </cfRule>
  </conditionalFormatting>
  <conditionalFormatting sqref="AD23">
    <cfRule type="dataBar" priority="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{BCDAA47F-87C5-4653-AB6F-E4F809147117}</x14:id>
        </ext>
      </extLst>
    </cfRule>
  </conditionalFormatting>
  <conditionalFormatting sqref="AD23">
    <cfRule type="dataBar" priority="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{FEF7E292-CAF9-441A-9DF0-33C201F973F6}</x14:id>
        </ext>
      </extLst>
    </cfRule>
  </conditionalFormatting>
  <conditionalFormatting sqref="AD26 AD28 AD30 AD32">
    <cfRule type="dataBar" priority="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{E3096D0F-E6DD-46C9-9FB6-D258945E34C5}</x14:id>
        </ext>
      </extLst>
    </cfRule>
  </conditionalFormatting>
  <conditionalFormatting sqref="AD26 AD28 AD30 AD32">
    <cfRule type="dataBar" priority="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{1D8ADE08-194C-4413-AB01-450519BE5FDA}</x14:id>
        </ext>
      </extLst>
    </cfRule>
  </conditionalFormatting>
  <conditionalFormatting sqref="AD26 AD28 AD30 AD32">
    <cfRule type="dataBar" priority="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{8435AD68-8B85-4E39-9064-5CB722442EDA}</x14:id>
        </ext>
      </extLst>
    </cfRule>
  </conditionalFormatting>
  <conditionalFormatting sqref="AD26 AD28 AD30 AD32">
    <cfRule type="dataBar" priority="8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{28465DF6-13F8-4121-83EB-CA0FFCF58155}</x14:id>
        </ext>
      </extLst>
    </cfRule>
  </conditionalFormatting>
  <conditionalFormatting sqref="AD26 AD28 AD30 AD32">
    <cfRule type="dataBar" priority="8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{A24095D3-3A8B-4976-9B89-9DD38BE48890}</x14:id>
        </ext>
      </extLst>
    </cfRule>
  </conditionalFormatting>
  <conditionalFormatting sqref="AD26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{F0ADE304-5D42-4B92-BE65-DA7D158BBB84}</x14:id>
        </ext>
      </extLst>
    </cfRule>
  </conditionalFormatting>
  <conditionalFormatting sqref="AD26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{CF25AA2F-671C-434A-9076-E859D177292F}</x14:id>
        </ext>
      </extLst>
    </cfRule>
  </conditionalFormatting>
  <conditionalFormatting sqref="AD26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{71D14119-0D9E-40FB-9B38-33C3F0F5A42A}</x14:id>
        </ext>
      </extLst>
    </cfRule>
  </conditionalFormatting>
  <conditionalFormatting sqref="AD25 AD27 AD29 AD31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{30DDEB8F-E5FE-4E61-AAAD-445C218A12DD}</x14:id>
        </ext>
      </extLst>
    </cfRule>
  </conditionalFormatting>
  <conditionalFormatting sqref="AD25 AD27 AD29 AD31">
    <cfRule type="dataBar" priority="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{A938BA78-47EB-42F8-8FF6-A956B56F945D}</x14:id>
        </ext>
      </extLst>
    </cfRule>
  </conditionalFormatting>
  <conditionalFormatting sqref="AD25 AD27 AD29 AD31">
    <cfRule type="dataBar" priority="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{CE2EA44C-BEB6-499E-B735-140A8A1FABAC}</x14:id>
        </ext>
      </extLst>
    </cfRule>
  </conditionalFormatting>
  <conditionalFormatting sqref="AD25 AD27 AD29 AD31">
    <cfRule type="dataBar" priority="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{839F5DBF-06B9-4D74-B510-8D6AE3416D44}</x14:id>
        </ext>
      </extLst>
    </cfRule>
  </conditionalFormatting>
  <conditionalFormatting sqref="AD25 AD27 AD29 AD31">
    <cfRule type="dataBar" priority="8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{B2E2CBE3-F74E-4266-8F5C-3CFFFD4728D7}</x14:id>
        </ext>
      </extLst>
    </cfRule>
  </conditionalFormatting>
  <conditionalFormatting sqref="AD27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{CD8D5CE3-3A97-4442-A6D0-D0C972DCFA15}</x14:id>
        </ext>
      </extLst>
    </cfRule>
  </conditionalFormatting>
  <conditionalFormatting sqref="AD27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{5E3739B2-795E-420B-8B18-CC2A1B1D8439}</x14:id>
        </ext>
      </extLst>
    </cfRule>
  </conditionalFormatting>
  <conditionalFormatting sqref="AD26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{7CA2E9AE-C870-4E43-B4A5-32A3873C9989}</x14:id>
        </ext>
      </extLst>
    </cfRule>
  </conditionalFormatting>
  <conditionalFormatting sqref="AD26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{EC64CAAC-009B-496C-BBA8-1562EF38E0B2}</x14:id>
        </ext>
      </extLst>
    </cfRule>
  </conditionalFormatting>
  <conditionalFormatting sqref="AD26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{17E4EB0F-B934-4869-AF4A-10EBDB2E13E9}</x14:id>
        </ext>
      </extLst>
    </cfRule>
  </conditionalFormatting>
  <conditionalFormatting sqref="AD26">
    <cfRule type="dataBar" priority="8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{C65FA489-B7EC-429E-9911-C7E2C87D0204}</x14:id>
        </ext>
      </extLst>
    </cfRule>
  </conditionalFormatting>
  <conditionalFormatting sqref="AD26">
    <cfRule type="dataBar" priority="8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{740CB746-CA92-420F-9A7F-835BD15ED221}</x14:id>
        </ext>
      </extLst>
    </cfRule>
  </conditionalFormatting>
  <conditionalFormatting sqref="AD26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{0451CEE2-7C83-4714-ACC6-75043F10E641}</x14:id>
        </ext>
      </extLst>
    </cfRule>
  </conditionalFormatting>
  <conditionalFormatting sqref="AD26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{BB1363D6-3263-494A-8F18-0CD5A0564CE0}</x14:id>
        </ext>
      </extLst>
    </cfRule>
  </conditionalFormatting>
  <conditionalFormatting sqref="AD26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{A0EF078F-712A-4EDA-B0F4-1097C362ABF3}</x14:id>
        </ext>
      </extLst>
    </cfRule>
  </conditionalFormatting>
  <conditionalFormatting sqref="AD27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{45583007-053A-4FE8-8920-4048F42EA1BB}</x14:id>
        </ext>
      </extLst>
    </cfRule>
  </conditionalFormatting>
  <conditionalFormatting sqref="AD27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{CDF97802-18B0-4AE5-9666-AE808DA89668}</x14:id>
        </ext>
      </extLst>
    </cfRule>
  </conditionalFormatting>
  <conditionalFormatting sqref="AD27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{FA23CAF7-270B-4F4A-AD73-E0FDEEF0EB53}</x14:id>
        </ext>
      </extLst>
    </cfRule>
  </conditionalFormatting>
  <conditionalFormatting sqref="AD27">
    <cfRule type="dataBar" priority="8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{F900550A-743C-4D6B-97BD-71F07F5C921D}</x14:id>
        </ext>
      </extLst>
    </cfRule>
  </conditionalFormatting>
  <conditionalFormatting sqref="AD27">
    <cfRule type="dataBar" priority="8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{022644F3-1A54-4486-92F5-2397DC1588C4}</x14:id>
        </ext>
      </extLst>
    </cfRule>
  </conditionalFormatting>
  <conditionalFormatting sqref="AD25">
    <cfRule type="dataBar" priority="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{37A345F5-1FF0-490E-82DD-76B328EFE3A0}</x14:id>
        </ext>
      </extLst>
    </cfRule>
  </conditionalFormatting>
  <conditionalFormatting sqref="AD25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{2D06397C-8BC4-4B0B-98FF-55FEC7558E92}</x14:id>
        </ext>
      </extLst>
    </cfRule>
  </conditionalFormatting>
  <conditionalFormatting sqref="AD25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{1E8EAFD2-A1C2-4C93-B525-19198DF281DD}</x14:id>
        </ext>
      </extLst>
    </cfRule>
  </conditionalFormatting>
  <conditionalFormatting sqref="AD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{F6506AFD-D9B3-458B-896E-3CEFDB5B44B2}</x14:id>
        </ext>
      </extLst>
    </cfRule>
  </conditionalFormatting>
  <conditionalFormatting sqref="AD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{3B8202C7-F186-4D10-B8AA-65F245467CE1}</x14:id>
        </ext>
      </extLst>
    </cfRule>
  </conditionalFormatting>
  <conditionalFormatting sqref="AD21">
    <cfRule type="dataBar" priority="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{AF128211-5B6F-4607-B0D1-4D94ADEE1C83}</x14:id>
        </ext>
      </extLst>
    </cfRule>
  </conditionalFormatting>
  <conditionalFormatting sqref="AD21">
    <cfRule type="dataBar" priority="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{28533654-507A-443D-AEAC-65E49C9865F9}</x14:id>
        </ext>
      </extLst>
    </cfRule>
  </conditionalFormatting>
  <conditionalFormatting sqref="AD21">
    <cfRule type="dataBar" priority="8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{05421824-B6BA-447E-B837-E818A813773C}</x14:id>
        </ext>
      </extLst>
    </cfRule>
  </conditionalFormatting>
  <conditionalFormatting sqref="AD21">
    <cfRule type="dataBar" priority="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{C6261EA6-A469-4534-B1F5-6219180231E2}</x14:id>
        </ext>
      </extLst>
    </cfRule>
  </conditionalFormatting>
  <conditionalFormatting sqref="AD21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{E94C5F50-B2E0-4861-9F10-31B4EC69515D}</x14:id>
        </ext>
      </extLst>
    </cfRule>
  </conditionalFormatting>
  <conditionalFormatting sqref="AD21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{CC8363DD-CE4E-42DC-8271-3FF71CD75EC7}</x14:id>
        </ext>
      </extLst>
    </cfRule>
  </conditionalFormatting>
  <conditionalFormatting sqref="AD23:AD32 AD11:AD20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{FA637DE7-6FDA-42D4-9540-482C7CBA2160}</x14:id>
        </ext>
      </extLst>
    </cfRule>
  </conditionalFormatting>
  <conditionalFormatting sqref="AD23:AD32 AD11:AD20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{1B6BDE0C-08F9-4535-A93B-ED114CD76B9B}</x14:id>
        </ext>
      </extLst>
    </cfRule>
  </conditionalFormatting>
  <conditionalFormatting sqref="AD23:AD32 AD11:AD20">
    <cfRule type="dataBar" priority="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{E6E11139-2F51-42BA-A667-E430FA5E1026}</x14:id>
        </ext>
      </extLst>
    </cfRule>
  </conditionalFormatting>
  <conditionalFormatting sqref="AD23:AD32 AD11:AD20">
    <cfRule type="dataBar" priority="8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{315EE944-22C6-4A4D-8E78-6D94C7FF1396}</x14:id>
        </ext>
      </extLst>
    </cfRule>
  </conditionalFormatting>
  <conditionalFormatting sqref="AD23:AD32 AD11:AD20">
    <cfRule type="dataBar" priority="8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{109E9BB8-ECA9-40DE-BB30-9DDAE3A7079A}</x14:id>
        </ext>
      </extLst>
    </cfRule>
  </conditionalFormatting>
  <conditionalFormatting sqref="AD25:AD32">
    <cfRule type="dataBar" priority="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{44364D63-6A71-420A-BF87-AE753ED6CE5D}</x14:id>
        </ext>
      </extLst>
    </cfRule>
  </conditionalFormatting>
  <conditionalFormatting sqref="AD25:AD32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{C0FFB0DE-DBB2-4DEC-BD1F-368D7AC89858}</x14:id>
        </ext>
      </extLst>
    </cfRule>
  </conditionalFormatting>
  <conditionalFormatting sqref="AD25:AD32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{CD1E4610-A08F-4C7F-B7D5-A1B0C1CD341E}</x14:id>
        </ext>
      </extLst>
    </cfRule>
  </conditionalFormatting>
  <conditionalFormatting sqref="AD25:AD32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{964550C4-7DCD-4499-A1C7-74227F710C94}</x14:id>
        </ext>
      </extLst>
    </cfRule>
  </conditionalFormatting>
  <conditionalFormatting sqref="AD25:AD32">
    <cfRule type="dataBar" priority="8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{6422A820-0EA2-4905-BAEB-5D9B532FD321}</x14:id>
        </ext>
      </extLst>
    </cfRule>
  </conditionalFormatting>
  <conditionalFormatting sqref="AD25:AD32">
    <cfRule type="dataBar" priority="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{90902AA1-A158-4504-84A7-0EE08B131E4E}</x14:id>
        </ext>
      </extLst>
    </cfRule>
  </conditionalFormatting>
  <conditionalFormatting sqref="AD25:AD32">
    <cfRule type="dataBar" priority="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{997D476B-5EC1-4811-9DC1-E7D7C55605D9}</x14:id>
        </ext>
      </extLst>
    </cfRule>
  </conditionalFormatting>
  <conditionalFormatting sqref="AD25:AD32">
    <cfRule type="dataBar" priority="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{F42DC4E4-7DCA-41C5-8111-9A7E916A3EC1}</x14:id>
        </ext>
      </extLst>
    </cfRule>
  </conditionalFormatting>
  <conditionalFormatting sqref="AD25:AD32">
    <cfRule type="dataBar" priority="8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{41ED1C25-8667-4961-AB8F-8E788A580E90}</x14:id>
        </ext>
      </extLst>
    </cfRule>
  </conditionalFormatting>
  <conditionalFormatting sqref="AD25:AD32">
    <cfRule type="dataBar" priority="8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{3437CECF-95CF-4D7A-AD12-EAC8CD186275}</x14:id>
        </ext>
      </extLst>
    </cfRule>
  </conditionalFormatting>
  <conditionalFormatting sqref="AD19:AD20 AD16 AD23:AD32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{EAE7D5CE-344E-4986-A6FE-8C93CE35A38F}</x14:id>
        </ext>
      </extLst>
    </cfRule>
  </conditionalFormatting>
  <conditionalFormatting sqref="AD23:AD32 AD11:AD20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{366DC144-E651-4177-A0BD-3E3934BA701A}</x14:id>
        </ext>
      </extLst>
    </cfRule>
  </conditionalFormatting>
  <conditionalFormatting sqref="AD12:AD32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{22F699E8-A83D-4B00-91D4-D209264FF102}</x14:id>
        </ext>
      </extLst>
    </cfRule>
  </conditionalFormatting>
  <conditionalFormatting sqref="AD11:AD32">
    <cfRule type="dataBar" priority="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{BBE1BC77-2B11-492A-8BF8-1F1BB8E483EF}</x14:id>
        </ext>
      </extLst>
    </cfRule>
  </conditionalFormatting>
  <conditionalFormatting sqref="AD11:AD32">
    <cfRule type="dataBar" priority="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{C3128186-B99F-4064-A546-A9BD74555CC9}</x14:id>
        </ext>
      </extLst>
    </cfRule>
  </conditionalFormatting>
  <conditionalFormatting sqref="AD11:AD32">
    <cfRule type="dataBar" priority="8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{C136DC6E-168D-4315-99EB-69E28FB3A402}</x14:id>
        </ext>
      </extLst>
    </cfRule>
  </conditionalFormatting>
  <conditionalFormatting sqref="AD11:AD13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{82BBAFE5-4E8C-4BA0-B23C-62C3E50DA944}</x14:id>
        </ext>
      </extLst>
    </cfRule>
  </conditionalFormatting>
  <conditionalFormatting sqref="AD16:AD19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{C79B29ED-1032-497A-8B22-B1205B58F56B}</x14:id>
        </ext>
      </extLst>
    </cfRule>
  </conditionalFormatting>
  <conditionalFormatting sqref="AD11:AD32">
    <cfRule type="dataBar" priority="7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{AF014523-30E3-466B-8649-F675F3AC91CC}</x14:id>
        </ext>
      </extLst>
    </cfRule>
  </conditionalFormatting>
  <conditionalFormatting sqref="AE21:AE22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{C5722998-5F8E-4079-B8AA-DE620ED4AB40}</x14:id>
        </ext>
      </extLst>
    </cfRule>
  </conditionalFormatting>
  <conditionalFormatting sqref="AE21:AE22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{A5123DDB-CDEC-43F5-9CEA-C7B3FD1E49A9}</x14:id>
        </ext>
      </extLst>
    </cfRule>
  </conditionalFormatting>
  <conditionalFormatting sqref="AE21:AE22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{6EF7585E-FFDB-4D53-A3D3-6209B4D71689}</x14:id>
        </ext>
      </extLst>
    </cfRule>
  </conditionalFormatting>
  <conditionalFormatting sqref="AE21:AE22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{A7EA3BE3-4152-4074-8646-F886E13B3990}</x14:id>
        </ext>
      </extLst>
    </cfRule>
  </conditionalFormatting>
  <conditionalFormatting sqref="AE21:AE22">
    <cfRule type="dataBar" priority="7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{43FC7A53-6281-42C0-9456-F2BCA03C3235}</x14:id>
        </ext>
      </extLst>
    </cfRule>
  </conditionalFormatting>
  <conditionalFormatting sqref="AE21:AE22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{6F993769-96C1-434B-9AD3-D062C6AE7C89}</x14:id>
        </ext>
      </extLst>
    </cfRule>
  </conditionalFormatting>
  <conditionalFormatting sqref="AE21:AE22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{680AE9F1-EC9A-4878-9143-EF3C3278A1F1}</x14:id>
        </ext>
      </extLst>
    </cfRule>
  </conditionalFormatting>
  <conditionalFormatting sqref="AE21:AE22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{A3E66223-78ED-4618-9A79-D1893FFE7F73}</x14:id>
        </ext>
      </extLst>
    </cfRule>
  </conditionalFormatting>
  <conditionalFormatting sqref="AE21:AE22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{8B58EA78-3C40-4D65-B4A4-BC5CC356D658}</x14:id>
        </ext>
      </extLst>
    </cfRule>
  </conditionalFormatting>
  <conditionalFormatting sqref="AE17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{BC91D4DE-629F-4902-B098-99784F3644D4}</x14:id>
        </ext>
      </extLst>
    </cfRule>
  </conditionalFormatting>
  <conditionalFormatting sqref="AE17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{BFAC65E8-5D98-44E7-96F4-E697294FA5B8}</x14:id>
        </ext>
      </extLst>
    </cfRule>
  </conditionalFormatting>
  <conditionalFormatting sqref="AE17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{E4CF1740-86C9-4E8E-BDF9-CB57FA13F107}</x14:id>
        </ext>
      </extLst>
    </cfRule>
  </conditionalFormatting>
  <conditionalFormatting sqref="AE17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{FE57622E-DFE9-495A-ADA8-2B1FBA3083E3}</x14:id>
        </ext>
      </extLst>
    </cfRule>
  </conditionalFormatting>
  <conditionalFormatting sqref="AE17">
    <cfRule type="dataBar" priority="7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{3FDD6505-85C2-4883-B517-E2644F9B72C1}</x14:id>
        </ext>
      </extLst>
    </cfRule>
  </conditionalFormatting>
  <conditionalFormatting sqref="AE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{132529DF-E430-4DA9-99DB-94724C581248}</x14:id>
        </ext>
      </extLst>
    </cfRule>
  </conditionalFormatting>
  <conditionalFormatting sqref="AE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{890A9B79-09F9-4D43-B9CC-FF3DB7D7C54A}</x14:id>
        </ext>
      </extLst>
    </cfRule>
  </conditionalFormatting>
  <conditionalFormatting sqref="AE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{8A7560BD-8E45-4BCF-A615-7F0725CE67AF}</x14:id>
        </ext>
      </extLst>
    </cfRule>
  </conditionalFormatting>
  <conditionalFormatting sqref="AE18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{FAA3DBDA-E3BD-41AE-AD2D-129F2938B21E}</x14:id>
        </ext>
      </extLst>
    </cfRule>
  </conditionalFormatting>
  <conditionalFormatting sqref="AE18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{AA48C48B-6E85-4B05-8B0D-B9AE2F2CEB0D}</x14:id>
        </ext>
      </extLst>
    </cfRule>
  </conditionalFormatting>
  <conditionalFormatting sqref="AE18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{D3EFABAA-A0BD-487F-A732-172FF5B397E7}</x14:id>
        </ext>
      </extLst>
    </cfRule>
  </conditionalFormatting>
  <conditionalFormatting sqref="AE18">
    <cfRule type="dataBar" priority="7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{14D84F2D-A7E3-4F14-A5F1-213C97FB6EC3}</x14:id>
        </ext>
      </extLst>
    </cfRule>
  </conditionalFormatting>
  <conditionalFormatting sqref="AE18">
    <cfRule type="dataBar" priority="7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{A499644B-2B32-4994-AFED-EB7200B7E8E9}</x14:id>
        </ext>
      </extLst>
    </cfRule>
  </conditionalFormatting>
  <conditionalFormatting sqref="AE18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{A021F854-E679-457A-9167-5DA7DCFAA94E}</x14:id>
        </ext>
      </extLst>
    </cfRule>
  </conditionalFormatting>
  <conditionalFormatting sqref="AE18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{7A43D1F7-A8B4-4975-B63A-1A351F359600}</x14:id>
        </ext>
      </extLst>
    </cfRule>
  </conditionalFormatting>
  <conditionalFormatting sqref="AE18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{C829ECFA-5825-492F-B607-02EBDA156196}</x14:id>
        </ext>
      </extLst>
    </cfRule>
  </conditionalFormatting>
  <conditionalFormatting sqref="AE32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{751770D5-BD53-4065-8ED2-F3EF2A084F48}</x14:id>
        </ext>
      </extLst>
    </cfRule>
  </conditionalFormatting>
  <conditionalFormatting sqref="AE32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{94ADBBB7-88B9-4718-95FB-14FF3A9DAE4F}</x14:id>
        </ext>
      </extLst>
    </cfRule>
  </conditionalFormatting>
  <conditionalFormatting sqref="AE32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{AC06E73C-9109-4D31-946F-CB1A0872F6DE}</x14:id>
        </ext>
      </extLst>
    </cfRule>
  </conditionalFormatting>
  <conditionalFormatting sqref="AE32">
    <cfRule type="dataBar" priority="7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{D44E7419-41E4-4C47-902C-21FE3A9BCABB}</x14:id>
        </ext>
      </extLst>
    </cfRule>
  </conditionalFormatting>
  <conditionalFormatting sqref="AE32">
    <cfRule type="dataBar" priority="7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{858D107A-A6AB-4E36-A2F1-CE9DD1321DA4}</x14:id>
        </ext>
      </extLst>
    </cfRule>
  </conditionalFormatting>
  <conditionalFormatting sqref="AE32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{9654ED0F-7279-418B-A4F7-146F22A2EB0D}</x14:id>
        </ext>
      </extLst>
    </cfRule>
  </conditionalFormatting>
  <conditionalFormatting sqref="AE32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{38784A06-ADFE-4BC3-BC7E-442DD292A65D}</x14:id>
        </ext>
      </extLst>
    </cfRule>
  </conditionalFormatting>
  <conditionalFormatting sqref="AE32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{2C7A6B58-EBB6-4A62-A56C-A034AA6C6BF7}</x14:id>
        </ext>
      </extLst>
    </cfRule>
  </conditionalFormatting>
  <conditionalFormatting sqref="AE21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{D27A8987-431D-4BBC-A99C-C8B808BBF20B}</x14:id>
        </ext>
      </extLst>
    </cfRule>
  </conditionalFormatting>
  <conditionalFormatting sqref="AE21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{0AB107F2-97E1-4A59-A623-038C81376537}</x14:id>
        </ext>
      </extLst>
    </cfRule>
  </conditionalFormatting>
  <conditionalFormatting sqref="AE21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{4724510F-083B-4FB5-9AA1-17AF032D0CAE}</x14:id>
        </ext>
      </extLst>
    </cfRule>
  </conditionalFormatting>
  <conditionalFormatting sqref="AE21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{0A412593-42D0-4FCA-836A-346DA4CDB853}</x14:id>
        </ext>
      </extLst>
    </cfRule>
  </conditionalFormatting>
  <conditionalFormatting sqref="AE21">
    <cfRule type="dataBar" priority="7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{380B5199-CC4F-4D82-A70A-77825ADEF53E}</x14:id>
        </ext>
      </extLst>
    </cfRule>
  </conditionalFormatting>
  <conditionalFormatting sqref="AE23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{5C899B13-9B38-44F6-9067-DA8254A7B7D7}</x14:id>
        </ext>
      </extLst>
    </cfRule>
  </conditionalFormatting>
  <conditionalFormatting sqref="AE23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{1B71E3B0-E0DC-4E4F-A546-65ED6573B653}</x14:id>
        </ext>
      </extLst>
    </cfRule>
  </conditionalFormatting>
  <conditionalFormatting sqref="AE23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{86AE1BE4-CA1E-4EB5-B22C-B37CEF385B96}</x14:id>
        </ext>
      </extLst>
    </cfRule>
  </conditionalFormatting>
  <conditionalFormatting sqref="AE23">
    <cfRule type="dataBar" priority="7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{DC6CBDDD-7F00-4A89-8F64-1698D685559B}</x14:id>
        </ext>
      </extLst>
    </cfRule>
  </conditionalFormatting>
  <conditionalFormatting sqref="AE23">
    <cfRule type="dataBar" priority="7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{70423442-F096-46BC-9DC0-CF958D2326D9}</x14:id>
        </ext>
      </extLst>
    </cfRule>
  </conditionalFormatting>
  <conditionalFormatting sqref="AE2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{9E8EC918-A73F-48D0-A0EA-F03891837A1D}</x14:id>
        </ext>
      </extLst>
    </cfRule>
  </conditionalFormatting>
  <conditionalFormatting sqref="AE2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{90617F09-7BB7-4778-871F-415364DB4AED}</x14:id>
        </ext>
      </extLst>
    </cfRule>
  </conditionalFormatting>
  <conditionalFormatting sqref="AE2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{C764FA63-A8F3-4DDF-AFA3-FE7965F4690D}</x14:id>
        </ext>
      </extLst>
    </cfRule>
  </conditionalFormatting>
  <conditionalFormatting sqref="AE23">
    <cfRule type="dataBar" priority="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{7392EBB9-0DAC-4BA9-9041-89115AC313DB}</x14:id>
        </ext>
      </extLst>
    </cfRule>
  </conditionalFormatting>
  <conditionalFormatting sqref="AE23">
    <cfRule type="dataBar" priority="7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{463AF57B-9678-4848-AC48-EDE4232BB6BF}</x14:id>
        </ext>
      </extLst>
    </cfRule>
  </conditionalFormatting>
  <conditionalFormatting sqref="AE23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{5BE5E069-F406-416A-B54C-6F47A60A097D}</x14:id>
        </ext>
      </extLst>
    </cfRule>
  </conditionalFormatting>
  <conditionalFormatting sqref="AE23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{A37FB156-02A7-4BC7-8230-1E32282F77EE}</x14:id>
        </ext>
      </extLst>
    </cfRule>
  </conditionalFormatting>
  <conditionalFormatting sqref="AE23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{2CCDB315-B88E-4BE9-855B-B5898559B8D1}</x14:id>
        </ext>
      </extLst>
    </cfRule>
  </conditionalFormatting>
  <conditionalFormatting sqref="AE26 AE28 AE30 AE32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{B9C64475-05DC-486F-B1A2-9ECB92129A24}</x14:id>
        </ext>
      </extLst>
    </cfRule>
  </conditionalFormatting>
  <conditionalFormatting sqref="AE26 AE28 AE30 AE32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{3E3FB4EC-9A28-4D12-AD64-4945C20AE509}</x14:id>
        </ext>
      </extLst>
    </cfRule>
  </conditionalFormatting>
  <conditionalFormatting sqref="AE26 AE28 AE30 AE32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{FEF3AB7F-AF09-4E76-9D46-2D1EC81E47E6}</x14:id>
        </ext>
      </extLst>
    </cfRule>
  </conditionalFormatting>
  <conditionalFormatting sqref="AE26 AE28 AE30 AE32">
    <cfRule type="dataBar" priority="7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{D8F1815E-4BBD-49E2-BB00-D85271FA5A78}</x14:id>
        </ext>
      </extLst>
    </cfRule>
  </conditionalFormatting>
  <conditionalFormatting sqref="AE26 AE28 AE30 AE32">
    <cfRule type="dataBar" priority="7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{E7C4B609-3D4C-4C19-80BB-E7624A386EC4}</x14:id>
        </ext>
      </extLst>
    </cfRule>
  </conditionalFormatting>
  <conditionalFormatting sqref="AE26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{B042923A-C5E4-4767-832A-C416D42DB0F4}</x14:id>
        </ext>
      </extLst>
    </cfRule>
  </conditionalFormatting>
  <conditionalFormatting sqref="AE26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{BFA7282C-C8E3-4C68-A8A7-33BB26E6B384}</x14:id>
        </ext>
      </extLst>
    </cfRule>
  </conditionalFormatting>
  <conditionalFormatting sqref="AE26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{3589238D-4F6F-4C42-9915-AB33FB87498B}</x14:id>
        </ext>
      </extLst>
    </cfRule>
  </conditionalFormatting>
  <conditionalFormatting sqref="AE27 AE25 AE29 AE31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{868B4A2A-9241-4485-A545-71FBF4F762DE}</x14:id>
        </ext>
      </extLst>
    </cfRule>
  </conditionalFormatting>
  <conditionalFormatting sqref="AE27 AE25 AE29 AE31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{BD0F2390-89D4-4D9B-9E5C-DC98079C9073}</x14:id>
        </ext>
      </extLst>
    </cfRule>
  </conditionalFormatting>
  <conditionalFormatting sqref="AE27 AE25 AE29 AE31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{6E98E5DB-9F5D-45A2-A828-49FA684EF35B}</x14:id>
        </ext>
      </extLst>
    </cfRule>
  </conditionalFormatting>
  <conditionalFormatting sqref="AE27 AE25 AE29 AE31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{BCF0F3E6-A342-473A-8E51-F0D36F2302DA}</x14:id>
        </ext>
      </extLst>
    </cfRule>
  </conditionalFormatting>
  <conditionalFormatting sqref="AE27 AE25 AE29 AE31">
    <cfRule type="dataBar" priority="7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{81543153-5A22-4D88-9B37-5257F67CAB50}</x14:id>
        </ext>
      </extLst>
    </cfRule>
  </conditionalFormatting>
  <conditionalFormatting sqref="AE27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{7DCA82B4-5347-4EFC-A150-61B4670C1264}</x14:id>
        </ext>
      </extLst>
    </cfRule>
  </conditionalFormatting>
  <conditionalFormatting sqref="AE27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{17BE6DE6-639E-42AA-8BF2-85EABFFD73B2}</x14:id>
        </ext>
      </extLst>
    </cfRule>
  </conditionalFormatting>
  <conditionalFormatting sqref="AE26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{B0865787-9256-4094-AF42-9791AB988B15}</x14:id>
        </ext>
      </extLst>
    </cfRule>
  </conditionalFormatting>
  <conditionalFormatting sqref="AE26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{AEDA671C-B0E1-405C-A9B7-2DF8BF5B9120}</x14:id>
        </ext>
      </extLst>
    </cfRule>
  </conditionalFormatting>
  <conditionalFormatting sqref="AE26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{D794D4D4-9D8E-441C-BA93-78A9501341E5}</x14:id>
        </ext>
      </extLst>
    </cfRule>
  </conditionalFormatting>
  <conditionalFormatting sqref="AE26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{944CF9A2-9AF6-49FE-8C68-4019BB3F58AC}</x14:id>
        </ext>
      </extLst>
    </cfRule>
  </conditionalFormatting>
  <conditionalFormatting sqref="AE26">
    <cfRule type="dataBar" priority="7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{09378CA8-CC7E-47ED-A918-7098E2A45DB3}</x14:id>
        </ext>
      </extLst>
    </cfRule>
  </conditionalFormatting>
  <conditionalFormatting sqref="AE26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{C1331EB2-0F6F-4A49-8B27-42A20E2A67C4}</x14:id>
        </ext>
      </extLst>
    </cfRule>
  </conditionalFormatting>
  <conditionalFormatting sqref="AE26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{862FA269-BBBE-4801-9641-0AC2A11FE424}</x14:id>
        </ext>
      </extLst>
    </cfRule>
  </conditionalFormatting>
  <conditionalFormatting sqref="AE26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{E35D1954-2E85-4498-9F65-D1354EBBBC6B}</x14:id>
        </ext>
      </extLst>
    </cfRule>
  </conditionalFormatting>
  <conditionalFormatting sqref="AE2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{9FA58B37-27A9-4387-8000-0426863EB744}</x14:id>
        </ext>
      </extLst>
    </cfRule>
  </conditionalFormatting>
  <conditionalFormatting sqref="AE2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{8EFC23C8-7B6B-4CE8-AD48-7B51D0A15428}</x14:id>
        </ext>
      </extLst>
    </cfRule>
  </conditionalFormatting>
  <conditionalFormatting sqref="AE2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{996AEB8A-42B6-465A-B0F0-DCFAC0077CD7}</x14:id>
        </ext>
      </extLst>
    </cfRule>
  </conditionalFormatting>
  <conditionalFormatting sqref="AE27">
    <cfRule type="dataBar" priority="7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{715B4E56-B4B1-40CF-B5D5-B2E722EC5EEC}</x14:id>
        </ext>
      </extLst>
    </cfRule>
  </conditionalFormatting>
  <conditionalFormatting sqref="AE27">
    <cfRule type="dataBar" priority="7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{3C973C3B-8948-469C-86B8-E3747A256AF2}</x14:id>
        </ext>
      </extLst>
    </cfRule>
  </conditionalFormatting>
  <conditionalFormatting sqref="AE25">
    <cfRule type="dataBar" priority="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{3F6FF3F4-8D3D-4BF3-825B-2D31796D8D2E}</x14:id>
        </ext>
      </extLst>
    </cfRule>
  </conditionalFormatting>
  <conditionalFormatting sqref="AE25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{A36C2DA3-12A0-48C8-A9BE-E2D6616CFF47}</x14:id>
        </ext>
      </extLst>
    </cfRule>
  </conditionalFormatting>
  <conditionalFormatting sqref="AE25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{48E4562E-653D-469A-ACE7-4B1279A1C560}</x14:id>
        </ext>
      </extLst>
    </cfRule>
  </conditionalFormatting>
  <conditionalFormatting sqref="AE21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{31567943-076D-4D70-8454-ECC67C785664}</x14:id>
        </ext>
      </extLst>
    </cfRule>
  </conditionalFormatting>
  <conditionalFormatting sqref="AE21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{B084806E-2813-40BF-BC5F-F2D7A241CF91}</x14:id>
        </ext>
      </extLst>
    </cfRule>
  </conditionalFormatting>
  <conditionalFormatting sqref="AE21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{54E644D5-B1B1-447B-9BE4-8F749A588A2D}</x14:id>
        </ext>
      </extLst>
    </cfRule>
  </conditionalFormatting>
  <conditionalFormatting sqref="AE21">
    <cfRule type="dataBar" priority="7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{B3CF1790-2901-4D67-9CBE-16F85CB6D3F4}</x14:id>
        </ext>
      </extLst>
    </cfRule>
  </conditionalFormatting>
  <conditionalFormatting sqref="AE21">
    <cfRule type="dataBar" priority="7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{9470CC30-61BC-4D25-8995-E3250F3C2A76}</x14:id>
        </ext>
      </extLst>
    </cfRule>
  </conditionalFormatting>
  <conditionalFormatting sqref="AE21">
    <cfRule type="dataBar" priority="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{2581894D-C5C3-4094-A612-43D8EFA54EB9}</x14:id>
        </ext>
      </extLst>
    </cfRule>
  </conditionalFormatting>
  <conditionalFormatting sqref="AE21">
    <cfRule type="dataBar" priority="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{B74AFF65-5A65-47DB-8388-8DD2FD93AA53}</x14:id>
        </ext>
      </extLst>
    </cfRule>
  </conditionalFormatting>
  <conditionalFormatting sqref="AE21">
    <cfRule type="dataBar" priority="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{99BD05C0-7425-4FCB-923E-BD1C9CC1D7FF}</x14:id>
        </ext>
      </extLst>
    </cfRule>
  </conditionalFormatting>
  <conditionalFormatting sqref="AE23:AE32 AE11:AE20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{E0583037-10C1-48FF-A66F-1594625A1AC2}</x14:id>
        </ext>
      </extLst>
    </cfRule>
  </conditionalFormatting>
  <conditionalFormatting sqref="AE23:AE32 AE11:AE20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{703E921E-95C6-4AB0-B599-629CE9935C7B}</x14:id>
        </ext>
      </extLst>
    </cfRule>
  </conditionalFormatting>
  <conditionalFormatting sqref="AE23:AE32 AE11:AE20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{068021E3-CF31-4072-B4EF-BD3E248534BD}</x14:id>
        </ext>
      </extLst>
    </cfRule>
  </conditionalFormatting>
  <conditionalFormatting sqref="AE23:AE32 AE11:AE20">
    <cfRule type="dataBar" priority="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{B9CC6EF5-2C8A-44C2-9815-896911B98A05}</x14:id>
        </ext>
      </extLst>
    </cfRule>
  </conditionalFormatting>
  <conditionalFormatting sqref="AE23:AE32 AE11:AE20">
    <cfRule type="dataBar" priority="7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{81014347-CF8F-413A-96F6-CC688C9D8F8B}</x14:id>
        </ext>
      </extLst>
    </cfRule>
  </conditionalFormatting>
  <conditionalFormatting sqref="AE25:AE32">
    <cfRule type="dataBar" priority="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{4A33A77A-D178-4CEE-9DAC-9870CEA1B7CF}</x14:id>
        </ext>
      </extLst>
    </cfRule>
  </conditionalFormatting>
  <conditionalFormatting sqref="AE25:AE32">
    <cfRule type="dataBar" priority="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{E9EE86F8-7C86-4496-A089-9481763BAD3A}</x14:id>
        </ext>
      </extLst>
    </cfRule>
  </conditionalFormatting>
  <conditionalFormatting sqref="AE25:AE32">
    <cfRule type="dataBar" priority="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{ACFA59BC-E5DA-4578-84CD-3D15C74BB4A7}</x14:id>
        </ext>
      </extLst>
    </cfRule>
  </conditionalFormatting>
  <conditionalFormatting sqref="AE25:AE32">
    <cfRule type="dataBar" priority="7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{8E18C9EC-DF21-483D-896C-616F257E61ED}</x14:id>
        </ext>
      </extLst>
    </cfRule>
  </conditionalFormatting>
  <conditionalFormatting sqref="AE25:AE32">
    <cfRule type="dataBar" priority="6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{B29C2585-8AE8-4460-95AB-262DD4316C31}</x14:id>
        </ext>
      </extLst>
    </cfRule>
  </conditionalFormatting>
  <conditionalFormatting sqref="AE25:AE32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{FFE53E25-368C-491F-8F99-C1EC4D61AD56}</x14:id>
        </ext>
      </extLst>
    </cfRule>
  </conditionalFormatting>
  <conditionalFormatting sqref="AE25:AE32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{E6455302-9454-43F7-B120-B070110150BD}</x14:id>
        </ext>
      </extLst>
    </cfRule>
  </conditionalFormatting>
  <conditionalFormatting sqref="AE25:AE32">
    <cfRule type="dataBar" priority="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{7B038D40-2D91-4790-94CB-D0D7671A354F}</x14:id>
        </ext>
      </extLst>
    </cfRule>
  </conditionalFormatting>
  <conditionalFormatting sqref="AE25:AE32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{D79449C2-A1FF-4B61-AA2A-8D90F97B5139}</x14:id>
        </ext>
      </extLst>
    </cfRule>
  </conditionalFormatting>
  <conditionalFormatting sqref="AE25:AE32">
    <cfRule type="dataBar" priority="6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{24EC461B-7E89-408A-8DDF-E24DDDC18C2A}</x14:id>
        </ext>
      </extLst>
    </cfRule>
  </conditionalFormatting>
  <conditionalFormatting sqref="AE19:AE20 AE16 AE23:AE32">
    <cfRule type="dataBar" priority="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{DA04EA8A-6ED8-4EC0-8223-0196C1E70F29}</x14:id>
        </ext>
      </extLst>
    </cfRule>
  </conditionalFormatting>
  <conditionalFormatting sqref="AE23:AE32 AE11:AE20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{FD2D0E6F-15ED-47A1-B839-A098F63456E6}</x14:id>
        </ext>
      </extLst>
    </cfRule>
  </conditionalFormatting>
  <conditionalFormatting sqref="AE12:AE32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{B3AEB527-137A-4FB1-9C67-CD1466FB44FA}</x14:id>
        </ext>
      </extLst>
    </cfRule>
  </conditionalFormatting>
  <conditionalFormatting sqref="AE11:AE32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{84D8AD0D-D08F-486B-9721-C7153A6C2552}</x14:id>
        </ext>
      </extLst>
    </cfRule>
  </conditionalFormatting>
  <conditionalFormatting sqref="AE11:AE32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{19068DCE-F2C8-429D-B9A3-2B8C9D1FB591}</x14:id>
        </ext>
      </extLst>
    </cfRule>
  </conditionalFormatting>
  <conditionalFormatting sqref="AE11:AE32">
    <cfRule type="dataBar" priority="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{68B3A46F-60A2-47B6-9737-A578CBB2F566}</x14:id>
        </ext>
      </extLst>
    </cfRule>
  </conditionalFormatting>
  <conditionalFormatting sqref="AE11:AE13">
    <cfRule type="dataBar" priority="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{551A1A2B-A006-4066-8CCE-79278E6823CF}</x14:id>
        </ext>
      </extLst>
    </cfRule>
  </conditionalFormatting>
  <conditionalFormatting sqref="AE16:AE19">
    <cfRule type="dataBar" priority="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{AEDA8A73-CB47-423F-A604-484ADD4EECC5}</x14:id>
        </ext>
      </extLst>
    </cfRule>
  </conditionalFormatting>
  <conditionalFormatting sqref="AE11:AE32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{5A1E0D90-374D-4E7D-AE10-A7D7813C7BA2}</x14:id>
        </ext>
      </extLst>
    </cfRule>
  </conditionalFormatting>
  <conditionalFormatting sqref="AF21:AF22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{D79FB724-A443-44FA-AA72-FC22E0722381}</x14:id>
        </ext>
      </extLst>
    </cfRule>
  </conditionalFormatting>
  <conditionalFormatting sqref="AF21:AF22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{937976DF-40CC-4A85-B300-3B57F5B67909}</x14:id>
        </ext>
      </extLst>
    </cfRule>
  </conditionalFormatting>
  <conditionalFormatting sqref="AF21:AF22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{095F71C3-199B-4BEA-969F-2B8336FEEF54}</x14:id>
        </ext>
      </extLst>
    </cfRule>
  </conditionalFormatting>
  <conditionalFormatting sqref="AF21:AF22">
    <cfRule type="dataBar" priority="6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{39F9D047-6A61-43B8-A8DB-9695B5BECC64}</x14:id>
        </ext>
      </extLst>
    </cfRule>
  </conditionalFormatting>
  <conditionalFormatting sqref="AF21:AF22">
    <cfRule type="dataBar" priority="6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{6F05F888-38D8-40A2-BD23-9E4458CCB73B}</x14:id>
        </ext>
      </extLst>
    </cfRule>
  </conditionalFormatting>
  <conditionalFormatting sqref="AF21:AF22">
    <cfRule type="dataBar" priority="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{AD478EC2-26D7-4097-8E97-BAA15F8D80F4}</x14:id>
        </ext>
      </extLst>
    </cfRule>
  </conditionalFormatting>
  <conditionalFormatting sqref="AF21:AF22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{36F1FD13-EF8A-4656-BDB5-79B8998CFBCC}</x14:id>
        </ext>
      </extLst>
    </cfRule>
  </conditionalFormatting>
  <conditionalFormatting sqref="AF21:AF22">
    <cfRule type="dataBar" priority="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{81EC9DBF-2DDA-4977-8B43-CAE747CEB3BE}</x14:id>
        </ext>
      </extLst>
    </cfRule>
  </conditionalFormatting>
  <conditionalFormatting sqref="AF21:AF22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{BE342182-5624-4413-96D1-9FA8A3E8D6E0}</x14:id>
        </ext>
      </extLst>
    </cfRule>
  </conditionalFormatting>
  <conditionalFormatting sqref="AF17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{BF91D749-2C7C-42E0-A0CC-3E2B844855E3}</x14:id>
        </ext>
      </extLst>
    </cfRule>
  </conditionalFormatting>
  <conditionalFormatting sqref="AF17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{DBFC86C9-AA34-4E1D-B32D-9461D430B9CF}</x14:id>
        </ext>
      </extLst>
    </cfRule>
  </conditionalFormatting>
  <conditionalFormatting sqref="AF17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{E4FD8CC3-C4C8-485E-8C4B-BA6EF3305B5F}</x14:id>
        </ext>
      </extLst>
    </cfRule>
  </conditionalFormatting>
  <conditionalFormatting sqref="AF17">
    <cfRule type="dataBar" priority="6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{74ECD126-EBCA-471B-8B0C-7418B90879A4}</x14:id>
        </ext>
      </extLst>
    </cfRule>
  </conditionalFormatting>
  <conditionalFormatting sqref="AF17">
    <cfRule type="dataBar" priority="6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{4E3F84FE-DE0A-4A67-B58D-8E83874B7386}</x14:id>
        </ext>
      </extLst>
    </cfRule>
  </conditionalFormatting>
  <conditionalFormatting sqref="AF17">
    <cfRule type="dataBar" priority="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{89D8A348-40C5-4963-A5FC-D26CAE076BDE}</x14:id>
        </ext>
      </extLst>
    </cfRule>
  </conditionalFormatting>
  <conditionalFormatting sqref="AF17">
    <cfRule type="dataBar" priority="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{B1B162AC-E2BC-4F63-B219-87D7DCA67837}</x14:id>
        </ext>
      </extLst>
    </cfRule>
  </conditionalFormatting>
  <conditionalFormatting sqref="AF17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{57168598-65F7-4D00-82AA-39F9AC5FF1A5}</x14:id>
        </ext>
      </extLst>
    </cfRule>
  </conditionalFormatting>
  <conditionalFormatting sqref="AF18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{D5576AD0-43C7-4A90-934D-853E58B120CE}</x14:id>
        </ext>
      </extLst>
    </cfRule>
  </conditionalFormatting>
  <conditionalFormatting sqref="AF18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{37180A5B-2D20-4CD0-9749-DF16927B1DA8}</x14:id>
        </ext>
      </extLst>
    </cfRule>
  </conditionalFormatting>
  <conditionalFormatting sqref="AF18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{D777E478-30AA-45E1-B7C7-C4728583F093}</x14:id>
        </ext>
      </extLst>
    </cfRule>
  </conditionalFormatting>
  <conditionalFormatting sqref="AF18">
    <cfRule type="dataBar" priority="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{609019AB-C8DB-4C8D-B7DB-5BF49252881B}</x14:id>
        </ext>
      </extLst>
    </cfRule>
  </conditionalFormatting>
  <conditionalFormatting sqref="AF18">
    <cfRule type="dataBar" priority="6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{A554A50C-8A5E-4C42-9500-DA30B0CC3973}</x14:id>
        </ext>
      </extLst>
    </cfRule>
  </conditionalFormatting>
  <conditionalFormatting sqref="AF18">
    <cfRule type="dataBar" priority="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{22C2F7A6-4AC1-4D23-A9FF-D08340CF8C09}</x14:id>
        </ext>
      </extLst>
    </cfRule>
  </conditionalFormatting>
  <conditionalFormatting sqref="AF18">
    <cfRule type="dataBar" priority="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{78DC2C4B-370D-40C2-B52A-7B27BAAD6D86}</x14:id>
        </ext>
      </extLst>
    </cfRule>
  </conditionalFormatting>
  <conditionalFormatting sqref="AF18">
    <cfRule type="dataBar" priority="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{0BCEB512-1099-4392-9F7D-04BBF8A5369E}</x14:id>
        </ext>
      </extLst>
    </cfRule>
  </conditionalFormatting>
  <conditionalFormatting sqref="AF32">
    <cfRule type="dataBar" priority="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{7B64C054-59EC-413C-A24C-C9EEFC8E14E7}</x14:id>
        </ext>
      </extLst>
    </cfRule>
  </conditionalFormatting>
  <conditionalFormatting sqref="AF32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{090F3B1D-25D6-41F7-8F34-C1636F899D56}</x14:id>
        </ext>
      </extLst>
    </cfRule>
  </conditionalFormatting>
  <conditionalFormatting sqref="AF32">
    <cfRule type="dataBar" priority="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{94508F56-71C8-4372-99DE-61CBA120BE42}</x14:id>
        </ext>
      </extLst>
    </cfRule>
  </conditionalFormatting>
  <conditionalFormatting sqref="AF32">
    <cfRule type="dataBar" priority="6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{E8BE3076-29C0-4AEE-A1F8-B44DA8724000}</x14:id>
        </ext>
      </extLst>
    </cfRule>
  </conditionalFormatting>
  <conditionalFormatting sqref="AF32">
    <cfRule type="dataBar" priority="6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{12BFA410-BBDD-4ABF-A22E-5BE476CD81A6}</x14:id>
        </ext>
      </extLst>
    </cfRule>
  </conditionalFormatting>
  <conditionalFormatting sqref="AF32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{301023F6-5439-40CF-B102-EF96B20E7A63}</x14:id>
        </ext>
      </extLst>
    </cfRule>
  </conditionalFormatting>
  <conditionalFormatting sqref="AF32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{EA92A0EB-993B-4F9B-88CD-3EB9C67AE3F2}</x14:id>
        </ext>
      </extLst>
    </cfRule>
  </conditionalFormatting>
  <conditionalFormatting sqref="AF32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{897391A3-A013-4CD8-8160-07AD4CD44439}</x14:id>
        </ext>
      </extLst>
    </cfRule>
  </conditionalFormatting>
  <conditionalFormatting sqref="AF21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{CE66D1D9-3C9A-416F-AD8D-ABB2769B3C2A}</x14:id>
        </ext>
      </extLst>
    </cfRule>
  </conditionalFormatting>
  <conditionalFormatting sqref="AF21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{9A0BCA97-7637-4E69-854D-1E8BB243FAE5}</x14:id>
        </ext>
      </extLst>
    </cfRule>
  </conditionalFormatting>
  <conditionalFormatting sqref="AF21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{9367E34E-3F9E-46AF-BBC6-4878AACD55F9}</x14:id>
        </ext>
      </extLst>
    </cfRule>
  </conditionalFormatting>
  <conditionalFormatting sqref="AF21">
    <cfRule type="dataBar" priority="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{EABFE035-63C6-47A6-A7C6-5E548E57C681}</x14:id>
        </ext>
      </extLst>
    </cfRule>
  </conditionalFormatting>
  <conditionalFormatting sqref="AF21">
    <cfRule type="dataBar" priority="6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{27524E9C-47ED-4FB1-B643-1A776AB262C4}</x14:id>
        </ext>
      </extLst>
    </cfRule>
  </conditionalFormatting>
  <conditionalFormatting sqref="AF23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{F2EF82E8-A40B-47D4-BB73-C8BD191A21ED}</x14:id>
        </ext>
      </extLst>
    </cfRule>
  </conditionalFormatting>
  <conditionalFormatting sqref="AF23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{BEA08229-4E72-4E00-8CA3-90845764BEB3}</x14:id>
        </ext>
      </extLst>
    </cfRule>
  </conditionalFormatting>
  <conditionalFormatting sqref="AF23">
    <cfRule type="dataBar" priority="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{38D41A30-A1A7-4094-8504-0E75CCFDA5A4}</x14:id>
        </ext>
      </extLst>
    </cfRule>
  </conditionalFormatting>
  <conditionalFormatting sqref="AF23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{8407997F-5407-4ABB-83C6-326740D7FDEE}</x14:id>
        </ext>
      </extLst>
    </cfRule>
  </conditionalFormatting>
  <conditionalFormatting sqref="AF23">
    <cfRule type="dataBar" priority="6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{494E2600-69F6-4FD9-BEEC-60EA8528867D}</x14:id>
        </ext>
      </extLst>
    </cfRule>
  </conditionalFormatting>
  <conditionalFormatting sqref="AF23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{495C782A-2A20-40AE-84A7-977F7C8E9098}</x14:id>
        </ext>
      </extLst>
    </cfRule>
  </conditionalFormatting>
  <conditionalFormatting sqref="AF23"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{67A9DD69-136F-435E-B8BB-4D646FBE7EE9}</x14:id>
        </ext>
      </extLst>
    </cfRule>
  </conditionalFormatting>
  <conditionalFormatting sqref="AF23">
    <cfRule type="dataBar" priority="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{51D8C034-8BE9-41E8-90E5-0CEB542D5D44}</x14:id>
        </ext>
      </extLst>
    </cfRule>
  </conditionalFormatting>
  <conditionalFormatting sqref="AF23">
    <cfRule type="dataBar" priority="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{D11AFFA2-D0C2-44AC-9568-DF2EA666776A}</x14:id>
        </ext>
      </extLst>
    </cfRule>
  </conditionalFormatting>
  <conditionalFormatting sqref="AF23">
    <cfRule type="dataBar" priority="6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{044909E7-5137-43BA-9338-F2A5FBC3F7A2}</x14:id>
        </ext>
      </extLst>
    </cfRule>
  </conditionalFormatting>
  <conditionalFormatting sqref="AF23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{05297437-9C7F-4FC2-ACAC-F07EC2E47E04}</x14:id>
        </ext>
      </extLst>
    </cfRule>
  </conditionalFormatting>
  <conditionalFormatting sqref="AF23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{A80A9AC2-89E4-4C77-88C8-18E3B5AEE854}</x14:id>
        </ext>
      </extLst>
    </cfRule>
  </conditionalFormatting>
  <conditionalFormatting sqref="AF23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{29DE081A-79AC-4217-9C55-B36F8B937BFF}</x14:id>
        </ext>
      </extLst>
    </cfRule>
  </conditionalFormatting>
  <conditionalFormatting sqref="AF26 AF28 AF30 AF32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{1D76BEB7-48CC-42D0-B592-B4273641153B}</x14:id>
        </ext>
      </extLst>
    </cfRule>
  </conditionalFormatting>
  <conditionalFormatting sqref="AF26 AF28 AF30 AF32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{6581545B-FE95-4EA6-9703-6DFD53C76E21}</x14:id>
        </ext>
      </extLst>
    </cfRule>
  </conditionalFormatting>
  <conditionalFormatting sqref="AF26 AF28 AF30 AF32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{4F2C2D9B-5E47-43CA-9581-3B0A55EF797C}</x14:id>
        </ext>
      </extLst>
    </cfRule>
  </conditionalFormatting>
  <conditionalFormatting sqref="AF26 AF28 AF30 AF32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{5237FFB4-DDA8-47DE-BE48-EDB8EBA70B68}</x14:id>
        </ext>
      </extLst>
    </cfRule>
  </conditionalFormatting>
  <conditionalFormatting sqref="AF26 AF28 AF30 AF32">
    <cfRule type="dataBar" priority="6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{E4A03BE6-30AE-4602-9F9B-7045FA41C9C2}</x14:id>
        </ext>
      </extLst>
    </cfRule>
  </conditionalFormatting>
  <conditionalFormatting sqref="AF26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{985E88A5-2795-450D-8EDF-6BE7F9191D77}</x14:id>
        </ext>
      </extLst>
    </cfRule>
  </conditionalFormatting>
  <conditionalFormatting sqref="AF26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{A74A97E4-B085-42A9-A3A2-A573B3518B62}</x14:id>
        </ext>
      </extLst>
    </cfRule>
  </conditionalFormatting>
  <conditionalFormatting sqref="AF26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{D4CB46C6-27DD-49F4-8A88-72E49EE5AD60}</x14:id>
        </ext>
      </extLst>
    </cfRule>
  </conditionalFormatting>
  <conditionalFormatting sqref="AF27 AF25 AF29 AF31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{01C03C9E-08EC-4901-B6AA-92248D48FD74}</x14:id>
        </ext>
      </extLst>
    </cfRule>
  </conditionalFormatting>
  <conditionalFormatting sqref="AF27 AF25 AF29 AF31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{8670DA5C-FA55-4DC1-BBB9-5ED9DFFA8860}</x14:id>
        </ext>
      </extLst>
    </cfRule>
  </conditionalFormatting>
  <conditionalFormatting sqref="AF27 AF25 AF29 AF31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{73BB58CB-A26C-4748-9DF4-36FE87E4354D}</x14:id>
        </ext>
      </extLst>
    </cfRule>
  </conditionalFormatting>
  <conditionalFormatting sqref="AF25 AF27 AF29 AF31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{EE4B395E-4DF6-4B0B-9F97-F95C9DFE1505}</x14:id>
        </ext>
      </extLst>
    </cfRule>
  </conditionalFormatting>
  <conditionalFormatting sqref="AF27 AF25 AF29 AF31">
    <cfRule type="dataBar" priority="6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{9E03EE89-245A-4236-BEC1-3396297DB46E}</x14:id>
        </ext>
      </extLst>
    </cfRule>
  </conditionalFormatting>
  <conditionalFormatting sqref="AF27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{E012F418-402E-4C5A-9272-487EE5653A19}</x14:id>
        </ext>
      </extLst>
    </cfRule>
  </conditionalFormatting>
  <conditionalFormatting sqref="AF27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{9FC023BB-CD46-473E-B832-D93C60E8C5EB}</x14:id>
        </ext>
      </extLst>
    </cfRule>
  </conditionalFormatting>
  <conditionalFormatting sqref="AF26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{74EAF56D-ACF7-453F-B6DD-35C4EDC77917}</x14:id>
        </ext>
      </extLst>
    </cfRule>
  </conditionalFormatting>
  <conditionalFormatting sqref="AF2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{2CE625A0-2953-44CA-8087-ED5B09D34A73}</x14:id>
        </ext>
      </extLst>
    </cfRule>
  </conditionalFormatting>
  <conditionalFormatting sqref="AF2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{DE4F52D3-61DD-4A9B-BF6B-E4C579326533}</x14:id>
        </ext>
      </extLst>
    </cfRule>
  </conditionalFormatting>
  <conditionalFormatting sqref="AF26">
    <cfRule type="dataBar" priority="6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{9EF5D6E5-2137-4842-98FE-4F5E792F3F92}</x14:id>
        </ext>
      </extLst>
    </cfRule>
  </conditionalFormatting>
  <conditionalFormatting sqref="AF26">
    <cfRule type="dataBar" priority="6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{8F55A3FA-191D-41C1-B9F6-541C3BF33A56}</x14:id>
        </ext>
      </extLst>
    </cfRule>
  </conditionalFormatting>
  <conditionalFormatting sqref="AF26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{164A2DF3-FB87-4AE1-A18F-CFB9CAE11343}</x14:id>
        </ext>
      </extLst>
    </cfRule>
  </conditionalFormatting>
  <conditionalFormatting sqref="AF26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{050489F5-4C14-4A83-A675-5E87DB1674B9}</x14:id>
        </ext>
      </extLst>
    </cfRule>
  </conditionalFormatting>
  <conditionalFormatting sqref="AF26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{19F85BA6-F90C-427E-A45D-779BE9256FB7}</x14:id>
        </ext>
      </extLst>
    </cfRule>
  </conditionalFormatting>
  <conditionalFormatting sqref="AF2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{1CB12B06-C92E-41D5-B264-D631974F91D4}</x14:id>
        </ext>
      </extLst>
    </cfRule>
  </conditionalFormatting>
  <conditionalFormatting sqref="AF2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{1F3F96B6-0308-45AB-9392-6E380A49018C}</x14:id>
        </ext>
      </extLst>
    </cfRule>
  </conditionalFormatting>
  <conditionalFormatting sqref="AF27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{9253FAD8-B7C1-4B36-A353-ACDC10C2613F}</x14:id>
        </ext>
      </extLst>
    </cfRule>
  </conditionalFormatting>
  <conditionalFormatting sqref="AF27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{44551119-96F8-499F-A598-DC40049E9844}</x14:id>
        </ext>
      </extLst>
    </cfRule>
  </conditionalFormatting>
  <conditionalFormatting sqref="AF27">
    <cfRule type="dataBar" priority="6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{78EB49D9-F4A4-4647-AB86-1CA6E67244A6}</x14:id>
        </ext>
      </extLst>
    </cfRule>
  </conditionalFormatting>
  <conditionalFormatting sqref="AF25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{84AE0CCA-E1AA-4CAF-A01F-9D69974F8AE8}</x14:id>
        </ext>
      </extLst>
    </cfRule>
  </conditionalFormatting>
  <conditionalFormatting sqref="AF25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{ACD5E806-FED9-440B-8A21-0DFC2AD7B293}</x14:id>
        </ext>
      </extLst>
    </cfRule>
  </conditionalFormatting>
  <conditionalFormatting sqref="AF25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{411FBA75-796E-4766-84CE-2806561BB57A}</x14:id>
        </ext>
      </extLst>
    </cfRule>
  </conditionalFormatting>
  <conditionalFormatting sqref="AF21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{B4CC5DC9-D259-4A6D-98B4-616F16C8716B}</x14:id>
        </ext>
      </extLst>
    </cfRule>
  </conditionalFormatting>
  <conditionalFormatting sqref="AF21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{697FD56E-1FA5-4B43-A8D3-793325087F33}</x14:id>
        </ext>
      </extLst>
    </cfRule>
  </conditionalFormatting>
  <conditionalFormatting sqref="AF21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{3AE75499-B5D6-4B64-B8D1-F690FAC411D9}</x14:id>
        </ext>
      </extLst>
    </cfRule>
  </conditionalFormatting>
  <conditionalFormatting sqref="AF21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{F7B30A9F-0503-4FBF-9585-7B675B2AF0D9}</x14:id>
        </ext>
      </extLst>
    </cfRule>
  </conditionalFormatting>
  <conditionalFormatting sqref="AF21">
    <cfRule type="dataBar" priority="5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{2E666442-8813-467D-9693-40CE22B8F011}</x14:id>
        </ext>
      </extLst>
    </cfRule>
  </conditionalFormatting>
  <conditionalFormatting sqref="AF2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{9EBAC48B-BCC9-40C1-B0CF-2BAA1B3BF0A0}</x14:id>
        </ext>
      </extLst>
    </cfRule>
  </conditionalFormatting>
  <conditionalFormatting sqref="AF21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{78187A38-8C0F-4D18-BF79-9D20D342B098}</x14:id>
        </ext>
      </extLst>
    </cfRule>
  </conditionalFormatting>
  <conditionalFormatting sqref="AF21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{239DDC0B-207C-4E4D-AA47-BA70E659D0D1}</x14:id>
        </ext>
      </extLst>
    </cfRule>
  </conditionalFormatting>
  <conditionalFormatting sqref="AF23:AF32 AF11:AF20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{D59A38E6-7C77-4E52-9271-D50411E3F074}</x14:id>
        </ext>
      </extLst>
    </cfRule>
  </conditionalFormatting>
  <conditionalFormatting sqref="AF23:AF32 AF11:AF20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{9FD34664-444C-4B2D-B92A-F005EA39D3D7}</x14:id>
        </ext>
      </extLst>
    </cfRule>
  </conditionalFormatting>
  <conditionalFormatting sqref="AF23:AF32 AF11:AF20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{164AEE09-AD8F-4F4D-8BCA-CED090001E8E}</x14:id>
        </ext>
      </extLst>
    </cfRule>
  </conditionalFormatting>
  <conditionalFormatting sqref="AF23:AF32 AF11:AF20">
    <cfRule type="dataBar" priority="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{237AF58C-E74E-40B4-8F7E-C1E455028334}</x14:id>
        </ext>
      </extLst>
    </cfRule>
  </conditionalFormatting>
  <conditionalFormatting sqref="AF23:AF32 AF11:AF20">
    <cfRule type="dataBar" priority="5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{12CD7887-BD0A-43E2-8C24-1BD07FF74661}</x14:id>
        </ext>
      </extLst>
    </cfRule>
  </conditionalFormatting>
  <conditionalFormatting sqref="AF25:AF32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{FDFAD96F-541F-4717-956D-5814AEE3CF7D}</x14:id>
        </ext>
      </extLst>
    </cfRule>
  </conditionalFormatting>
  <conditionalFormatting sqref="AF25:AF32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{943D04FA-D1A7-4273-A0BF-9393A5718F67}</x14:id>
        </ext>
      </extLst>
    </cfRule>
  </conditionalFormatting>
  <conditionalFormatting sqref="AF25:AF3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{EAF76B6F-6E72-4508-806D-B9D802CFB6AD}</x14:id>
        </ext>
      </extLst>
    </cfRule>
  </conditionalFormatting>
  <conditionalFormatting sqref="AF25:AF32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{F3BB0391-A768-4027-83CC-32194B979907}</x14:id>
        </ext>
      </extLst>
    </cfRule>
  </conditionalFormatting>
  <conditionalFormatting sqref="AF25:AF32">
    <cfRule type="dataBar" priority="5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{F82658FB-2D6F-4BDC-84E6-1D82AFC280C9}</x14:id>
        </ext>
      </extLst>
    </cfRule>
  </conditionalFormatting>
  <conditionalFormatting sqref="AF25:AF32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{B9594B72-AD53-4058-B72A-970A34666BF7}</x14:id>
        </ext>
      </extLst>
    </cfRule>
  </conditionalFormatting>
  <conditionalFormatting sqref="AF25:AF32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{C23A7DE9-8DF3-4D3C-8780-EAAB4C57D8C9}</x14:id>
        </ext>
      </extLst>
    </cfRule>
  </conditionalFormatting>
  <conditionalFormatting sqref="AF25:AF32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{8B385A14-432D-46CD-9481-4AF0632519B3}</x14:id>
        </ext>
      </extLst>
    </cfRule>
  </conditionalFormatting>
  <conditionalFormatting sqref="AF25:AF32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{F4189A7F-DF3E-431C-8AE0-ADDD1A43E333}</x14:id>
        </ext>
      </extLst>
    </cfRule>
  </conditionalFormatting>
  <conditionalFormatting sqref="AF25:AF32">
    <cfRule type="dataBar" priority="5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{EB8ECE89-B156-47BC-8D9C-6674B77A4063}</x14:id>
        </ext>
      </extLst>
    </cfRule>
  </conditionalFormatting>
  <conditionalFormatting sqref="AF19:AF20 AF16 AF23:AF32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{9D122DA1-FA26-4703-9181-38AB84BBC4D1}</x14:id>
        </ext>
      </extLst>
    </cfRule>
  </conditionalFormatting>
  <conditionalFormatting sqref="AF23:AF32 AF11:AF2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{43DF619E-D299-4FAB-9D6D-357CB95C167F}</x14:id>
        </ext>
      </extLst>
    </cfRule>
  </conditionalFormatting>
  <conditionalFormatting sqref="AF12:AF32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{8E8F6F02-F791-400B-B454-A7DCC9C2F416}</x14:id>
        </ext>
      </extLst>
    </cfRule>
  </conditionalFormatting>
  <conditionalFormatting sqref="AF11:AF32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{3422B223-D85B-4060-81B1-189FF497A17F}</x14:id>
        </ext>
      </extLst>
    </cfRule>
  </conditionalFormatting>
  <conditionalFormatting sqref="AF11:AF3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{084F204B-2045-4D61-B94F-DEBB28C46F22}</x14:id>
        </ext>
      </extLst>
    </cfRule>
  </conditionalFormatting>
  <conditionalFormatting sqref="AF11:AF32">
    <cfRule type="dataBar" priority="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{D2CCDF71-545C-4257-97BD-C17318C2772F}</x14:id>
        </ext>
      </extLst>
    </cfRule>
  </conditionalFormatting>
  <conditionalFormatting sqref="AF11:AF13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{C353EC29-2545-43FF-AD72-F62291990147}</x14:id>
        </ext>
      </extLst>
    </cfRule>
  </conditionalFormatting>
  <conditionalFormatting sqref="AF16:AF1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{39CB1AA7-19BE-4900-9A96-A8483CE22D77}</x14:id>
        </ext>
      </extLst>
    </cfRule>
  </conditionalFormatting>
  <conditionalFormatting sqref="AF11:AF32">
    <cfRule type="dataBar" priority="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{259D1432-C585-4DAD-8239-3FBD4E6E9A83}</x14:id>
        </ext>
      </extLst>
    </cfRule>
  </conditionalFormatting>
  <conditionalFormatting sqref="AG21:AG22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{841DD2E5-974E-4AD8-8B06-6525306B0048}</x14:id>
        </ext>
      </extLst>
    </cfRule>
  </conditionalFormatting>
  <conditionalFormatting sqref="AG21:AG22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{9BDE4987-0083-49DA-AE15-F3C6DA14056C}</x14:id>
        </ext>
      </extLst>
    </cfRule>
  </conditionalFormatting>
  <conditionalFormatting sqref="AG21:AG22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{C620DD94-4025-4BA2-A302-05A49428B5D5}</x14:id>
        </ext>
      </extLst>
    </cfRule>
  </conditionalFormatting>
  <conditionalFormatting sqref="AG21:AG22">
    <cfRule type="dataBar" priority="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{AF67846A-C34F-4786-8905-FF6C0C774B83}</x14:id>
        </ext>
      </extLst>
    </cfRule>
  </conditionalFormatting>
  <conditionalFormatting sqref="AG21:AG22">
    <cfRule type="dataBar" priority="5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{BFE18537-CE28-4A1F-9ADA-2D25FB29A429}</x14:id>
        </ext>
      </extLst>
    </cfRule>
  </conditionalFormatting>
  <conditionalFormatting sqref="AG21:AG22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{CF058658-E0A5-4A19-B26B-5912007E2C8B}</x14:id>
        </ext>
      </extLst>
    </cfRule>
  </conditionalFormatting>
  <conditionalFormatting sqref="AG21:AG22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{709BF9ED-CDF9-4A62-927C-DB4A563523A8}</x14:id>
        </ext>
      </extLst>
    </cfRule>
  </conditionalFormatting>
  <conditionalFormatting sqref="AG21:AG22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{1198CCDC-978B-43FD-A93E-E246BA8D3144}</x14:id>
        </ext>
      </extLst>
    </cfRule>
  </conditionalFormatting>
  <conditionalFormatting sqref="AG21:AG22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{1F1F8FFD-2F4E-41A4-BD46-B309C02AD048}</x14:id>
        </ext>
      </extLst>
    </cfRule>
  </conditionalFormatting>
  <conditionalFormatting sqref="AG17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{4C165C1C-E826-4622-A403-903A80EF60EC}</x14:id>
        </ext>
      </extLst>
    </cfRule>
  </conditionalFormatting>
  <conditionalFormatting sqref="AG17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{EE54B588-6121-43E8-9220-91B4FE44D6C3}</x14:id>
        </ext>
      </extLst>
    </cfRule>
  </conditionalFormatting>
  <conditionalFormatting sqref="AG17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{FDC5919B-5303-4B37-B7A0-9A68A46189E6}</x14:id>
        </ext>
      </extLst>
    </cfRule>
  </conditionalFormatting>
  <conditionalFormatting sqref="AG17">
    <cfRule type="dataBar" priority="5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{B8B9360E-1D7A-40C5-92FF-D6C535797AC7}</x14:id>
        </ext>
      </extLst>
    </cfRule>
  </conditionalFormatting>
  <conditionalFormatting sqref="AG17">
    <cfRule type="dataBar" priority="5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{BA4251D3-06B2-4B06-ACE1-B9A74442C5F6}</x14:id>
        </ext>
      </extLst>
    </cfRule>
  </conditionalFormatting>
  <conditionalFormatting sqref="AG17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{52988E5D-737F-449D-99C1-DB001FFAA2AF}</x14:id>
        </ext>
      </extLst>
    </cfRule>
  </conditionalFormatting>
  <conditionalFormatting sqref="AG17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{75982CBB-6E10-4E53-B2E8-D24DF308F8E6}</x14:id>
        </ext>
      </extLst>
    </cfRule>
  </conditionalFormatting>
  <conditionalFormatting sqref="AG1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{9FE4A08D-22F3-4410-B54F-032085F756B5}</x14:id>
        </ext>
      </extLst>
    </cfRule>
  </conditionalFormatting>
  <conditionalFormatting sqref="AG18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{F00B1773-B520-4491-AD9C-4C4CACDE6D61}</x14:id>
        </ext>
      </extLst>
    </cfRule>
  </conditionalFormatting>
  <conditionalFormatting sqref="AG18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{3063E1BD-1069-46DD-944E-B3B08A9B3BC1}</x14:id>
        </ext>
      </extLst>
    </cfRule>
  </conditionalFormatting>
  <conditionalFormatting sqref="AG1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{13402A5F-6A94-4A6C-8448-B2EBAA2AE133}</x14:id>
        </ext>
      </extLst>
    </cfRule>
  </conditionalFormatting>
  <conditionalFormatting sqref="AG18">
    <cfRule type="dataBar" priority="5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{88B0D577-FB08-4A28-B596-01207CDC0E15}</x14:id>
        </ext>
      </extLst>
    </cfRule>
  </conditionalFormatting>
  <conditionalFormatting sqref="AG18">
    <cfRule type="dataBar" priority="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{18A0E190-ADEE-4805-B671-DAF26D7FC0B9}</x14:id>
        </ext>
      </extLst>
    </cfRule>
  </conditionalFormatting>
  <conditionalFormatting sqref="AG18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{66BDD294-B441-4418-AF7F-753AF04D1D39}</x14:id>
        </ext>
      </extLst>
    </cfRule>
  </conditionalFormatting>
  <conditionalFormatting sqref="AG18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{D5D5C646-0214-461D-BFB0-80E6FD53D0C5}</x14:id>
        </ext>
      </extLst>
    </cfRule>
  </conditionalFormatting>
  <conditionalFormatting sqref="AG18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{84D66FD9-6391-4675-8E8F-DA6745973D18}</x14:id>
        </ext>
      </extLst>
    </cfRule>
  </conditionalFormatting>
  <conditionalFormatting sqref="AG32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{71DD1F75-CF83-49CE-BE6E-C9C6D2AE6F39}</x14:id>
        </ext>
      </extLst>
    </cfRule>
  </conditionalFormatting>
  <conditionalFormatting sqref="AG32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{525F2011-6167-4E03-AF60-D86A5F83E150}</x14:id>
        </ext>
      </extLst>
    </cfRule>
  </conditionalFormatting>
  <conditionalFormatting sqref="AG32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{DADA0864-8C41-4046-96A9-BC777F2CDEDE}</x14:id>
        </ext>
      </extLst>
    </cfRule>
  </conditionalFormatting>
  <conditionalFormatting sqref="AG32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{8D9FF1B3-0CC2-4C5E-9D0D-72FBFA18DE47}</x14:id>
        </ext>
      </extLst>
    </cfRule>
  </conditionalFormatting>
  <conditionalFormatting sqref="AG32">
    <cfRule type="dataBar" priority="5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{92082597-6804-49E1-BF08-89CC705B003A}</x14:id>
        </ext>
      </extLst>
    </cfRule>
  </conditionalFormatting>
  <conditionalFormatting sqref="AG32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{DBBAF9B6-28D2-4FD8-9EE0-81B20A8B7577}</x14:id>
        </ext>
      </extLst>
    </cfRule>
  </conditionalFormatting>
  <conditionalFormatting sqref="AG32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{11F20AAE-5BF6-47D6-AFD4-CF0AD11AE136}</x14:id>
        </ext>
      </extLst>
    </cfRule>
  </conditionalFormatting>
  <conditionalFormatting sqref="AG32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{4ECAEE7B-AFF6-4731-9F12-2402046739B7}</x14:id>
        </ext>
      </extLst>
    </cfRule>
  </conditionalFormatting>
  <conditionalFormatting sqref="AG21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{FA5021AC-FD65-4637-99C2-9377DC2C841B}</x14:id>
        </ext>
      </extLst>
    </cfRule>
  </conditionalFormatting>
  <conditionalFormatting sqref="AG2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{4044A411-EBCE-4385-A1F9-1001FDC1833E}</x14:id>
        </ext>
      </extLst>
    </cfRule>
  </conditionalFormatting>
  <conditionalFormatting sqref="AG2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{D488E9DF-236B-4E3E-89BB-16A645ADFCC9}</x14:id>
        </ext>
      </extLst>
    </cfRule>
  </conditionalFormatting>
  <conditionalFormatting sqref="AG21">
    <cfRule type="dataBar" priority="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{3E96D00F-836A-4AA5-9CC8-EE9ED8E52D3F}</x14:id>
        </ext>
      </extLst>
    </cfRule>
  </conditionalFormatting>
  <conditionalFormatting sqref="AG21">
    <cfRule type="dataBar" priority="5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{FA7A68AD-E3CB-4CFE-B517-533B5CF0DC08}</x14:id>
        </ext>
      </extLst>
    </cfRule>
  </conditionalFormatting>
  <conditionalFormatting sqref="AG23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{19FF2161-55F8-4258-9826-82DAB4BB1182}</x14:id>
        </ext>
      </extLst>
    </cfRule>
  </conditionalFormatting>
  <conditionalFormatting sqref="AG23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{672E703F-63D0-4497-94FD-669138AFDA6C}</x14:id>
        </ext>
      </extLst>
    </cfRule>
  </conditionalFormatting>
  <conditionalFormatting sqref="AG23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{8C8E3CEE-4E46-437F-B820-39457B9CE6B5}</x14:id>
        </ext>
      </extLst>
    </cfRule>
  </conditionalFormatting>
  <conditionalFormatting sqref="AG23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{5841F660-B4DA-4544-8C49-A2DA02BC2516}</x14:id>
        </ext>
      </extLst>
    </cfRule>
  </conditionalFormatting>
  <conditionalFormatting sqref="AG23">
    <cfRule type="dataBar" priority="5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{9760FD94-522A-4A92-BEBD-D6D64134888D}</x14:id>
        </ext>
      </extLst>
    </cfRule>
  </conditionalFormatting>
  <conditionalFormatting sqref="AG23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{7000E4B8-FFE6-4C6D-B6FB-0F1494404D29}</x14:id>
        </ext>
      </extLst>
    </cfRule>
  </conditionalFormatting>
  <conditionalFormatting sqref="AG23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{A11BF9E7-B7A9-43BE-82A7-574EFD66E4B9}</x14:id>
        </ext>
      </extLst>
    </cfRule>
  </conditionalFormatting>
  <conditionalFormatting sqref="AG23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{A29E0681-EDA6-4CE5-B42E-7A440AE5201D}</x14:id>
        </ext>
      </extLst>
    </cfRule>
  </conditionalFormatting>
  <conditionalFormatting sqref="AG23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{33E7C8C7-814C-4B4B-A10A-0DC74ED949D9}</x14:id>
        </ext>
      </extLst>
    </cfRule>
  </conditionalFormatting>
  <conditionalFormatting sqref="AG23">
    <cfRule type="dataBar" priority="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{A58AFACC-1044-4F66-8C57-E1BAEA4778D3}</x14:id>
        </ext>
      </extLst>
    </cfRule>
  </conditionalFormatting>
  <conditionalFormatting sqref="AG23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{B874F2FE-FF06-4447-B6B9-68460035D816}</x14:id>
        </ext>
      </extLst>
    </cfRule>
  </conditionalFormatting>
  <conditionalFormatting sqref="AG23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{82D20418-F607-4CCA-B055-83A3752EA07D}</x14:id>
        </ext>
      </extLst>
    </cfRule>
  </conditionalFormatting>
  <conditionalFormatting sqref="AG23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{1CFE62DA-679A-403C-B592-9F35690FE89E}</x14:id>
        </ext>
      </extLst>
    </cfRule>
  </conditionalFormatting>
  <conditionalFormatting sqref="AG26 AG28 AG30 AG32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{8C77C0CE-40A9-4193-8146-57CB5693B0EE}</x14:id>
        </ext>
      </extLst>
    </cfRule>
  </conditionalFormatting>
  <conditionalFormatting sqref="AG26 AG28 AG30 AG32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{F65B3304-BCB5-46B1-BA2E-0BE8C2B7F5D7}</x14:id>
        </ext>
      </extLst>
    </cfRule>
  </conditionalFormatting>
  <conditionalFormatting sqref="AG26 AG28 AG30 AG32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{5C208748-CB59-408D-BB3D-04EA57380EC3}</x14:id>
        </ext>
      </extLst>
    </cfRule>
  </conditionalFormatting>
  <conditionalFormatting sqref="AG26 AG28 AG30 AG32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{CA7D6A75-ED45-405F-B0D3-B6D6717A06D5}</x14:id>
        </ext>
      </extLst>
    </cfRule>
  </conditionalFormatting>
  <conditionalFormatting sqref="AG26 AG28 AG30 AG32">
    <cfRule type="dataBar" priority="5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{E592E45D-54EC-4827-A9B3-84163F0C0D32}</x14:id>
        </ext>
      </extLst>
    </cfRule>
  </conditionalFormatting>
  <conditionalFormatting sqref="AG26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{FED3709B-B535-44C7-8996-4D16A121118A}</x14:id>
        </ext>
      </extLst>
    </cfRule>
  </conditionalFormatting>
  <conditionalFormatting sqref="AG26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{E4A453DC-3AE0-47E0-AEA3-76E6A1F50DF1}</x14:id>
        </ext>
      </extLst>
    </cfRule>
  </conditionalFormatting>
  <conditionalFormatting sqref="AG2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{A2BD8B29-7BAA-4272-952D-DF71AA96461C}</x14:id>
        </ext>
      </extLst>
    </cfRule>
  </conditionalFormatting>
  <conditionalFormatting sqref="AG25 AG27 AG29 AG31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{DD302929-18B8-4CB3-B2B6-FC6D97E5677E}</x14:id>
        </ext>
      </extLst>
    </cfRule>
  </conditionalFormatting>
  <conditionalFormatting sqref="AG25 AG27 AG29 AG31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{8B626A75-9A35-4FAA-8451-440F40015370}</x14:id>
        </ext>
      </extLst>
    </cfRule>
  </conditionalFormatting>
  <conditionalFormatting sqref="AG25 AG27 AG29 AG31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{B4B34370-8E68-41B6-98F5-9F342F6F2DFB}</x14:id>
        </ext>
      </extLst>
    </cfRule>
  </conditionalFormatting>
  <conditionalFormatting sqref="AG25 AG27 AG29 AG31">
    <cfRule type="dataBar" priority="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{971DD126-DAF8-4F56-90A9-95496A3BD7ED}</x14:id>
        </ext>
      </extLst>
    </cfRule>
  </conditionalFormatting>
  <conditionalFormatting sqref="AG25 AG27 AG29 AG31">
    <cfRule type="dataBar" priority="5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{C3C567FC-EB93-48BB-991F-06D2215AE75A}</x14:id>
        </ext>
      </extLst>
    </cfRule>
  </conditionalFormatting>
  <conditionalFormatting sqref="AG27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{CA92CEA3-6294-41BC-99F0-265A3B953286}</x14:id>
        </ext>
      </extLst>
    </cfRule>
  </conditionalFormatting>
  <conditionalFormatting sqref="AG27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{369C935D-1644-4F2A-A5DE-742ACB68FD8E}</x14:id>
        </ext>
      </extLst>
    </cfRule>
  </conditionalFormatting>
  <conditionalFormatting sqref="AG2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{2F461E30-B07D-47A6-ADCB-A63F7282DC0D}</x14:id>
        </ext>
      </extLst>
    </cfRule>
  </conditionalFormatting>
  <conditionalFormatting sqref="AG26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{37039A68-1721-4CDB-9B49-F5827E453A0C}</x14:id>
        </ext>
      </extLst>
    </cfRule>
  </conditionalFormatting>
  <conditionalFormatting sqref="AG26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{791B7AE6-A1EF-4B8E-BCDB-BA78F4C38DCB}</x14:id>
        </ext>
      </extLst>
    </cfRule>
  </conditionalFormatting>
  <conditionalFormatting sqref="AG26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{E05563BD-8376-4DBC-8ABD-3F79BFC0BC66}</x14:id>
        </ext>
      </extLst>
    </cfRule>
  </conditionalFormatting>
  <conditionalFormatting sqref="AG26">
    <cfRule type="dataBar" priority="5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{01BC8071-0816-43BE-A546-8D8D08067067}</x14:id>
        </ext>
      </extLst>
    </cfRule>
  </conditionalFormatting>
  <conditionalFormatting sqref="AG26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{D1462906-D346-4192-8F61-29C42E141E77}</x14:id>
        </ext>
      </extLst>
    </cfRule>
  </conditionalFormatting>
  <conditionalFormatting sqref="AG26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{962298C3-E877-48ED-ACE9-EE247E7AEFEE}</x14:id>
        </ext>
      </extLst>
    </cfRule>
  </conditionalFormatting>
  <conditionalFormatting sqref="AG26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{CA7EE385-8AEE-4FC4-81D1-3777CAAC25F5}</x14:id>
        </ext>
      </extLst>
    </cfRule>
  </conditionalFormatting>
  <conditionalFormatting sqref="AG27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{87B7352D-92C5-4D9D-908C-51DB40AC8009}</x14:id>
        </ext>
      </extLst>
    </cfRule>
  </conditionalFormatting>
  <conditionalFormatting sqref="AG27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{005359E1-1AD6-424B-B5E3-06BF30BD8CCC}</x14:id>
        </ext>
      </extLst>
    </cfRule>
  </conditionalFormatting>
  <conditionalFormatting sqref="AG2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{CEB27B22-3016-4056-822E-50D55BAD37E6}</x14:id>
        </ext>
      </extLst>
    </cfRule>
  </conditionalFormatting>
  <conditionalFormatting sqref="AG27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{5C5AAD5E-3639-4B05-92E2-C9A2F3B0C36E}</x14:id>
        </ext>
      </extLst>
    </cfRule>
  </conditionalFormatting>
  <conditionalFormatting sqref="AG27">
    <cfRule type="dataBar" priority="4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{211702FB-2446-4C82-BC7D-E4C0092D0D95}</x14:id>
        </ext>
      </extLst>
    </cfRule>
  </conditionalFormatting>
  <conditionalFormatting sqref="AG2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{FDABF5DB-28CC-47D3-BC72-3941A775B9DD}</x14:id>
        </ext>
      </extLst>
    </cfRule>
  </conditionalFormatting>
  <conditionalFormatting sqref="AG2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{EB86E2CD-150E-404B-AC83-F4C27A2C2775}</x14:id>
        </ext>
      </extLst>
    </cfRule>
  </conditionalFormatting>
  <conditionalFormatting sqref="AG25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{5FB2DF3C-E079-4F6E-A061-CC50049D5310}</x14:id>
        </ext>
      </extLst>
    </cfRule>
  </conditionalFormatting>
  <conditionalFormatting sqref="AG21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{0A8C414A-CC1B-45E9-913D-8F89506EF78E}</x14:id>
        </ext>
      </extLst>
    </cfRule>
  </conditionalFormatting>
  <conditionalFormatting sqref="AG2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{7E8E823B-1A87-413D-938B-1C9EAF878181}</x14:id>
        </ext>
      </extLst>
    </cfRule>
  </conditionalFormatting>
  <conditionalFormatting sqref="AG2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{1994FA61-1CAE-4AD3-B7AC-60728E108215}</x14:id>
        </ext>
      </extLst>
    </cfRule>
  </conditionalFormatting>
  <conditionalFormatting sqref="AG2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{27FEF9C1-D528-4D47-92A9-4D732EA724EF}</x14:id>
        </ext>
      </extLst>
    </cfRule>
  </conditionalFormatting>
  <conditionalFormatting sqref="AG21">
    <cfRule type="dataBar" priority="4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{CDD84D89-D1FE-457E-9B4E-E04C460DF698}</x14:id>
        </ext>
      </extLst>
    </cfRule>
  </conditionalFormatting>
  <conditionalFormatting sqref="AG21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{20CEAC15-E1CD-42F0-A009-DD75F23806DF}</x14:id>
        </ext>
      </extLst>
    </cfRule>
  </conditionalFormatting>
  <conditionalFormatting sqref="AG21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{65397D6E-FF2F-4288-A80A-E734222D1DA0}</x14:id>
        </ext>
      </extLst>
    </cfRule>
  </conditionalFormatting>
  <conditionalFormatting sqref="AG21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{1C636CD4-0CB0-44FD-B653-FB2CFDF3C90B}</x14:id>
        </ext>
      </extLst>
    </cfRule>
  </conditionalFormatting>
  <conditionalFormatting sqref="AG23:AG32 AG11:AG20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{99898E2E-BD48-454E-AABE-9FCC62E335BC}</x14:id>
        </ext>
      </extLst>
    </cfRule>
  </conditionalFormatting>
  <conditionalFormatting sqref="AG23:AG32 AG11:AG2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{34AA3CF6-A03F-4A4A-9942-2BE07870F9B6}</x14:id>
        </ext>
      </extLst>
    </cfRule>
  </conditionalFormatting>
  <conditionalFormatting sqref="AG23:AG32 AG11:AG2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{680C7CCC-C2D9-4AA8-A96C-849E9E1E5BDD}</x14:id>
        </ext>
      </extLst>
    </cfRule>
  </conditionalFormatting>
  <conditionalFormatting sqref="AG23:AG32 AG11:AG20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{CFD58448-5FD8-44C3-BD1D-40E25A529A0B}</x14:id>
        </ext>
      </extLst>
    </cfRule>
  </conditionalFormatting>
  <conditionalFormatting sqref="AG23:AG32 AG11:AG20">
    <cfRule type="dataBar" priority="4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{90E927BB-7974-47C4-A0F6-B8F0935A74AB}</x14:id>
        </ext>
      </extLst>
    </cfRule>
  </conditionalFormatting>
  <conditionalFormatting sqref="AG25:AG3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{01640869-4C95-4167-BDB4-915E7777EF93}</x14:id>
        </ext>
      </extLst>
    </cfRule>
  </conditionalFormatting>
  <conditionalFormatting sqref="AG25:AG32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{241C5D63-CEBC-405D-BBE4-B924576EE671}</x14:id>
        </ext>
      </extLst>
    </cfRule>
  </conditionalFormatting>
  <conditionalFormatting sqref="AG25:AG32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{30F9BD44-8387-499B-9BA0-E7482CF7538C}</x14:id>
        </ext>
      </extLst>
    </cfRule>
  </conditionalFormatting>
  <conditionalFormatting sqref="AG25:AG32">
    <cfRule type="dataBar" priority="4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{F2A380D6-F39D-4F3B-8600-C6ECAD556728}</x14:id>
        </ext>
      </extLst>
    </cfRule>
  </conditionalFormatting>
  <conditionalFormatting sqref="AG25:AG32">
    <cfRule type="dataBar" priority="4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{07DF4E34-63ED-4641-9AE6-6E5B8DD459F6}</x14:id>
        </ext>
      </extLst>
    </cfRule>
  </conditionalFormatting>
  <conditionalFormatting sqref="AG25:AG3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{390E829A-647F-4021-AA4A-F4C528336759}</x14:id>
        </ext>
      </extLst>
    </cfRule>
  </conditionalFormatting>
  <conditionalFormatting sqref="AG25:AG3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{4048294D-337F-44CA-9094-AF44632A41D1}</x14:id>
        </ext>
      </extLst>
    </cfRule>
  </conditionalFormatting>
  <conditionalFormatting sqref="AG25:AG3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{AAF5063A-B51D-4BDA-9ECD-DD2D9FE40F07}</x14:id>
        </ext>
      </extLst>
    </cfRule>
  </conditionalFormatting>
  <conditionalFormatting sqref="AG25:AG32">
    <cfRule type="dataBar" priority="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{D5556294-97A7-4C10-B2BC-77EC3DEB1A0E}</x14:id>
        </ext>
      </extLst>
    </cfRule>
  </conditionalFormatting>
  <conditionalFormatting sqref="AG25:AG32">
    <cfRule type="dataBar" priority="4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{C58FDC3F-BBF6-4902-9618-C4A570A02537}</x14:id>
        </ext>
      </extLst>
    </cfRule>
  </conditionalFormatting>
  <conditionalFormatting sqref="AG19:AG20 AG16 AG23:AG32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{EFE5ABCA-9A05-4DE1-9925-8C6374DA8982}</x14:id>
        </ext>
      </extLst>
    </cfRule>
  </conditionalFormatting>
  <conditionalFormatting sqref="AG23:AG32 AG11:AG2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{95A1A799-2B15-406A-8FEB-3E13CC4F956F}</x14:id>
        </ext>
      </extLst>
    </cfRule>
  </conditionalFormatting>
  <conditionalFormatting sqref="AG12:AG32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{5015BA1E-FD53-4C09-900A-E03BA7C6657B}</x14:id>
        </ext>
      </extLst>
    </cfRule>
  </conditionalFormatting>
  <conditionalFormatting sqref="AG11:AG32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{0A2EA1AC-7C10-48FD-8076-21E61B27D806}</x14:id>
        </ext>
      </extLst>
    </cfRule>
  </conditionalFormatting>
  <conditionalFormatting sqref="AG11:AG32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{530829DF-2A92-44D2-86AB-2A2C4CE02350}</x14:id>
        </ext>
      </extLst>
    </cfRule>
  </conditionalFormatting>
  <conditionalFormatting sqref="AG11:AG32">
    <cfRule type="dataBar" priority="4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{650A03C5-5C11-46F8-A94B-16D93DFB466E}</x14:id>
        </ext>
      </extLst>
    </cfRule>
  </conditionalFormatting>
  <conditionalFormatting sqref="AG11:AG13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{B72E8704-608B-462D-B546-0AC8B0A9D9F6}</x14:id>
        </ext>
      </extLst>
    </cfRule>
  </conditionalFormatting>
  <conditionalFormatting sqref="AG16:AG19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{3CF5D98B-C3D3-477A-ABE5-3F4E1B853ABE}</x14:id>
        </ext>
      </extLst>
    </cfRule>
  </conditionalFormatting>
  <conditionalFormatting sqref="AG11:AG32">
    <cfRule type="dataBar" priority="4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{A0E6FCF9-BCCC-4E8B-A40F-C1A1FB83FA43}</x14:id>
        </ext>
      </extLst>
    </cfRule>
  </conditionalFormatting>
  <conditionalFormatting sqref="AH21:AH22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{8FE429E6-0FF1-4294-A9AB-C1FF2BBA5827}</x14:id>
        </ext>
      </extLst>
    </cfRule>
  </conditionalFormatting>
  <conditionalFormatting sqref="AH21:AH2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{32C00096-E49B-4F5C-8A6A-316F40A5911D}</x14:id>
        </ext>
      </extLst>
    </cfRule>
  </conditionalFormatting>
  <conditionalFormatting sqref="AH21:AH2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{5A5F78EC-3D4A-47C2-83AE-DF42804C2823}</x14:id>
        </ext>
      </extLst>
    </cfRule>
  </conditionalFormatting>
  <conditionalFormatting sqref="AH21:AH22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{57124F8C-41B6-4451-B504-1E7B54E93140}</x14:id>
        </ext>
      </extLst>
    </cfRule>
  </conditionalFormatting>
  <conditionalFormatting sqref="AH21:AH22">
    <cfRule type="dataBar" priority="4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{CF3F1976-3AF2-4A30-A1D4-73A33905F01E}</x14:id>
        </ext>
      </extLst>
    </cfRule>
  </conditionalFormatting>
  <conditionalFormatting sqref="AH21:AH22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{33597688-AB30-4B8D-9091-2E40217D98BA}</x14:id>
        </ext>
      </extLst>
    </cfRule>
  </conditionalFormatting>
  <conditionalFormatting sqref="AH21:AH22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{C70D1693-27C8-4404-AE5F-34EBA821E150}</x14:id>
        </ext>
      </extLst>
    </cfRule>
  </conditionalFormatting>
  <conditionalFormatting sqref="AH21:AH22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{059AAEF9-27F9-4CD3-8A3D-B8CB044F384C}</x14:id>
        </ext>
      </extLst>
    </cfRule>
  </conditionalFormatting>
  <conditionalFormatting sqref="AH21:AH22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{30C1323B-8474-4139-87DD-BD59965DD660}</x14:id>
        </ext>
      </extLst>
    </cfRule>
  </conditionalFormatting>
  <conditionalFormatting sqref="AH1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{20909321-4512-444B-94BE-7A691BA6C2C1}</x14:id>
        </ext>
      </extLst>
    </cfRule>
  </conditionalFormatting>
  <conditionalFormatting sqref="AH17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{AE29545E-DC2D-4B7F-A0E3-4DBA03992EC0}</x14:id>
        </ext>
      </extLst>
    </cfRule>
  </conditionalFormatting>
  <conditionalFormatting sqref="AH17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{BE2D8E2A-B6A1-4D62-BD8D-75EB43F30F2C}</x14:id>
        </ext>
      </extLst>
    </cfRule>
  </conditionalFormatting>
  <conditionalFormatting sqref="AH17">
    <cfRule type="dataBar" priority="4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{60869657-84DE-41D3-88A6-C0610C16356B}</x14:id>
        </ext>
      </extLst>
    </cfRule>
  </conditionalFormatting>
  <conditionalFormatting sqref="AH17">
    <cfRule type="dataBar" priority="4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{50944CA8-6BA2-486C-966E-4F9E3FA0AB3A}</x14:id>
        </ext>
      </extLst>
    </cfRule>
  </conditionalFormatting>
  <conditionalFormatting sqref="AH17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{4C83E2D7-930B-4A79-96C2-612DEA325711}</x14:id>
        </ext>
      </extLst>
    </cfRule>
  </conditionalFormatting>
  <conditionalFormatting sqref="AH17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{C4F5BFC6-D990-469E-B575-7B195DE2DAD2}</x14:id>
        </ext>
      </extLst>
    </cfRule>
  </conditionalFormatting>
  <conditionalFormatting sqref="AH17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{A5F59715-FC33-4906-A981-CE7BDC756B81}</x14:id>
        </ext>
      </extLst>
    </cfRule>
  </conditionalFormatting>
  <conditionalFormatting sqref="AH1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{B5BD4F3D-C4E2-4779-BF28-C0C075A32429}</x14:id>
        </ext>
      </extLst>
    </cfRule>
  </conditionalFormatting>
  <conditionalFormatting sqref="AH18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{FABD7043-0815-42E3-88BC-3CFC24C2CF7E}</x14:id>
        </ext>
      </extLst>
    </cfRule>
  </conditionalFormatting>
  <conditionalFormatting sqref="AH18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{E78EBA61-D158-4CBB-8C76-1E8B2B43BD64}</x14:id>
        </ext>
      </extLst>
    </cfRule>
  </conditionalFormatting>
  <conditionalFormatting sqref="AH18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{04515B19-7C07-4C8F-A6E3-1E4A0EACA7EE}</x14:id>
        </ext>
      </extLst>
    </cfRule>
  </conditionalFormatting>
  <conditionalFormatting sqref="AH18">
    <cfRule type="dataBar" priority="4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{3DF93B6F-AAA6-4022-8884-1A3841CA217C}</x14:id>
        </ext>
      </extLst>
    </cfRule>
  </conditionalFormatting>
  <conditionalFormatting sqref="AH1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{33187327-36E1-43AE-B432-A5B00B87DCC6}</x14:id>
        </ext>
      </extLst>
    </cfRule>
  </conditionalFormatting>
  <conditionalFormatting sqref="AH1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{5E0466B3-ED09-4261-B10F-8EB3E29768E0}</x14:id>
        </ext>
      </extLst>
    </cfRule>
  </conditionalFormatting>
  <conditionalFormatting sqref="AH18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{0A68E983-A81A-4FF1-BC00-1AD4D988E6F6}</x14:id>
        </ext>
      </extLst>
    </cfRule>
  </conditionalFormatting>
  <conditionalFormatting sqref="AH3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{DB200744-A395-4FAC-B0F0-50675F09771E}</x14:id>
        </ext>
      </extLst>
    </cfRule>
  </conditionalFormatting>
  <conditionalFormatting sqref="AH3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{B858C6D4-5519-41F8-9D9E-EC67E5B87AFD}</x14:id>
        </ext>
      </extLst>
    </cfRule>
  </conditionalFormatting>
  <conditionalFormatting sqref="AH32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{21E3A049-35EA-4224-81B5-1928695F6EA7}</x14:id>
        </ext>
      </extLst>
    </cfRule>
  </conditionalFormatting>
  <conditionalFormatting sqref="AH32">
    <cfRule type="dataBar" priority="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{EAAE6633-6E20-4E1C-9DDD-3342DF0E6755}</x14:id>
        </ext>
      </extLst>
    </cfRule>
  </conditionalFormatting>
  <conditionalFormatting sqref="AH32">
    <cfRule type="dataBar" priority="4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{09CC3E18-2D28-4CC4-9C5C-C3913D419B1E}</x14:id>
        </ext>
      </extLst>
    </cfRule>
  </conditionalFormatting>
  <conditionalFormatting sqref="AH32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{48DFD031-732E-48B3-8C80-F2180ECBB306}</x14:id>
        </ext>
      </extLst>
    </cfRule>
  </conditionalFormatting>
  <conditionalFormatting sqref="AH3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{DC83BA5C-333D-4DE6-A2E2-97D8A891F002}</x14:id>
        </ext>
      </extLst>
    </cfRule>
  </conditionalFormatting>
  <conditionalFormatting sqref="AH3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{C4AAA76A-8D8E-4123-89F6-BB6F3213D7F2}</x14:id>
        </ext>
      </extLst>
    </cfRule>
  </conditionalFormatting>
  <conditionalFormatting sqref="AH2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{70C91A86-5FDE-496E-8738-34C993E37F5E}</x14:id>
        </ext>
      </extLst>
    </cfRule>
  </conditionalFormatting>
  <conditionalFormatting sqref="AH2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{7E71128D-0EC6-405A-B332-5246AA53F24D}</x14:id>
        </ext>
      </extLst>
    </cfRule>
  </conditionalFormatting>
  <conditionalFormatting sqref="AH2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{FF8257BE-B9CD-41F1-BAFD-BC3C3FCB0C41}</x14:id>
        </ext>
      </extLst>
    </cfRule>
  </conditionalFormatting>
  <conditionalFormatting sqref="AH21">
    <cfRule type="dataBar" priority="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{16CC6AC8-822C-4C40-A758-28FB85ED7EE9}</x14:id>
        </ext>
      </extLst>
    </cfRule>
  </conditionalFormatting>
  <conditionalFormatting sqref="AH21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{D80DC274-16E2-4819-A6B8-5D8E894A4153}</x14:id>
        </ext>
      </extLst>
    </cfRule>
  </conditionalFormatting>
  <conditionalFormatting sqref="AH2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{36BE43E6-D024-422B-B776-4DD0E435013B}</x14:id>
        </ext>
      </extLst>
    </cfRule>
  </conditionalFormatting>
  <conditionalFormatting sqref="AH23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{522E181A-0D9F-492B-8639-73E7FD942763}</x14:id>
        </ext>
      </extLst>
    </cfRule>
  </conditionalFormatting>
  <conditionalFormatting sqref="AH2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{B175B498-9522-4152-9EDD-EBB081A85346}</x14:id>
        </ext>
      </extLst>
    </cfRule>
  </conditionalFormatting>
  <conditionalFormatting sqref="AH23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{88106BA1-BF91-495E-B47A-1AAAA8494D65}</x14:id>
        </ext>
      </extLst>
    </cfRule>
  </conditionalFormatting>
  <conditionalFormatting sqref="AH23">
    <cfRule type="dataBar" priority="4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{8C8DF62C-445F-4CFB-86F9-3DEC3507A6CB}</x14:id>
        </ext>
      </extLst>
    </cfRule>
  </conditionalFormatting>
  <conditionalFormatting sqref="AH23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{4B9B1126-9E48-48D4-91A7-4BB38CCEE9C0}</x14:id>
        </ext>
      </extLst>
    </cfRule>
  </conditionalFormatting>
  <conditionalFormatting sqref="AH23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{D025D08E-F1D1-47F9-8C74-1BA60A5405F6}</x14:id>
        </ext>
      </extLst>
    </cfRule>
  </conditionalFormatting>
  <conditionalFormatting sqref="AH23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{840F9B8B-BB91-4E3A-87F5-1AF0D3DC2733}</x14:id>
        </ext>
      </extLst>
    </cfRule>
  </conditionalFormatting>
  <conditionalFormatting sqref="AH23">
    <cfRule type="dataBar" priority="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{8AD8154E-4D29-4EC3-9055-A8139FD80B13}</x14:id>
        </ext>
      </extLst>
    </cfRule>
  </conditionalFormatting>
  <conditionalFormatting sqref="AH23">
    <cfRule type="dataBar" priority="4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{EF7F378E-F5F6-458E-9537-E97E4B7F84B4}</x14:id>
        </ext>
      </extLst>
    </cfRule>
  </conditionalFormatting>
  <conditionalFormatting sqref="AH23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{2C52BC16-119A-42F5-A7E0-753E7D7595DE}</x14:id>
        </ext>
      </extLst>
    </cfRule>
  </conditionalFormatting>
  <conditionalFormatting sqref="AH23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{25174A54-B814-4594-93AE-EBE047904836}</x14:id>
        </ext>
      </extLst>
    </cfRule>
  </conditionalFormatting>
  <conditionalFormatting sqref="AH23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{17908B2D-0601-4F22-8916-D8D4CDC8C842}</x14:id>
        </ext>
      </extLst>
    </cfRule>
  </conditionalFormatting>
  <conditionalFormatting sqref="AH26 AH28 AH30 AH32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{F402E749-E83C-41C2-A844-33FB46F65472}</x14:id>
        </ext>
      </extLst>
    </cfRule>
  </conditionalFormatting>
  <conditionalFormatting sqref="AH26 AH28 AH30 AH32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{D2475E13-A303-467D-B7AF-A85C4C51D6E3}</x14:id>
        </ext>
      </extLst>
    </cfRule>
  </conditionalFormatting>
  <conditionalFormatting sqref="AH26 AH28 AH30 AH32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{7BDAB137-82D6-4FAD-B4A8-8ED1B20616FE}</x14:id>
        </ext>
      </extLst>
    </cfRule>
  </conditionalFormatting>
  <conditionalFormatting sqref="AH26 AH28 AH30 AH32">
    <cfRule type="dataBar" priority="4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{AC27AC6D-B78C-4045-AC7B-76338ADD15A6}</x14:id>
        </ext>
      </extLst>
    </cfRule>
  </conditionalFormatting>
  <conditionalFormatting sqref="AH26 AH28 AH30 AH32">
    <cfRule type="dataBar" priority="4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{EAAE38E0-2FC7-467D-B3C1-0EAF5A49023F}</x14:id>
        </ext>
      </extLst>
    </cfRule>
  </conditionalFormatting>
  <conditionalFormatting sqref="AH2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{46671FAE-46B0-4CCF-B413-BDA95FE4DD31}</x14:id>
        </ext>
      </extLst>
    </cfRule>
  </conditionalFormatting>
  <conditionalFormatting sqref="AH26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{E5E4887E-C22C-4E2C-ACF5-7FB1330ED85A}</x14:id>
        </ext>
      </extLst>
    </cfRule>
  </conditionalFormatting>
  <conditionalFormatting sqref="AH26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{872EFA47-905B-4CA6-9C6D-2C6DE7EE503B}</x14:id>
        </ext>
      </extLst>
    </cfRule>
  </conditionalFormatting>
  <conditionalFormatting sqref="AH25 AH27 AH29 AH31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{F59FD81C-215D-4B08-903B-267D8241D64D}</x14:id>
        </ext>
      </extLst>
    </cfRule>
  </conditionalFormatting>
  <conditionalFormatting sqref="AH25 AH27 AH29 AH31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{2F5EBA48-2B62-407D-AD6D-A94D21C9CD6D}</x14:id>
        </ext>
      </extLst>
    </cfRule>
  </conditionalFormatting>
  <conditionalFormatting sqref="AH25 AH27 AH29 AH31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{4EDA761B-1929-44AD-8F53-241BA13CF8A4}</x14:id>
        </ext>
      </extLst>
    </cfRule>
  </conditionalFormatting>
  <conditionalFormatting sqref="AH25 AH27 AH29 AH3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{FC48AED2-8AE3-4003-A030-5E76A5EFE23C}</x14:id>
        </ext>
      </extLst>
    </cfRule>
  </conditionalFormatting>
  <conditionalFormatting sqref="AH25 AH27 AH29 AH31">
    <cfRule type="dataBar" priority="3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{10A310A4-6827-42D5-9A6D-AA0D21AA95E3}</x14:id>
        </ext>
      </extLst>
    </cfRule>
  </conditionalFormatting>
  <conditionalFormatting sqref="AH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{25432582-955A-475B-B02F-859CCDECDE77}</x14:id>
        </ext>
      </extLst>
    </cfRule>
  </conditionalFormatting>
  <conditionalFormatting sqref="AH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{38A50CAB-195E-462D-96A4-D2E5F8487078}</x14:id>
        </ext>
      </extLst>
    </cfRule>
  </conditionalFormatting>
  <conditionalFormatting sqref="AH26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{CE56F5A3-87F5-4F85-AFC0-78151D7B7D95}</x14:id>
        </ext>
      </extLst>
    </cfRule>
  </conditionalFormatting>
  <conditionalFormatting sqref="AH2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{3074D138-A2BD-4435-B06C-E53AE46D2094}</x14:id>
        </ext>
      </extLst>
    </cfRule>
  </conditionalFormatting>
  <conditionalFormatting sqref="AH2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{B8451E0F-4415-4BBA-B03F-B00A05A1F2F3}</x14:id>
        </ext>
      </extLst>
    </cfRule>
  </conditionalFormatting>
  <conditionalFormatting sqref="AH26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{68877FB5-828B-445E-8CA2-B68319D593B9}</x14:id>
        </ext>
      </extLst>
    </cfRule>
  </conditionalFormatting>
  <conditionalFormatting sqref="AH26">
    <cfRule type="dataBar" priority="3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{1D9EB441-254F-4FE1-A8AD-93B405AC9B53}</x14:id>
        </ext>
      </extLst>
    </cfRule>
  </conditionalFormatting>
  <conditionalFormatting sqref="AH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{91A6F437-BD10-4CD3-932D-7516A6C853A0}</x14:id>
        </ext>
      </extLst>
    </cfRule>
  </conditionalFormatting>
  <conditionalFormatting sqref="AH26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{CA4785AF-0B01-41AA-99B4-A8193A797460}</x14:id>
        </ext>
      </extLst>
    </cfRule>
  </conditionalFormatting>
  <conditionalFormatting sqref="AH26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{41197D0D-3406-4D9F-98E2-23B39A78007F}</x14:id>
        </ext>
      </extLst>
    </cfRule>
  </conditionalFormatting>
  <conditionalFormatting sqref="AH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{6E32C773-6A2D-4562-BFB6-DB456597B2E9}</x14:id>
        </ext>
      </extLst>
    </cfRule>
  </conditionalFormatting>
  <conditionalFormatting sqref="AH27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{C7FF29E7-7167-4AE9-997E-2BB88E7E2DEF}</x14:id>
        </ext>
      </extLst>
    </cfRule>
  </conditionalFormatting>
  <conditionalFormatting sqref="AH27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{9DD10223-6CE1-4A2E-81C0-A23E6188B365}</x14:id>
        </ext>
      </extLst>
    </cfRule>
  </conditionalFormatting>
  <conditionalFormatting sqref="AH27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{4E9C0EB3-E105-426F-80BC-B62CB4A037AA}</x14:id>
        </ext>
      </extLst>
    </cfRule>
  </conditionalFormatting>
  <conditionalFormatting sqref="AH27"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{0075A3A3-8F6E-47CE-9CE1-1036DA40641A}</x14:id>
        </ext>
      </extLst>
    </cfRule>
  </conditionalFormatting>
  <conditionalFormatting sqref="AH25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{D862CFE5-7FFA-4895-BCDA-4F0F5E13628A}</x14:id>
        </ext>
      </extLst>
    </cfRule>
  </conditionalFormatting>
  <conditionalFormatting sqref="AH25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{3C4F4FCE-BA10-462A-AED0-AB8A617F04A9}</x14:id>
        </ext>
      </extLst>
    </cfRule>
  </conditionalFormatting>
  <conditionalFormatting sqref="AH25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{6DD74E89-C982-4041-A61D-E5D7801FDFB4}</x14:id>
        </ext>
      </extLst>
    </cfRule>
  </conditionalFormatting>
  <conditionalFormatting sqref="AH21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{1CBBAACB-D4CC-47C8-9940-99327873524D}</x14:id>
        </ext>
      </extLst>
    </cfRule>
  </conditionalFormatting>
  <conditionalFormatting sqref="AH21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{ECBE0467-5D74-4CBA-ABB2-11C148353D80}</x14:id>
        </ext>
      </extLst>
    </cfRule>
  </conditionalFormatting>
  <conditionalFormatting sqref="AH21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{9935A022-9722-467C-8AE4-FDC7D581A427}</x14:id>
        </ext>
      </extLst>
    </cfRule>
  </conditionalFormatting>
  <conditionalFormatting sqref="AH2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{0C2D7964-D1DC-4936-B57B-40FC62C816EC}</x14:id>
        </ext>
      </extLst>
    </cfRule>
  </conditionalFormatting>
  <conditionalFormatting sqref="AH21"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{8C70346B-AF4E-418F-9A47-9B3E28A7FE1C}</x14:id>
        </ext>
      </extLst>
    </cfRule>
  </conditionalFormatting>
  <conditionalFormatting sqref="AH21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{A1D069BB-A92B-4870-9A07-1557F75265EF}</x14:id>
        </ext>
      </extLst>
    </cfRule>
  </conditionalFormatting>
  <conditionalFormatting sqref="AH2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{E77D4DA5-11B0-4E81-8099-B75D8DE6A4B8}</x14:id>
        </ext>
      </extLst>
    </cfRule>
  </conditionalFormatting>
  <conditionalFormatting sqref="AH21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{ED33D5B9-55F6-4A4B-812A-55B77B00FF80}</x14:id>
        </ext>
      </extLst>
    </cfRule>
  </conditionalFormatting>
  <conditionalFormatting sqref="AH23:AH32 AH11:AH20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{71524373-503B-440C-AC05-9E8A9E8C2B8E}</x14:id>
        </ext>
      </extLst>
    </cfRule>
  </conditionalFormatting>
  <conditionalFormatting sqref="AH23:AH32 AH11:AH20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{1F045BF6-8903-43E8-9498-2915A6EFCF5D}</x14:id>
        </ext>
      </extLst>
    </cfRule>
  </conditionalFormatting>
  <conditionalFormatting sqref="AH23:AH32 AH11:AH20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{AA2E0C1F-B298-4DD4-ACEC-564341E3B5C4}</x14:id>
        </ext>
      </extLst>
    </cfRule>
  </conditionalFormatting>
  <conditionalFormatting sqref="AH23:AH32 AH11:AH20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{F1A0C354-702E-4E62-8A4E-6F1D50D0D43B}</x14:id>
        </ext>
      </extLst>
    </cfRule>
  </conditionalFormatting>
  <conditionalFormatting sqref="AH23:AH32 AH11:AH20">
    <cfRule type="dataBar" priority="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{15C97C32-B6FB-49A0-ACE8-6168274B6C05}</x14:id>
        </ext>
      </extLst>
    </cfRule>
  </conditionalFormatting>
  <conditionalFormatting sqref="AH25:AH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{4658B63F-E37D-449C-B377-852C8F0C4334}</x14:id>
        </ext>
      </extLst>
    </cfRule>
  </conditionalFormatting>
  <conditionalFormatting sqref="AH25:AH32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{86DAE033-107A-429F-BD0F-1DA245132DF4}</x14:id>
        </ext>
      </extLst>
    </cfRule>
  </conditionalFormatting>
  <conditionalFormatting sqref="AH25:AH32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{6EA16B65-43FF-4DB1-A756-B4F7FF5AA4EF}</x14:id>
        </ext>
      </extLst>
    </cfRule>
  </conditionalFormatting>
  <conditionalFormatting sqref="AH25:AH32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{FD7266B2-C1E3-45F8-8163-859919ACF682}</x14:id>
        </ext>
      </extLst>
    </cfRule>
  </conditionalFormatting>
  <conditionalFormatting sqref="AH25:AH32"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{C57DFDAA-2011-42BF-B94E-7FC6F58182E0}</x14:id>
        </ext>
      </extLst>
    </cfRule>
  </conditionalFormatting>
  <conditionalFormatting sqref="AH25:AH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{A8209A41-6190-4FA3-A5A2-C629AA0A2170}</x14:id>
        </ext>
      </extLst>
    </cfRule>
  </conditionalFormatting>
  <conditionalFormatting sqref="AH25:AH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{E4F4BE4A-0FF4-49B4-A44A-422A6C769DE6}</x14:id>
        </ext>
      </extLst>
    </cfRule>
  </conditionalFormatting>
  <conditionalFormatting sqref="AH25:AH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{A79DA7E5-4E0F-4722-A624-3F4BEE9E65BD}</x14:id>
        </ext>
      </extLst>
    </cfRule>
  </conditionalFormatting>
  <conditionalFormatting sqref="AH25:AH32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{FBA43BFF-82BA-4547-8798-4D47B6C8AB2F}</x14:id>
        </ext>
      </extLst>
    </cfRule>
  </conditionalFormatting>
  <conditionalFormatting sqref="AH25:AH32"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{06615154-C60A-44C2-BA7F-186B3D0CCAF9}</x14:id>
        </ext>
      </extLst>
    </cfRule>
  </conditionalFormatting>
  <conditionalFormatting sqref="AH19:AH20 AH16 AH23:AH32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{208C140C-16F8-4D93-BCE7-A288B51A2F16}</x14:id>
        </ext>
      </extLst>
    </cfRule>
  </conditionalFormatting>
  <conditionalFormatting sqref="AH23:AH32 AH11:AH20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{9634802A-0DA5-437B-9360-A887A1F94AC9}</x14:id>
        </ext>
      </extLst>
    </cfRule>
  </conditionalFormatting>
  <conditionalFormatting sqref="AH12:AH3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{74C27F50-9924-4662-BC8A-7ADF04D52F54}</x14:id>
        </ext>
      </extLst>
    </cfRule>
  </conditionalFormatting>
  <conditionalFormatting sqref="AH11:AH32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{90DFF167-5AD9-45F5-AEF6-BDC78A9CDAB1}</x14:id>
        </ext>
      </extLst>
    </cfRule>
  </conditionalFormatting>
  <conditionalFormatting sqref="AH11:AH32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{27D7BE9D-514F-44EC-A251-97DD53DAC2F7}</x14:id>
        </ext>
      </extLst>
    </cfRule>
  </conditionalFormatting>
  <conditionalFormatting sqref="AH11:AH32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{CDEAC08D-8AC8-4295-9E4F-320D3AD0E4FC}</x14:id>
        </ext>
      </extLst>
    </cfRule>
  </conditionalFormatting>
  <conditionalFormatting sqref="AH11:AH13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{CB249E9E-4B92-48BB-AFA1-369D7A6C8009}</x14:id>
        </ext>
      </extLst>
    </cfRule>
  </conditionalFormatting>
  <conditionalFormatting sqref="AH16:AH1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{E7E8730A-BD85-4E84-A2F2-C90DCE59C5AF}</x14:id>
        </ext>
      </extLst>
    </cfRule>
  </conditionalFormatting>
  <conditionalFormatting sqref="AH11:AH32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{3321FF1D-FB75-4493-A334-4F759AE177BB}</x14:id>
        </ext>
      </extLst>
    </cfRule>
  </conditionalFormatting>
  <conditionalFormatting sqref="AI21:AI22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{12C7E633-A484-4581-913B-7BE86336447B}</x14:id>
        </ext>
      </extLst>
    </cfRule>
  </conditionalFormatting>
  <conditionalFormatting sqref="AI21:AI2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{16F9145B-EB80-4CA8-837F-3D9FF86B43BA}</x14:id>
        </ext>
      </extLst>
    </cfRule>
  </conditionalFormatting>
  <conditionalFormatting sqref="AI21:AI2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{366C24B3-5798-4DE0-8704-95F6D80EECD1}</x14:id>
        </ext>
      </extLst>
    </cfRule>
  </conditionalFormatting>
  <conditionalFormatting sqref="AI21:AI22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{ECF725D1-8D87-486B-B955-DAD1C672D9A7}</x14:id>
        </ext>
      </extLst>
    </cfRule>
  </conditionalFormatting>
  <conditionalFormatting sqref="AI21:AI22">
    <cfRule type="dataBar" priority="3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{571FACBE-4555-4C5B-BEE9-6EBD8AB0EAC8}</x14:id>
        </ext>
      </extLst>
    </cfRule>
  </conditionalFormatting>
  <conditionalFormatting sqref="AI21:AI22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{CE466802-FC01-43E8-83B9-65F98D821368}</x14:id>
        </ext>
      </extLst>
    </cfRule>
  </conditionalFormatting>
  <conditionalFormatting sqref="AI21:AI22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{FB1F420A-F7F0-41D8-8AF9-01763EB9C1E3}</x14:id>
        </ext>
      </extLst>
    </cfRule>
  </conditionalFormatting>
  <conditionalFormatting sqref="AI21:AI2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{AB5324C2-0391-4C93-AA07-B9CEB3E356AD}</x14:id>
        </ext>
      </extLst>
    </cfRule>
  </conditionalFormatting>
  <conditionalFormatting sqref="AI21:AI2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{530A4454-6D8D-4E22-88FA-267D0540C977}</x14:id>
        </ext>
      </extLst>
    </cfRule>
  </conditionalFormatting>
  <conditionalFormatting sqref="AI17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{F6DB9C25-D835-4637-8307-4A8C256B9AD6}</x14:id>
        </ext>
      </extLst>
    </cfRule>
  </conditionalFormatting>
  <conditionalFormatting sqref="AI1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{21E67D03-833D-469B-803D-F52A54AED62B}</x14:id>
        </ext>
      </extLst>
    </cfRule>
  </conditionalFormatting>
  <conditionalFormatting sqref="AI17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{0AA5B2FA-46C0-4374-B355-981FB9E0608D}</x14:id>
        </ext>
      </extLst>
    </cfRule>
  </conditionalFormatting>
  <conditionalFormatting sqref="AI17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{B45C1312-9305-4C38-9C72-231356749B8C}</x14:id>
        </ext>
      </extLst>
    </cfRule>
  </conditionalFormatting>
  <conditionalFormatting sqref="AI17">
    <cfRule type="dataBar" priority="3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{765436FB-4E1F-4756-99EB-25F88570DCD0}</x14:id>
        </ext>
      </extLst>
    </cfRule>
  </conditionalFormatting>
  <conditionalFormatting sqref="AI17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{A3E791C2-BBEB-4F20-9072-B5B833ED1163}</x14:id>
        </ext>
      </extLst>
    </cfRule>
  </conditionalFormatting>
  <conditionalFormatting sqref="AI17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{19AADE06-A48E-4013-A829-C1DA27F8C701}</x14:id>
        </ext>
      </extLst>
    </cfRule>
  </conditionalFormatting>
  <conditionalFormatting sqref="AI1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{B0696C1A-9980-4AFE-9D11-A34A961A7359}</x14:id>
        </ext>
      </extLst>
    </cfRule>
  </conditionalFormatting>
  <conditionalFormatting sqref="AI18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{14D27499-E1BC-4AE9-A91C-2B781B1C4F8E}</x14:id>
        </ext>
      </extLst>
    </cfRule>
  </conditionalFormatting>
  <conditionalFormatting sqref="AI18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{988ECDE6-F517-4B28-AFB8-EADE49C9FB9E}</x14:id>
        </ext>
      </extLst>
    </cfRule>
  </conditionalFormatting>
  <conditionalFormatting sqref="AI1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{7A4AED00-861A-4D3A-94C3-F696E3242A36}</x14:id>
        </ext>
      </extLst>
    </cfRule>
  </conditionalFormatting>
  <conditionalFormatting sqref="AI18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{881B69D0-2527-4BC1-9120-9BFB1E708690}</x14:id>
        </ext>
      </extLst>
    </cfRule>
  </conditionalFormatting>
  <conditionalFormatting sqref="AI18">
    <cfRule type="dataBar" priority="3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{8FEFE616-90F8-4C8C-8783-453F90E9B2F2}</x14:id>
        </ext>
      </extLst>
    </cfRule>
  </conditionalFormatting>
  <conditionalFormatting sqref="AI18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{6F07E8EC-7859-4147-B618-62A381BEF018}</x14:id>
        </ext>
      </extLst>
    </cfRule>
  </conditionalFormatting>
  <conditionalFormatting sqref="AI18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{4C094CE7-DD17-4F75-A83F-13993DBD2240}</x14:id>
        </ext>
      </extLst>
    </cfRule>
  </conditionalFormatting>
  <conditionalFormatting sqref="AI18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{68360559-FAF0-428D-BF13-AF8C48B86B29}</x14:id>
        </ext>
      </extLst>
    </cfRule>
  </conditionalFormatting>
  <conditionalFormatting sqref="AI32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{E7EB358C-76AC-4843-8F62-9B1E6C2A5D0D}</x14:id>
        </ext>
      </extLst>
    </cfRule>
  </conditionalFormatting>
  <conditionalFormatting sqref="AI32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{B2B0B254-9C12-4FE6-B660-FBD1EF2F6715}</x14:id>
        </ext>
      </extLst>
    </cfRule>
  </conditionalFormatting>
  <conditionalFormatting sqref="AI32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{37770BE7-2EA5-4DE1-950D-82D475644DB0}</x14:id>
        </ext>
      </extLst>
    </cfRule>
  </conditionalFormatting>
  <conditionalFormatting sqref="AI32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{793DDC63-AB9F-402F-91AD-6417FF140C30}</x14:id>
        </ext>
      </extLst>
    </cfRule>
  </conditionalFormatting>
  <conditionalFormatting sqref="AI32">
    <cfRule type="dataBar" priority="3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{D1E17C9A-AB1B-4D48-A6F1-1DC719F6A2FF}</x14:id>
        </ext>
      </extLst>
    </cfRule>
  </conditionalFormatting>
  <conditionalFormatting sqref="AI32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{EA99A569-43CB-4DAA-A686-321028848965}</x14:id>
        </ext>
      </extLst>
    </cfRule>
  </conditionalFormatting>
  <conditionalFormatting sqref="AI32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{607969F6-92B2-4DC8-AE46-A62B6FBD1A6B}</x14:id>
        </ext>
      </extLst>
    </cfRule>
  </conditionalFormatting>
  <conditionalFormatting sqref="AI32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{5C9B58B4-D923-4680-8FAC-687437B3A3B0}</x14:id>
        </ext>
      </extLst>
    </cfRule>
  </conditionalFormatting>
  <conditionalFormatting sqref="AI21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{30B6AE67-380E-4B55-B8FE-4152192D14FF}</x14:id>
        </ext>
      </extLst>
    </cfRule>
  </conditionalFormatting>
  <conditionalFormatting sqref="AI2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{13AF3CCE-B298-432C-865A-62EA34A2099B}</x14:id>
        </ext>
      </extLst>
    </cfRule>
  </conditionalFormatting>
  <conditionalFormatting sqref="AI2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{CA616E90-2F84-4B77-8845-A133DDA981FF}</x14:id>
        </ext>
      </extLst>
    </cfRule>
  </conditionalFormatting>
  <conditionalFormatting sqref="AI21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{B2CE2720-2531-4A2D-8DE4-A90A59E66FDD}</x14:id>
        </ext>
      </extLst>
    </cfRule>
  </conditionalFormatting>
  <conditionalFormatting sqref="AI21">
    <cfRule type="dataBar" priority="3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{32FCA20D-A5B4-439C-A3AC-592B53A4718C}</x14:id>
        </ext>
      </extLst>
    </cfRule>
  </conditionalFormatting>
  <conditionalFormatting sqref="AI2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{FD7FC271-35A8-477A-8CCF-E152EBC78838}</x14:id>
        </ext>
      </extLst>
    </cfRule>
  </conditionalFormatting>
  <conditionalFormatting sqref="AI2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{ACDE9D0A-F76D-4685-B09B-9C7F2E29B89C}</x14:id>
        </ext>
      </extLst>
    </cfRule>
  </conditionalFormatting>
  <conditionalFormatting sqref="AI23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{2CF88948-7B79-498F-9B2E-D3EAF3EBAA5C}</x14:id>
        </ext>
      </extLst>
    </cfRule>
  </conditionalFormatting>
  <conditionalFormatting sqref="AI23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{115E644E-BEC4-4DD7-BBA6-838EC7C94FB4}</x14:id>
        </ext>
      </extLst>
    </cfRule>
  </conditionalFormatting>
  <conditionalFormatting sqref="AI23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{7F92E413-34B9-49AA-952C-62D03365583E}</x14:id>
        </ext>
      </extLst>
    </cfRule>
  </conditionalFormatting>
  <conditionalFormatting sqref="AI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{D68D90D0-D0EA-4FB5-AF24-9BA2F42875F8}</x14:id>
        </ext>
      </extLst>
    </cfRule>
  </conditionalFormatting>
  <conditionalFormatting sqref="AI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{797E783C-713A-402B-BDC6-F77C12195722}</x14:id>
        </ext>
      </extLst>
    </cfRule>
  </conditionalFormatting>
  <conditionalFormatting sqref="AI23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{E4FEB0A9-0D19-48FD-A4D7-DC20DE039AEC}</x14:id>
        </ext>
      </extLst>
    </cfRule>
  </conditionalFormatting>
  <conditionalFormatting sqref="AI23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{4E368DC7-0CD1-4E63-BE38-972A8522A91D}</x14:id>
        </ext>
      </extLst>
    </cfRule>
  </conditionalFormatting>
  <conditionalFormatting sqref="AI23">
    <cfRule type="dataBar" priority="2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{8FE0D9A6-9971-466B-AFBF-7846C0CDD758}</x14:id>
        </ext>
      </extLst>
    </cfRule>
  </conditionalFormatting>
  <conditionalFormatting sqref="AI23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{A02A420D-79C2-43B1-BB50-9F5609512E18}</x14:id>
        </ext>
      </extLst>
    </cfRule>
  </conditionalFormatting>
  <conditionalFormatting sqref="AI2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{B4E3DBEF-9E89-4CCF-9A59-98FDCC24A476}</x14:id>
        </ext>
      </extLst>
    </cfRule>
  </conditionalFormatting>
  <conditionalFormatting sqref="AI2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{F317EF38-68B1-4DAB-8FA0-90128957B672}</x14:id>
        </ext>
      </extLst>
    </cfRule>
  </conditionalFormatting>
  <conditionalFormatting sqref="AI26 AI28 AI30 AI32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{9A3A7F38-CC01-4189-8A54-7181D2C9C84C}</x14:id>
        </ext>
      </extLst>
    </cfRule>
  </conditionalFormatting>
  <conditionalFormatting sqref="AI26 AI28 AI30 AI32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{B79EC52B-AFF6-4260-BA75-C65D9FE823AC}</x14:id>
        </ext>
      </extLst>
    </cfRule>
  </conditionalFormatting>
  <conditionalFormatting sqref="AI26 AI28 AI30 AI32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{8068EA0E-29E0-42EA-BAFF-94AA7D23398F}</x14:id>
        </ext>
      </extLst>
    </cfRule>
  </conditionalFormatting>
  <conditionalFormatting sqref="AI26 AI28 AI30 AI32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{69D979C3-A1FC-4BDA-B61A-127C94F6A446}</x14:id>
        </ext>
      </extLst>
    </cfRule>
  </conditionalFormatting>
  <conditionalFormatting sqref="AI26 AI28 AI30 AI32">
    <cfRule type="dataBar" priority="2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{83A4CECD-F8E0-477A-AC78-C877B4751C36}</x14:id>
        </ext>
      </extLst>
    </cfRule>
  </conditionalFormatting>
  <conditionalFormatting sqref="AI26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{BC8AE1CD-03BA-42AE-A1D4-EE49E7BB97A8}</x14:id>
        </ext>
      </extLst>
    </cfRule>
  </conditionalFormatting>
  <conditionalFormatting sqref="AI26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{35ED3331-99FB-48E8-B052-F1221B4EA53F}</x14:id>
        </ext>
      </extLst>
    </cfRule>
  </conditionalFormatting>
  <conditionalFormatting sqref="AI26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{9CB3655A-9680-494F-A4C1-565B5C5CFD10}</x14:id>
        </ext>
      </extLst>
    </cfRule>
  </conditionalFormatting>
  <conditionalFormatting sqref="AI25 AI27 AI29 AI3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{644B5813-48CB-4CB7-A32F-D162758614BD}</x14:id>
        </ext>
      </extLst>
    </cfRule>
  </conditionalFormatting>
  <conditionalFormatting sqref="AI25 AI27 AI29 AI31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{49D3EE84-0A22-41DB-8378-C6F5139520C8}</x14:id>
        </ext>
      </extLst>
    </cfRule>
  </conditionalFormatting>
  <conditionalFormatting sqref="AI25 AI27 AI29 AI3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{2873A6BA-2491-4DAA-A8D4-E7A3D3F5BD1F}</x14:id>
        </ext>
      </extLst>
    </cfRule>
  </conditionalFormatting>
  <conditionalFormatting sqref="AI25 AI27 AI29 AI3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{7C06882B-D744-4F18-B5DC-FD43020C5797}</x14:id>
        </ext>
      </extLst>
    </cfRule>
  </conditionalFormatting>
  <conditionalFormatting sqref="AI25 AI27 AI29 AI31">
    <cfRule type="dataBar" priority="2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{D9D6ACB5-89D2-436B-AE34-0014D4AF4A8E}</x14:id>
        </ext>
      </extLst>
    </cfRule>
  </conditionalFormatting>
  <conditionalFormatting sqref="AI27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{5996351B-AEE8-4F4E-ACA0-974EBAC702BA}</x14:id>
        </ext>
      </extLst>
    </cfRule>
  </conditionalFormatting>
  <conditionalFormatting sqref="AI27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{33F6EFE2-BC59-4B6F-8352-8F5C290847C1}</x14:id>
        </ext>
      </extLst>
    </cfRule>
  </conditionalFormatting>
  <conditionalFormatting sqref="AI26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{58BDEEFE-51DD-4518-8E23-2B84AA6257EB}</x14:id>
        </ext>
      </extLst>
    </cfRule>
  </conditionalFormatting>
  <conditionalFormatting sqref="AI2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{CBEDE6EB-F99B-4B35-9AF2-05B88787B033}</x14:id>
        </ext>
      </extLst>
    </cfRule>
  </conditionalFormatting>
  <conditionalFormatting sqref="AI2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{A35D5300-EB4D-4DF8-B635-E8D3B69CFF97}</x14:id>
        </ext>
      </extLst>
    </cfRule>
  </conditionalFormatting>
  <conditionalFormatting sqref="AI26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{44EA84FA-3E25-4375-AF37-B2E80A3206C6}</x14:id>
        </ext>
      </extLst>
    </cfRule>
  </conditionalFormatting>
  <conditionalFormatting sqref="AI26">
    <cfRule type="dataBar" priority="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{ACC7BCA3-24E1-45F1-A7A3-F612E7F4974C}</x14:id>
        </ext>
      </extLst>
    </cfRule>
  </conditionalFormatting>
  <conditionalFormatting sqref="AI26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{ADED5045-B555-4327-ABC3-7F87D36E691A}</x14:id>
        </ext>
      </extLst>
    </cfRule>
  </conditionalFormatting>
  <conditionalFormatting sqref="AI26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{94AC524B-23F9-482C-9D49-33222E9F218F}</x14:id>
        </ext>
      </extLst>
    </cfRule>
  </conditionalFormatting>
  <conditionalFormatting sqref="AI26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{E401C785-45E4-4E7F-810E-AFCCF0BB7DCD}</x14:id>
        </ext>
      </extLst>
    </cfRule>
  </conditionalFormatting>
  <conditionalFormatting sqref="AI27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{13C927EF-F036-495D-A7AE-CC19DC949F2F}</x14:id>
        </ext>
      </extLst>
    </cfRule>
  </conditionalFormatting>
  <conditionalFormatting sqref="AI27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{C81DD9AC-7DFB-4C7E-8C92-3D6A88CF999E}</x14:id>
        </ext>
      </extLst>
    </cfRule>
  </conditionalFormatting>
  <conditionalFormatting sqref="AI27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{4070A37C-81AB-41D1-8C7D-BABD94B2851B}</x14:id>
        </ext>
      </extLst>
    </cfRule>
  </conditionalFormatting>
  <conditionalFormatting sqref="AI27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{31FCBA62-3A03-4B43-86BC-37F82576E72B}</x14:id>
        </ext>
      </extLst>
    </cfRule>
  </conditionalFormatting>
  <conditionalFormatting sqref="AI27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{0350AFD2-DF01-4C1B-BFF4-CE5CA437F25F}</x14:id>
        </ext>
      </extLst>
    </cfRule>
  </conditionalFormatting>
  <conditionalFormatting sqref="AI2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{0470C6BB-DD34-4C98-969F-539222089C46}</x14:id>
        </ext>
      </extLst>
    </cfRule>
  </conditionalFormatting>
  <conditionalFormatting sqref="AI2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{F40D6A7E-D6D5-456C-A64E-BBC658F5D86C}</x14:id>
        </ext>
      </extLst>
    </cfRule>
  </conditionalFormatting>
  <conditionalFormatting sqref="AI25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{22A66B03-9144-4E0D-9AFE-36A16D6120D7}</x14:id>
        </ext>
      </extLst>
    </cfRule>
  </conditionalFormatting>
  <conditionalFormatting sqref="AI2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{469D5B7E-7714-43F8-B343-01562C370EA5}</x14:id>
        </ext>
      </extLst>
    </cfRule>
  </conditionalFormatting>
  <conditionalFormatting sqref="AI21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{A4243818-CC67-42C2-9106-2B0F7C5C52AC}</x14:id>
        </ext>
      </extLst>
    </cfRule>
  </conditionalFormatting>
  <conditionalFormatting sqref="AI2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{27A0652F-7C2F-4990-A53D-B4CC81800D60}</x14:id>
        </ext>
      </extLst>
    </cfRule>
  </conditionalFormatting>
  <conditionalFormatting sqref="AI2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{65B0D9B7-C03D-4F0E-B5E5-A3370AADAAE3}</x14:id>
        </ext>
      </extLst>
    </cfRule>
  </conditionalFormatting>
  <conditionalFormatting sqref="AI21">
    <cfRule type="dataBar" priority="2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{A6D8574C-C5F8-4194-9C15-73BB0D693A61}</x14:id>
        </ext>
      </extLst>
    </cfRule>
  </conditionalFormatting>
  <conditionalFormatting sqref="AI2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{115E9747-FD18-4F9E-822F-0224D52BE7F0}</x14:id>
        </ext>
      </extLst>
    </cfRule>
  </conditionalFormatting>
  <conditionalFormatting sqref="AI21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{6921197D-21DC-4C6C-BFCF-D5E4F87A1EA2}</x14:id>
        </ext>
      </extLst>
    </cfRule>
  </conditionalFormatting>
  <conditionalFormatting sqref="AI2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{B6903973-2DC0-410B-A49D-43AC6C95E6FF}</x14:id>
        </ext>
      </extLst>
    </cfRule>
  </conditionalFormatting>
  <conditionalFormatting sqref="AI23:AI32 AI11:AI20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{3EB1E8C5-330C-4D71-88E1-04176C60EED2}</x14:id>
        </ext>
      </extLst>
    </cfRule>
  </conditionalFormatting>
  <conditionalFormatting sqref="AI23:AI32 AI11:AI20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{8894BA2D-999A-4549-86AB-44DB19E297F7}</x14:id>
        </ext>
      </extLst>
    </cfRule>
  </conditionalFormatting>
  <conditionalFormatting sqref="AI23:AI32 AI11:AI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{F65F1917-C165-4D34-99EF-797CC05D7DA0}</x14:id>
        </ext>
      </extLst>
    </cfRule>
  </conditionalFormatting>
  <conditionalFormatting sqref="AI23:AI32 AI11:AI20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{64775814-B2A7-4E99-BCC3-02F98001027E}</x14:id>
        </ext>
      </extLst>
    </cfRule>
  </conditionalFormatting>
  <conditionalFormatting sqref="AI23:AI32 AI11:AI20">
    <cfRule type="dataBar" priority="2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{72E74BD2-6CB3-4280-8605-56E0E0DF5E6F}</x14:id>
        </ext>
      </extLst>
    </cfRule>
  </conditionalFormatting>
  <conditionalFormatting sqref="AI25:AI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{792F9C33-A01C-47FB-9522-70A509D22462}</x14:id>
        </ext>
      </extLst>
    </cfRule>
  </conditionalFormatting>
  <conditionalFormatting sqref="AI25:AI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{8E28373D-A974-4CB9-93CF-14EE3513C2D7}</x14:id>
        </ext>
      </extLst>
    </cfRule>
  </conditionalFormatting>
  <conditionalFormatting sqref="AI25:AI32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{5EA13633-3CC4-436A-A0A9-7430E800C6FA}</x14:id>
        </ext>
      </extLst>
    </cfRule>
  </conditionalFormatting>
  <conditionalFormatting sqref="AI25:AI32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{1C37BFCB-E827-4B02-8127-2136A54BD0E2}</x14:id>
        </ext>
      </extLst>
    </cfRule>
  </conditionalFormatting>
  <conditionalFormatting sqref="AI25:AI32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{1D104D2B-C5F1-4841-B450-A6945B1A2F3F}</x14:id>
        </ext>
      </extLst>
    </cfRule>
  </conditionalFormatting>
  <conditionalFormatting sqref="AI25:AI32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{74C2855E-8B76-4A61-A600-EC432B7EE034}</x14:id>
        </ext>
      </extLst>
    </cfRule>
  </conditionalFormatting>
  <conditionalFormatting sqref="AI25:AI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{7E58907D-EC1A-4F33-A3D6-C3B7C7F3F51C}</x14:id>
        </ext>
      </extLst>
    </cfRule>
  </conditionalFormatting>
  <conditionalFormatting sqref="AI25:AI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{DEB593C2-F697-4AC8-93C0-F0E1AAC1ED00}</x14:id>
        </ext>
      </extLst>
    </cfRule>
  </conditionalFormatting>
  <conditionalFormatting sqref="AI25:AI32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{79099B91-81E6-4667-8039-B4BDF5B7F0A4}</x14:id>
        </ext>
      </extLst>
    </cfRule>
  </conditionalFormatting>
  <conditionalFormatting sqref="AI25:AI32">
    <cfRule type="dataBar" priority="2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{2CE2AF77-5981-414F-8090-34B1335545E1}</x14:id>
        </ext>
      </extLst>
    </cfRule>
  </conditionalFormatting>
  <conditionalFormatting sqref="AI19:AI20 AI16 AI23:AI32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{30BE5151-7798-4AF6-8CC3-171CE26F28D5}</x14:id>
        </ext>
      </extLst>
    </cfRule>
  </conditionalFormatting>
  <conditionalFormatting sqref="AI23:AI32 AI11:AI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{5148404F-1BF2-4B61-9AA6-762C60902035}</x14:id>
        </ext>
      </extLst>
    </cfRule>
  </conditionalFormatting>
  <conditionalFormatting sqref="AI12:AI3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{88608C7E-70A1-41C8-98BD-FCACB52258BC}</x14:id>
        </ext>
      </extLst>
    </cfRule>
  </conditionalFormatting>
  <conditionalFormatting sqref="AI11:AI3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{1E2F0A05-D574-401B-928F-F215BFA1C85D}</x14:id>
        </ext>
      </extLst>
    </cfRule>
  </conditionalFormatting>
  <conditionalFormatting sqref="AI11:AI32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{0F976C50-8354-481B-B0AC-3EF2443A5C3B}</x14:id>
        </ext>
      </extLst>
    </cfRule>
  </conditionalFormatting>
  <conditionalFormatting sqref="AI11:AI32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{D4236110-A089-4B9B-932C-ED214B07A827}</x14:id>
        </ext>
      </extLst>
    </cfRule>
  </conditionalFormatting>
  <conditionalFormatting sqref="AI11:AI1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{C687EFF4-34BC-4369-8B0A-3385944616C1}</x14:id>
        </ext>
      </extLst>
    </cfRule>
  </conditionalFormatting>
  <conditionalFormatting sqref="AI16:AI19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{B89AF743-9F2F-42A4-8053-DAD722D5200C}</x14:id>
        </ext>
      </extLst>
    </cfRule>
  </conditionalFormatting>
  <conditionalFormatting sqref="AI11:AI32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{2DDA6362-0B00-4CB8-8A9A-29E2E97CB520}</x14:id>
        </ext>
      </extLst>
    </cfRule>
  </conditionalFormatting>
  <conditionalFormatting sqref="AJ21:AJ22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{1909C155-DFE0-472D-931F-32712BD22553}</x14:id>
        </ext>
      </extLst>
    </cfRule>
  </conditionalFormatting>
  <conditionalFormatting sqref="AJ21:AJ2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{9037ED4F-D14C-45CB-8859-A3A60D691CC3}</x14:id>
        </ext>
      </extLst>
    </cfRule>
  </conditionalFormatting>
  <conditionalFormatting sqref="AJ21:AJ2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{5587FF8F-1958-4993-924F-66C0AD87D217}</x14:id>
        </ext>
      </extLst>
    </cfRule>
  </conditionalFormatting>
  <conditionalFormatting sqref="AJ21:AJ22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{14E7EFA8-D2B7-40AD-BEE9-F24CBFA69113}</x14:id>
        </ext>
      </extLst>
    </cfRule>
  </conditionalFormatting>
  <conditionalFormatting sqref="AJ21:AJ22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{74971B0B-421F-43B3-A063-12FC2998B075}</x14:id>
        </ext>
      </extLst>
    </cfRule>
  </conditionalFormatting>
  <conditionalFormatting sqref="AJ21:AJ22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{22A13A16-B4A9-4E3B-B1FB-3703B7B6464F}</x14:id>
        </ext>
      </extLst>
    </cfRule>
  </conditionalFormatting>
  <conditionalFormatting sqref="AJ21:AJ2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{26A6CCEB-A5C7-4009-BDFA-7B335A9E07A1}</x14:id>
        </ext>
      </extLst>
    </cfRule>
  </conditionalFormatting>
  <conditionalFormatting sqref="AJ21:AJ2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{A36545B9-EC11-4269-B529-6B5AB57B3C22}</x14:id>
        </ext>
      </extLst>
    </cfRule>
  </conditionalFormatting>
  <conditionalFormatting sqref="AJ21:AJ22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{ED891E52-37AB-44A8-A844-1C3894EDDDA6}</x14:id>
        </ext>
      </extLst>
    </cfRule>
  </conditionalFormatting>
  <conditionalFormatting sqref="AJ1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{33BDE1D6-15B6-4353-A1A8-462645A6D01F}</x14:id>
        </ext>
      </extLst>
    </cfRule>
  </conditionalFormatting>
  <conditionalFormatting sqref="AJ1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{8CE03D72-1A6E-4EC4-9D31-3A543563667B}</x14:id>
        </ext>
      </extLst>
    </cfRule>
  </conditionalFormatting>
  <conditionalFormatting sqref="AJ1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{875EBCD1-A52B-4EF6-9240-3D96F29D1BD0}</x14:id>
        </ext>
      </extLst>
    </cfRule>
  </conditionalFormatting>
  <conditionalFormatting sqref="AJ17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{662EC580-E1BD-4374-A6A0-53F185792DDC}</x14:id>
        </ext>
      </extLst>
    </cfRule>
  </conditionalFormatting>
  <conditionalFormatting sqref="AJ17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{198FE344-61CF-4E1C-9477-4F676C360885}</x14:id>
        </ext>
      </extLst>
    </cfRule>
  </conditionalFormatting>
  <conditionalFormatting sqref="AJ1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{2989A110-9D91-4E03-A35F-3763EFD36EA1}</x14:id>
        </ext>
      </extLst>
    </cfRule>
  </conditionalFormatting>
  <conditionalFormatting sqref="AJ17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{5B2A34FC-0B63-4580-B116-942B7809B232}</x14:id>
        </ext>
      </extLst>
    </cfRule>
  </conditionalFormatting>
  <conditionalFormatting sqref="AJ17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{B870FC60-5CFB-47BA-B19A-480D9A519DDD}</x14:id>
        </ext>
      </extLst>
    </cfRule>
  </conditionalFormatting>
  <conditionalFormatting sqref="AJ18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{2AD04D8D-E922-45CA-8845-5411C38DFBCB}</x14:id>
        </ext>
      </extLst>
    </cfRule>
  </conditionalFormatting>
  <conditionalFormatting sqref="AJ18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{0B859152-86F4-49F5-9BC6-5630B8E5A946}</x14:id>
        </ext>
      </extLst>
    </cfRule>
  </conditionalFormatting>
  <conditionalFormatting sqref="AJ18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{02D4E44B-0EBB-4E68-83DF-A593AD0F31A2}</x14:id>
        </ext>
      </extLst>
    </cfRule>
  </conditionalFormatting>
  <conditionalFormatting sqref="AJ18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{322FA327-4980-4D9F-9B1B-F09E930220B5}</x14:id>
        </ext>
      </extLst>
    </cfRule>
  </conditionalFormatting>
  <conditionalFormatting sqref="AJ18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{3D0FB8AE-C2D9-46AA-89BB-D739133268DA}</x14:id>
        </ext>
      </extLst>
    </cfRule>
  </conditionalFormatting>
  <conditionalFormatting sqref="AJ18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{ABC84626-FFDC-429F-A496-1F72DD39AA25}</x14:id>
        </ext>
      </extLst>
    </cfRule>
  </conditionalFormatting>
  <conditionalFormatting sqref="AJ1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{EEEA0635-D73E-4728-A9E5-F8228AB9C278}</x14:id>
        </ext>
      </extLst>
    </cfRule>
  </conditionalFormatting>
  <conditionalFormatting sqref="AJ1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{780D721E-F1A4-4580-BD40-388845884468}</x14:id>
        </ext>
      </extLst>
    </cfRule>
  </conditionalFormatting>
  <conditionalFormatting sqref="AJ32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{C0113BBA-A335-44DD-B210-B3A1D4B7ADFB}</x14:id>
        </ext>
      </extLst>
    </cfRule>
  </conditionalFormatting>
  <conditionalFormatting sqref="AJ32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{74D2CC96-9DF0-49F4-9399-23EEC2F9B777}</x14:id>
        </ext>
      </extLst>
    </cfRule>
  </conditionalFormatting>
  <conditionalFormatting sqref="AJ32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{D692EA14-B1B6-4624-88F5-494C6DC65557}</x14:id>
        </ext>
      </extLst>
    </cfRule>
  </conditionalFormatting>
  <conditionalFormatting sqref="AJ32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{AD187E1D-8666-4548-AD57-DD5311894B5F}</x14:id>
        </ext>
      </extLst>
    </cfRule>
  </conditionalFormatting>
  <conditionalFormatting sqref="AJ32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{48983898-ADC2-49AB-9820-1C12C13D08D4}</x14:id>
        </ext>
      </extLst>
    </cfRule>
  </conditionalFormatting>
  <conditionalFormatting sqref="AJ32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{A8D8EBAD-E2F2-466B-BEF2-173DAA94577D}</x14:id>
        </ext>
      </extLst>
    </cfRule>
  </conditionalFormatting>
  <conditionalFormatting sqref="AJ32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{BED45505-F0FA-406B-95E6-E496841962BE}</x14:id>
        </ext>
      </extLst>
    </cfRule>
  </conditionalFormatting>
  <conditionalFormatting sqref="AJ32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{ADE0EAC0-5808-444D-86AE-80867C7CDD14}</x14:id>
        </ext>
      </extLst>
    </cfRule>
  </conditionalFormatting>
  <conditionalFormatting sqref="AJ2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{9F7AC56D-D93C-4E91-8233-2628C1905F62}</x14:id>
        </ext>
      </extLst>
    </cfRule>
  </conditionalFormatting>
  <conditionalFormatting sqref="AJ21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{63AF9A8B-DA92-4148-B199-39F1B3DFCBFF}</x14:id>
        </ext>
      </extLst>
    </cfRule>
  </conditionalFormatting>
  <conditionalFormatting sqref="AJ2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{588F1732-8AE6-427E-A107-E2763FEA761B}</x14:id>
        </ext>
      </extLst>
    </cfRule>
  </conditionalFormatting>
  <conditionalFormatting sqref="AJ2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{8F8EF325-335C-49D5-A0EF-0ED75EAEFCD5}</x14:id>
        </ext>
      </extLst>
    </cfRule>
  </conditionalFormatting>
  <conditionalFormatting sqref="AJ21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{E1A75B47-0F0F-41C5-8D1B-D5199B09FFB6}</x14:id>
        </ext>
      </extLst>
    </cfRule>
  </conditionalFormatting>
  <conditionalFormatting sqref="AJ2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{1B1DF853-6F85-4597-BCFF-88FE33CEFA4E}</x14:id>
        </ext>
      </extLst>
    </cfRule>
  </conditionalFormatting>
  <conditionalFormatting sqref="AJ23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{5828F9D3-B6FD-4821-9058-DE8C15204C5F}</x14:id>
        </ext>
      </extLst>
    </cfRule>
  </conditionalFormatting>
  <conditionalFormatting sqref="AJ23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{8B8B3937-83E5-4466-94CC-BB94475125FB}</x14:id>
        </ext>
      </extLst>
    </cfRule>
  </conditionalFormatting>
  <conditionalFormatting sqref="AJ23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{33B9949F-F888-47F7-8506-E98398B1E16C}</x14:id>
        </ext>
      </extLst>
    </cfRule>
  </conditionalFormatting>
  <conditionalFormatting sqref="AJ23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{05EE5562-F851-41BC-AD24-520EE3B528AA}</x14:id>
        </ext>
      </extLst>
    </cfRule>
  </conditionalFormatting>
  <conditionalFormatting sqref="AJ2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{081D9283-EB69-4454-A8B2-0039D703C6E1}</x14:id>
        </ext>
      </extLst>
    </cfRule>
  </conditionalFormatting>
  <conditionalFormatting sqref="AJ23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{3CE8913D-EB6C-46C0-8D46-A8880518E876}</x14:id>
        </ext>
      </extLst>
    </cfRule>
  </conditionalFormatting>
  <conditionalFormatting sqref="AJ23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{8590D9E9-A8F0-47DF-BCA1-8F3D20503F15}</x14:id>
        </ext>
      </extLst>
    </cfRule>
  </conditionalFormatting>
  <conditionalFormatting sqref="AJ23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{9C5F7F07-72CA-4161-87BE-DBF7EDC7CA45}</x14:id>
        </ext>
      </extLst>
    </cfRule>
  </conditionalFormatting>
  <conditionalFormatting sqref="AJ23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{3F664211-2D5A-45B7-BF6F-BA18FCEBE8EA}</x14:id>
        </ext>
      </extLst>
    </cfRule>
  </conditionalFormatting>
  <conditionalFormatting sqref="AJ2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{FA6908C6-E23F-47AF-92F4-EE6EF60B8314}</x14:id>
        </ext>
      </extLst>
    </cfRule>
  </conditionalFormatting>
  <conditionalFormatting sqref="AJ23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{8EA1B25A-93D0-4023-AD0F-F418DB3C652C}</x14:id>
        </ext>
      </extLst>
    </cfRule>
  </conditionalFormatting>
  <conditionalFormatting sqref="AJ2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{73D16142-A768-4C46-87D6-634E92ACB768}</x14:id>
        </ext>
      </extLst>
    </cfRule>
  </conditionalFormatting>
  <conditionalFormatting sqref="AJ26 AJ28 AJ30 AJ3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{DFA2E9E0-4B5F-4FCB-8D11-F8118312F243}</x14:id>
        </ext>
      </extLst>
    </cfRule>
  </conditionalFormatting>
  <conditionalFormatting sqref="AJ26 AJ28 AJ30 AJ3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{45B767DD-5E51-4BB0-AA48-024B022CEC92}</x14:id>
        </ext>
      </extLst>
    </cfRule>
  </conditionalFormatting>
  <conditionalFormatting sqref="AJ26 AJ28 AJ30 AJ32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{DC7836D8-02D4-4538-BBAB-856E605B28CC}</x14:id>
        </ext>
      </extLst>
    </cfRule>
  </conditionalFormatting>
  <conditionalFormatting sqref="AJ26 AJ28 AJ30 AJ32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{0C21E9E3-B32B-4430-87C2-0F3C01BE720D}</x14:id>
        </ext>
      </extLst>
    </cfRule>
  </conditionalFormatting>
  <conditionalFormatting sqref="AJ26 AJ28 AJ30 AJ32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{DDA43023-A022-41B2-822F-262B5A494ED9}</x14:id>
        </ext>
      </extLst>
    </cfRule>
  </conditionalFormatting>
  <conditionalFormatting sqref="AJ26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{52E406D0-BC9B-4FED-8F6C-E98005A8C806}</x14:id>
        </ext>
      </extLst>
    </cfRule>
  </conditionalFormatting>
  <conditionalFormatting sqref="AJ2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{FEFEB7F2-0030-41D7-B96D-AC47643A7095}</x14:id>
        </ext>
      </extLst>
    </cfRule>
  </conditionalFormatting>
  <conditionalFormatting sqref="AJ2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{F239227C-F54D-4E83-8B04-4A2192671164}</x14:id>
        </ext>
      </extLst>
    </cfRule>
  </conditionalFormatting>
  <conditionalFormatting sqref="AJ25 AJ27 AJ29 AJ3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{B3318C86-A898-457B-A86C-8D2D37BA9924}</x14:id>
        </ext>
      </extLst>
    </cfRule>
  </conditionalFormatting>
  <conditionalFormatting sqref="AJ25 AJ27 AJ29 AJ3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{B2E4C8CB-023A-4F96-BC03-4B2E03EDFB6B}</x14:id>
        </ext>
      </extLst>
    </cfRule>
  </conditionalFormatting>
  <conditionalFormatting sqref="AJ25 AJ27 AJ29 AJ3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{5BB99C2C-0FC1-48C2-ADEF-66DCEAC123B1}</x14:id>
        </ext>
      </extLst>
    </cfRule>
  </conditionalFormatting>
  <conditionalFormatting sqref="AJ27 AJ25 AJ29 AJ3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{CE9DCA97-0C1A-4FDD-8E8D-D698D5EFF7FC}</x14:id>
        </ext>
      </extLst>
    </cfRule>
  </conditionalFormatting>
  <conditionalFormatting sqref="AJ25 AJ27 AJ29 AJ3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{35F838A6-9AB2-45C3-BAA3-297A2558E535}</x14:id>
        </ext>
      </extLst>
    </cfRule>
  </conditionalFormatting>
  <conditionalFormatting sqref="AJ2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{CC98B7D1-3200-4095-B247-7910F5FD340C}</x14:id>
        </ext>
      </extLst>
    </cfRule>
  </conditionalFormatting>
  <conditionalFormatting sqref="AJ2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{8D5C8151-4ACB-44DB-9F4B-8F484C02A7FF}</x14:id>
        </ext>
      </extLst>
    </cfRule>
  </conditionalFormatting>
  <conditionalFormatting sqref="AJ2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{D2D41C07-37E7-4CC2-9EA9-8ECA1C313561}</x14:id>
        </ext>
      </extLst>
    </cfRule>
  </conditionalFormatting>
  <conditionalFormatting sqref="AJ2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{0799CC73-1892-4787-9D56-F3C8FE9B2905}</x14:id>
        </ext>
      </extLst>
    </cfRule>
  </conditionalFormatting>
  <conditionalFormatting sqref="AJ26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{E18755C6-8EB6-4C11-BF7F-E323C214CEF5}</x14:id>
        </ext>
      </extLst>
    </cfRule>
  </conditionalFormatting>
  <conditionalFormatting sqref="AJ2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{ABD8CA5F-D0FB-4685-9EE4-FF9AB67EE03B}</x14:id>
        </ext>
      </extLst>
    </cfRule>
  </conditionalFormatting>
  <conditionalFormatting sqref="AJ2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{049491D0-109D-4629-9CEC-533EE6874DFC}</x14:id>
        </ext>
      </extLst>
    </cfRule>
  </conditionalFormatting>
  <conditionalFormatting sqref="AJ2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{45F16A40-31F6-4925-A93C-C0EB647027C9}</x14:id>
        </ext>
      </extLst>
    </cfRule>
  </conditionalFormatting>
  <conditionalFormatting sqref="AJ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{AA3CC029-2D86-41A7-8744-3BA62B5C94ED}</x14:id>
        </ext>
      </extLst>
    </cfRule>
  </conditionalFormatting>
  <conditionalFormatting sqref="AJ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{92F868BB-4681-4289-A89D-83ABE0B7FD42}</x14:id>
        </ext>
      </extLst>
    </cfRule>
  </conditionalFormatting>
  <conditionalFormatting sqref="AJ2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{4F62ED8C-ABA3-48AD-B9DC-1864EE4B301E}</x14:id>
        </ext>
      </extLst>
    </cfRule>
  </conditionalFormatting>
  <conditionalFormatting sqref="AJ2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{3139BC69-AD04-476A-BB8B-DAF6A6EDDF50}</x14:id>
        </ext>
      </extLst>
    </cfRule>
  </conditionalFormatting>
  <conditionalFormatting sqref="AJ2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{CECB7738-A7D1-49A8-A266-F01258C2CCEE}</x14:id>
        </ext>
      </extLst>
    </cfRule>
  </conditionalFormatting>
  <conditionalFormatting sqref="AJ27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{E6702D83-F51F-4B50-9DD1-409F6961ACFD}</x14:id>
        </ext>
      </extLst>
    </cfRule>
  </conditionalFormatting>
  <conditionalFormatting sqref="AJ27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{6A9E80ED-7CA8-4973-BFED-F547A13DF05F}</x14:id>
        </ext>
      </extLst>
    </cfRule>
  </conditionalFormatting>
  <conditionalFormatting sqref="AJ2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{34FA6BDC-8A58-4F29-9C78-1AE54C50EFDD}</x14:id>
        </ext>
      </extLst>
    </cfRule>
  </conditionalFormatting>
  <conditionalFormatting sqref="AJ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{A9938E9D-B0A3-4E64-A674-A69B6B9ED533}</x14:id>
        </ext>
      </extLst>
    </cfRule>
  </conditionalFormatting>
  <conditionalFormatting sqref="AJ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{9383D54D-3880-4853-8968-D795F4E083FB}</x14:id>
        </ext>
      </extLst>
    </cfRule>
  </conditionalFormatting>
  <conditionalFormatting sqref="AJ2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{9C639A3C-78B5-4F71-B1DE-6C161AFDB3F4}</x14:id>
        </ext>
      </extLst>
    </cfRule>
  </conditionalFormatting>
  <conditionalFormatting sqref="AJ2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{8EB7F52F-FE23-4F96-8824-6753807D66CF}</x14:id>
        </ext>
      </extLst>
    </cfRule>
  </conditionalFormatting>
  <conditionalFormatting sqref="AJ2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{EAC46D5C-E472-464B-B525-AA7900E21E81}</x14:id>
        </ext>
      </extLst>
    </cfRule>
  </conditionalFormatting>
  <conditionalFormatting sqref="AJ2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{D7407DA6-21E7-4914-A16B-53018350CBD5}</x14:id>
        </ext>
      </extLst>
    </cfRule>
  </conditionalFormatting>
  <conditionalFormatting sqref="AJ2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{B19D5D89-0A94-4E36-97F8-69AD4B76E5AE}</x14:id>
        </ext>
      </extLst>
    </cfRule>
  </conditionalFormatting>
  <conditionalFormatting sqref="AJ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{F4C5DC95-1444-4818-B5B8-D28110C117A6}</x14:id>
        </ext>
      </extLst>
    </cfRule>
  </conditionalFormatting>
  <conditionalFormatting sqref="AJ2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{AA27AC96-64B9-4424-B60A-334C3E5EFD57}</x14:id>
        </ext>
      </extLst>
    </cfRule>
  </conditionalFormatting>
  <conditionalFormatting sqref="AJ21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{D339D814-B237-4AC9-A74A-395630C724C4}</x14:id>
        </ext>
      </extLst>
    </cfRule>
  </conditionalFormatting>
  <conditionalFormatting sqref="AJ23:AJ32 AJ11:AJ2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{5EAD05A3-AE5C-475A-9284-D88274AC4B34}</x14:id>
        </ext>
      </extLst>
    </cfRule>
  </conditionalFormatting>
  <conditionalFormatting sqref="AJ23:AJ32 AJ11:AJ2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{328C024F-73B3-4F88-9F06-5402F79E0643}</x14:id>
        </ext>
      </extLst>
    </cfRule>
  </conditionalFormatting>
  <conditionalFormatting sqref="AJ23:AJ32 AJ11:AJ2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{D4F8CD27-FA30-4BDD-8114-90412DC788DB}</x14:id>
        </ext>
      </extLst>
    </cfRule>
  </conditionalFormatting>
  <conditionalFormatting sqref="AJ23:AJ32 AJ11:AJ20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{03D5773D-6403-4480-A521-6E53B3D5C205}</x14:id>
        </ext>
      </extLst>
    </cfRule>
  </conditionalFormatting>
  <conditionalFormatting sqref="AJ23:AJ32 AJ11:AJ20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{DD1F33EF-B752-4BBD-88F5-682BE7643A4E}</x14:id>
        </ext>
      </extLst>
    </cfRule>
  </conditionalFormatting>
  <conditionalFormatting sqref="AJ25:AJ3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{35DD69D2-3FBF-410F-A4E9-A5E939EB18FB}</x14:id>
        </ext>
      </extLst>
    </cfRule>
  </conditionalFormatting>
  <conditionalFormatting sqref="AJ25:AJ3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{3D989CE5-F162-4585-AD47-631E5B524E98}</x14:id>
        </ext>
      </extLst>
    </cfRule>
  </conditionalFormatting>
  <conditionalFormatting sqref="AJ25:AJ32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{9CC9D15E-A65C-4DD7-B46D-2E6F94B84CCD}</x14:id>
        </ext>
      </extLst>
    </cfRule>
  </conditionalFormatting>
  <conditionalFormatting sqref="AJ25:AJ3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{98E83575-FAF2-4776-8629-1F42F06278BE}</x14:id>
        </ext>
      </extLst>
    </cfRule>
  </conditionalFormatting>
  <conditionalFormatting sqref="AJ25:AJ3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{CE8680F7-D742-4C58-A5DD-2F2AF7B81845}</x14:id>
        </ext>
      </extLst>
    </cfRule>
  </conditionalFormatting>
  <conditionalFormatting sqref="AJ25:AJ3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{A160E283-7EF5-474A-94E6-82F90A605EAF}</x14:id>
        </ext>
      </extLst>
    </cfRule>
  </conditionalFormatting>
  <conditionalFormatting sqref="AJ25:AJ3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{56DD9287-FE79-483A-AFE7-327D8127329D}</x14:id>
        </ext>
      </extLst>
    </cfRule>
  </conditionalFormatting>
  <conditionalFormatting sqref="AJ25:AJ3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{95523AB6-9856-4FE1-B196-6E053B3FBF6D}</x14:id>
        </ext>
      </extLst>
    </cfRule>
  </conditionalFormatting>
  <conditionalFormatting sqref="AJ25:AJ3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{A919C897-16F8-4BF2-A608-4D193C132270}</x14:id>
        </ext>
      </extLst>
    </cfRule>
  </conditionalFormatting>
  <conditionalFormatting sqref="AJ25:AJ3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{5B2FB984-29A3-4B47-A845-9061DE51264C}</x14:id>
        </ext>
      </extLst>
    </cfRule>
  </conditionalFormatting>
  <conditionalFormatting sqref="AJ19:AJ20 AJ16 AJ23:AJ3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{2300BC10-111A-41E4-A89C-C7AA356674A7}</x14:id>
        </ext>
      </extLst>
    </cfRule>
  </conditionalFormatting>
  <conditionalFormatting sqref="AJ23:AJ32 AJ11:AJ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{9D87D66F-EBB4-45E5-8C15-57BA0B286E1F}</x14:id>
        </ext>
      </extLst>
    </cfRule>
  </conditionalFormatting>
  <conditionalFormatting sqref="AJ12:AJ3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{F2D6B2F8-AA9D-4C23-A221-C2C04052C5CB}</x14:id>
        </ext>
      </extLst>
    </cfRule>
  </conditionalFormatting>
  <conditionalFormatting sqref="AJ11:AJ3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{0C0B8CF3-C1A0-4CEF-ACE7-89D2FA9BCE16}</x14:id>
        </ext>
      </extLst>
    </cfRule>
  </conditionalFormatting>
  <conditionalFormatting sqref="AJ11:AJ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{8640456C-E59A-410D-A1A9-329A4E54EA16}</x14:id>
        </ext>
      </extLst>
    </cfRule>
  </conditionalFormatting>
  <conditionalFormatting sqref="AJ11:AJ3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{C06B235B-6255-4C05-9E4B-A7DC9EE79E75}</x14:id>
        </ext>
      </extLst>
    </cfRule>
  </conditionalFormatting>
  <conditionalFormatting sqref="AJ11:AJ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{6DB27F8A-60BB-4646-884C-68B96AA1E652}</x14:id>
        </ext>
      </extLst>
    </cfRule>
  </conditionalFormatting>
  <conditionalFormatting sqref="AJ16:AJ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{2EF9CCFC-AFEF-40B3-9F7D-0B8D49271A5E}</x14:id>
        </ext>
      </extLst>
    </cfRule>
  </conditionalFormatting>
  <conditionalFormatting sqref="AJ11:AJ3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{D9E31A36-40E1-4EEB-BE2A-C4979E1A0D28}</x14:id>
        </ext>
      </extLst>
    </cfRule>
  </conditionalFormatting>
  <pageMargins left="0.7" right="0.7" top="0.75" bottom="0.75" header="0.3" footer="0.3"/>
  <pageSetup paperSize="9" scale="2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7DFDFE-5013-410B-A939-6449B087137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6725EEA5-A35F-4ABC-B345-C69ADD09F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176DFAC3-67A7-4060-A04B-695D0CB54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57F132F0-543C-4EE6-B580-8292B446C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BF09BE5B-0CD2-4C33-BA62-B0DB89AF0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8D3F0C00-12E8-4FFA-A27E-873CF62C2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800B6E63-7C47-4A47-83EC-19214C44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6B9D84ED-9B1D-4813-8D66-0D52BBAB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901CD909-FB46-4904-955F-AE9249A8F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1C395BDA-C5EF-4A92-9CB7-E4F75B7DD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A80BA048-A477-4C2D-BE3A-0CD23E8FA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E8B02816-0886-44AB-BC24-DA5705992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B32AC069-6B53-420F-BEFF-3E5B9FCA7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AC0F31F4-CD2C-422C-B8B4-2FC511DBB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8A110345-E19E-4E1E-8520-66E9FD3D1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C8A14D24-8907-49FA-AE38-E0FFBB2FF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AC7</xm:sqref>
        </x14:conditionalFormatting>
        <x14:conditionalFormatting xmlns:xm="http://schemas.microsoft.com/office/excel/2006/main">
          <x14:cfRule type="dataBar" id="{3653D72D-8AE0-4C56-90D3-40745E5D8FE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0ADBE1D7-92F9-4821-9280-76D8BBC065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CDA948F1-7073-4E39-9BE9-B925E34BA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1C459ABF-7E2C-4B59-BD75-FA221FA1B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DBB2641A-E89D-4DEC-8A9E-1E17512A43B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A177C9D6-6DCC-4061-BB35-D910304053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A5E1638B-B5E3-45BB-9D68-9F98522C7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8D7570B2-B7BA-4889-BB6F-A283555EC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6D114B0A-466C-462E-9197-EA86A53F5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AC4C19F2-EDDE-4C63-B0A6-1E3F33685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1193A08F-DDB0-4667-930C-1BAB0D796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326B182A-4A19-4C16-92CC-2EE9365A4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1934A439-AB9E-4B35-9A3F-250682BC1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17ABFF47-C84C-4352-AFB5-DE2C560F6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50216482-0100-4AFE-92D1-933752623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A47B50CA-53CB-4C5F-B771-EC90DF7D7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E4EA1AEB-6C23-4734-9F10-B3F5C1AB9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N21:N22</xm:sqref>
        </x14:conditionalFormatting>
        <x14:conditionalFormatting xmlns:xm="http://schemas.microsoft.com/office/excel/2006/main">
          <x14:cfRule type="dataBar" id="{3513BE8B-5C86-455A-BB89-B521A3C7EC0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5F50E67E-CE9E-480B-AF7F-5802114DE4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7E8EA3B1-EB8D-42BB-B89D-0AEE3A909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D1675FC2-209C-4ABD-A32B-01F425490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D1BBD8D2-668C-4854-B2C7-BF19F471C23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E0F0BC0D-BB69-4454-AFE0-BD1F2C5F27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D8A77BE5-3960-4733-8C69-45A9F8662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ED35F356-F52E-4829-90F6-7A2979D93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5A9A8FD1-4043-4199-A716-91FA67720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672D9569-0E3A-430A-BF0E-787D980E1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A314D3FA-8D40-47A5-9860-25BA058D18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4E988115-39DE-4CC5-934C-AE2DB611E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78590800-7661-4B8D-8318-6AE2774AC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8CBF988E-7EAA-4DF8-BB15-BCAED86D3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95271567-CF4F-4BF7-851D-9BD4C67C9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E71ECED1-0C3A-4E28-94D5-39D257DD4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6C668818-A9C0-49EF-9B83-E2BEE405B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2587EB02-5AE8-489E-8AC8-159F57A80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B336440E-B519-40C0-A53C-ADE1755CD99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4EC5380E-D950-479B-A7D9-6A8089A4C1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E17C1836-A3B3-4EAB-9433-BD3DA1256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8B307D99-204F-41B4-9DD5-6A0434ADBB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73FAC80D-AB80-4D9F-91A0-960E2709FAB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0C872811-5EF6-4DCE-9C83-64D6AB5CD8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7D245D77-3B44-4961-9354-FF569A874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8310A18A-FC3D-4B7A-878D-2D8A66098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A1BD9B63-C9A6-4FE2-AC5E-A23F8F4AF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A750D0C7-8105-4B5F-A1FF-A8C8AEDA2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FBB6938E-6E88-4131-AB8E-A9B8941CE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82A48C32-F6C9-452B-8CDA-17F9B595C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2D4B6511-828B-432D-829A-0CEE52430C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05C0A617-A159-476B-81F4-3F481997189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9DAF6E82-F2C0-4F79-8A4D-77BC040C3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76F7085A-F027-4EA7-A80A-AD3E07927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3ACC3944-32CB-4567-8645-FE2BD2F30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7CB39333-08F8-438E-B569-5F7371027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9898B681-55CC-4165-A5E6-2F5F463A02E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9355D444-F92B-4F09-BED0-38E7076C8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5028E543-9E75-47CB-ABCC-0EE7AEA71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3CF33829-F964-4716-B0DC-E66C35FFD8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62B3D148-3CD1-4D3E-A6A7-868BA272505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AA634D37-4C2E-4CDE-BFB3-AD1007967B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F3210F01-969D-4F61-B825-213EBAE7D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278BBF00-EF5E-4E6C-B33A-0180638D0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523A28DD-5495-4DA4-A0EC-AA8B81464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92C4C5B6-50D4-4DC3-8E49-DC2503497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E0CF1B01-59E7-4832-B7EB-4E69FCD4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F3754C44-BB56-4D26-A4FC-B6FC5C60F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702E956B-078E-48FE-8479-E1580FA5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EFF77505-9143-4EA6-BACE-9C78D77E9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4295C848-CBEF-4232-A236-8E8CDF239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1BBF2681-2CFF-4CC5-92FE-EB6EC3562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AE489D88-03E5-415A-A33E-F762875CD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F53C0EC6-3F9E-4543-BECB-6CCBAF087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91E0822C-9868-4823-8A6B-7C96B65FC4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5957C1E9-D2F0-46F0-ACCB-F0F873E55D9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4DEBD9EF-8036-4B55-97A4-D24793DF75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ECBC4C33-B59E-4FD4-8C8A-82B73707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1E6F2197-7142-4F3F-A1BD-A82C1F724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36975A6E-5520-4690-B4D4-679D4EC45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5EE2663E-5447-4DDB-9743-C0DD2EE60F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15BDE171-9F36-4B19-AB98-BB6F2A9D0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7F57A1FB-CFB2-4F40-B64D-D9AFF40A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AF6FC323-80DB-444D-8EBE-A3BE196E9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74088FD0-5304-429C-9EAC-A2CD14A23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4831B50F-6348-4557-89DD-F7209B4CF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B36D26D2-8286-49C3-B7DC-82AAB667F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84F57EFC-DF71-45D6-83DB-E7FA1B419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6D3AA344-F86E-4BF3-898C-024E6509B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AB21:AB22</xm:sqref>
        </x14:conditionalFormatting>
        <x14:conditionalFormatting xmlns:xm="http://schemas.microsoft.com/office/excel/2006/main">
          <x14:cfRule type="dataBar" id="{C1C4745D-C586-487A-9D15-780EBBA4B7C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BBD3BDAF-2132-414E-8CF4-71D6F3A16B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A3D88E85-AED9-4B9F-A72B-3D94C01D4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1E92AABA-3607-46C2-822C-E15C54969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7DB17452-36BF-4608-88F2-66D4D8B72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855870F5-F233-4C05-B717-560BC1E70C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F16352A6-396F-4728-9767-2DE44E02F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CC08E4F2-F8BE-4FDE-8552-42DA8C473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F8865454-2CC7-43D6-8776-4213515980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9D96C151-CF24-4D44-B35F-167B4F790F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AC97CFD8-0FD2-4CA1-9576-D3D2DD888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6D9C7456-889C-472A-8A6C-F2F5BBDD5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C7C4CBA0-AB62-431A-BC69-1EC1B1F26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BB87FFE6-7DCB-403F-A6FA-1480C373D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9531B2EF-4A9A-4CF0-9E16-6C99B1EB8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B3E561F7-2D51-415B-A9D4-30F72B083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AB18</xm:sqref>
        </x14:conditionalFormatting>
        <x14:conditionalFormatting xmlns:xm="http://schemas.microsoft.com/office/excel/2006/main">
          <x14:cfRule type="dataBar" id="{7B776E06-3605-4226-A53E-E9821DFA19E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2745C5AB-20E0-46F2-9C5D-A3FF93AF2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7C72BF61-1D87-47E5-ABB1-4B6CEF51E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8C8BFC3B-5D52-42FA-9F9B-BA5AEADC8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744098DA-A611-436C-8949-3A0B26017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92DA8A2C-97E5-49CB-85F8-1D57BD5CE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E18A5108-D3B4-4781-BD15-D68B04447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1CB26A37-A873-4C47-9FB9-39C731D7E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9AE3D821-784D-4902-8D03-1302B69FCD1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675AAF03-7529-4123-BCB2-E96C7D3DF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D5F33287-F07A-4E78-91BE-3AED6AB04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0EC1605C-174A-4142-A881-728BFAC6F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F2E430EA-AC2D-4FB3-9EF5-922B06549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5D1A1F80-A16C-4417-B7F8-6FC65947222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29D6C256-6FCA-4CD9-A2AE-503B742E7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5B20535C-F1FD-460F-8D0E-2CB724526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47158592-DD9F-4008-84AA-F9E969A77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57B741D7-BB5C-4989-BE35-E9CD6A723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B40AD83A-AF9E-411C-9B99-F057CD9D990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0883BF2B-1B2D-4E26-A9D5-38F348D9FF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FEE0B9D9-283F-47AA-BDEE-526C3A352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C3DE2F7E-5A13-40F4-9430-A3F600877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79D305D8-0BB4-49C9-A30B-3DC83C2E1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C3399558-4B5C-4DAC-92B8-AA66C1156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5A5237D7-B6E8-4A3A-AEEA-EE432CA8D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221FA8D5-797B-4B78-A07A-582E6B625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</xm:sqref>
        </x14:conditionalFormatting>
        <x14:conditionalFormatting xmlns:xm="http://schemas.microsoft.com/office/excel/2006/main">
          <x14:cfRule type="dataBar" id="{41B12A59-44EB-4B70-8851-CEB30A4D603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 AB26 AB30 AB32</xm:sqref>
        </x14:conditionalFormatting>
        <x14:conditionalFormatting xmlns:xm="http://schemas.microsoft.com/office/excel/2006/main">
          <x14:cfRule type="dataBar" id="{87D268B5-B911-4E8E-99BD-60C997AB8C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 AB26 AB30 AB32</xm:sqref>
        </x14:conditionalFormatting>
        <x14:conditionalFormatting xmlns:xm="http://schemas.microsoft.com/office/excel/2006/main">
          <x14:cfRule type="dataBar" id="{E84E81A4-000A-41E9-9C31-0F6CA6BBB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 AB26 AB30 AB32</xm:sqref>
        </x14:conditionalFormatting>
        <x14:conditionalFormatting xmlns:xm="http://schemas.microsoft.com/office/excel/2006/main">
          <x14:cfRule type="dataBar" id="{17F8FB4B-E16D-42D2-94D1-3FF85C7A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 AB26 AB30 AB32</xm:sqref>
        </x14:conditionalFormatting>
        <x14:conditionalFormatting xmlns:xm="http://schemas.microsoft.com/office/excel/2006/main">
          <x14:cfRule type="dataBar" id="{4F6681AE-F33C-47D8-B611-C81475C85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AB28 AB26 AB30 AB32</xm:sqref>
        </x14:conditionalFormatting>
        <x14:conditionalFormatting xmlns:xm="http://schemas.microsoft.com/office/excel/2006/main">
          <x14:cfRule type="dataBar" id="{F155E184-C0DC-4B12-AD85-0C96C6050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AA151DD5-6599-41A2-AB65-9F100507C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9EEBCF85-39AA-4D2F-A433-F11A411BD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9BFB07DA-0642-4110-AC88-8C3E2284892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AB27 AB25 AB29 AB31</xm:sqref>
        </x14:conditionalFormatting>
        <x14:conditionalFormatting xmlns:xm="http://schemas.microsoft.com/office/excel/2006/main">
          <x14:cfRule type="dataBar" id="{30E6E534-3B76-496A-A323-5666652ED2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AB27 AB25 AB29 AB31</xm:sqref>
        </x14:conditionalFormatting>
        <x14:conditionalFormatting xmlns:xm="http://schemas.microsoft.com/office/excel/2006/main">
          <x14:cfRule type="dataBar" id="{42BADC78-6B7B-4CF0-9DB5-24CB0CF5A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 AB25 AB29 AB31</xm:sqref>
        </x14:conditionalFormatting>
        <x14:conditionalFormatting xmlns:xm="http://schemas.microsoft.com/office/excel/2006/main">
          <x14:cfRule type="dataBar" id="{7D71D17D-2814-413E-919F-A732F766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 AB25 AB29 AB31</xm:sqref>
        </x14:conditionalFormatting>
        <x14:conditionalFormatting xmlns:xm="http://schemas.microsoft.com/office/excel/2006/main">
          <x14:cfRule type="dataBar" id="{6901CAC4-AAE5-4CC8-B9B6-04DE6E9F5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 AB25 AB29 AB31</xm:sqref>
        </x14:conditionalFormatting>
        <x14:conditionalFormatting xmlns:xm="http://schemas.microsoft.com/office/excel/2006/main">
          <x14:cfRule type="dataBar" id="{9FBAF018-9DC4-4600-A321-4AA55D8BB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199E258C-2084-4576-AF60-D187DC267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29EB51B8-BCD0-459F-A92C-F721280E780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197E463F-7DAF-4983-A7A1-953BBFAB09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11D5C6ED-FBDC-422E-94DB-E08605C7C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57C60926-0C2B-434B-8B55-C24A34F59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2C0DC71A-48FA-4F6E-B8D4-48A7AF8B1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3B135318-E3FA-4F61-8E32-0446B67BE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7408B188-4B22-42CB-B2E6-DACB1321E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AE93A01C-471D-45AA-93B3-B103A859E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AB26</xm:sqref>
        </x14:conditionalFormatting>
        <x14:conditionalFormatting xmlns:xm="http://schemas.microsoft.com/office/excel/2006/main">
          <x14:cfRule type="dataBar" id="{E317DA11-7975-4FEF-89B8-643F188CF48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6FCDFB94-0EFD-47EE-87EC-12CFF43F5C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B0F644BD-C24E-4A76-9F03-05C8D1613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5DE32E15-8AE5-4470-AF4B-68E174D4E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59BF96A1-6926-4CE2-A415-C7686388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82F1F5D5-785E-44FF-B421-6827C1484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DEF5E215-8E10-476F-9B21-51DBB3E8D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5BCBB795-A761-4E83-86DD-179987EDF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</xm:sqref>
        </x14:conditionalFormatting>
        <x14:conditionalFormatting xmlns:xm="http://schemas.microsoft.com/office/excel/2006/main">
          <x14:cfRule type="dataBar" id="{0A017F88-D0BD-40B8-B506-C91854CE9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</xm:sqref>
        </x14:conditionalFormatting>
        <x14:conditionalFormatting xmlns:xm="http://schemas.microsoft.com/office/excel/2006/main">
          <x14:cfRule type="dataBar" id="{2160F255-69F4-47C8-BFD3-9B9344AAE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</xm:sqref>
        </x14:conditionalFormatting>
        <x14:conditionalFormatting xmlns:xm="http://schemas.microsoft.com/office/excel/2006/main">
          <x14:cfRule type="dataBar" id="{080C1969-4866-4A65-BDEF-D464F2511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</xm:sqref>
        </x14:conditionalFormatting>
        <x14:conditionalFormatting xmlns:xm="http://schemas.microsoft.com/office/excel/2006/main">
          <x14:cfRule type="dataBar" id="{3ECE44AB-3213-4D2F-9AEA-051638D97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7C6DE59B-67F6-4393-A7D2-1D3142432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5F8CB303-92CA-4B13-936B-01EBADD56F3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AB36</xm:sqref>
        </x14:conditionalFormatting>
        <x14:conditionalFormatting xmlns:xm="http://schemas.microsoft.com/office/excel/2006/main">
          <x14:cfRule type="dataBar" id="{7BB79398-DD87-422D-898F-7EE08984B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AB34</xm:sqref>
        </x14:conditionalFormatting>
        <x14:conditionalFormatting xmlns:xm="http://schemas.microsoft.com/office/excel/2006/main">
          <x14:cfRule type="dataBar" id="{965FC84E-CD84-4C71-A5E6-24E910ACD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</xm:sqref>
        </x14:conditionalFormatting>
        <x14:conditionalFormatting xmlns:xm="http://schemas.microsoft.com/office/excel/2006/main">
          <x14:cfRule type="dataBar" id="{50EDBF1B-C7E4-4714-979F-5A4A3EC3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</xm:sqref>
        </x14:conditionalFormatting>
        <x14:conditionalFormatting xmlns:xm="http://schemas.microsoft.com/office/excel/2006/main">
          <x14:cfRule type="dataBar" id="{E21D5D1C-6ECF-4486-927C-F5FE5D57A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</xm:sqref>
        </x14:conditionalFormatting>
        <x14:conditionalFormatting xmlns:xm="http://schemas.microsoft.com/office/excel/2006/main">
          <x14:cfRule type="dataBar" id="{1AA738BE-A2B7-4FE5-9A60-3453F344F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</xm:sqref>
        </x14:conditionalFormatting>
        <x14:conditionalFormatting xmlns:xm="http://schemas.microsoft.com/office/excel/2006/main">
          <x14:cfRule type="dataBar" id="{ED3553FE-4593-43A8-ADBF-A7F75F6E2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</xm:sqref>
        </x14:conditionalFormatting>
        <x14:conditionalFormatting xmlns:xm="http://schemas.microsoft.com/office/excel/2006/main">
          <x14:cfRule type="dataBar" id="{BCEE5D62-E249-4D89-8F04-ADF82D9DB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</xm:sqref>
        </x14:conditionalFormatting>
        <x14:conditionalFormatting xmlns:xm="http://schemas.microsoft.com/office/excel/2006/main">
          <x14:cfRule type="dataBar" id="{3F83E4B1-B761-4B34-8E28-E8FE90D90BB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1AB3B7C3-BB9F-4D1C-97EC-0DE503AE4A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84767B5A-095D-4472-BE98-25CD573BFD5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AB34:AB36</xm:sqref>
        </x14:conditionalFormatting>
        <x14:conditionalFormatting xmlns:xm="http://schemas.microsoft.com/office/excel/2006/main">
          <x14:cfRule type="dataBar" id="{0F040D35-F93D-4A2F-8E25-E08384B7B4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AB34:AB36</xm:sqref>
        </x14:conditionalFormatting>
        <x14:conditionalFormatting xmlns:xm="http://schemas.microsoft.com/office/excel/2006/main">
          <x14:cfRule type="dataBar" id="{7647E4FB-E62F-48AB-BA06-21A8DD1A1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AB34:AB36</xm:sqref>
        </x14:conditionalFormatting>
        <x14:conditionalFormatting xmlns:xm="http://schemas.microsoft.com/office/excel/2006/main">
          <x14:cfRule type="dataBar" id="{45E34386-9850-4DE2-8E58-A11C0601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AB34:AB36</xm:sqref>
        </x14:conditionalFormatting>
        <x14:conditionalFormatting xmlns:xm="http://schemas.microsoft.com/office/excel/2006/main">
          <x14:cfRule type="dataBar" id="{392572C0-B96D-421B-8FB6-4ED00163E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AB34:AB36</xm:sqref>
        </x14:conditionalFormatting>
        <x14:conditionalFormatting xmlns:xm="http://schemas.microsoft.com/office/excel/2006/main">
          <x14:cfRule type="dataBar" id="{5061A53A-3BB8-49EC-99DD-129E19963C5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AB36 AB34</xm:sqref>
        </x14:conditionalFormatting>
        <x14:conditionalFormatting xmlns:xm="http://schemas.microsoft.com/office/excel/2006/main">
          <x14:cfRule type="dataBar" id="{A7247451-A305-4EA8-B8EB-0F270B32DC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AB36 AB34</xm:sqref>
        </x14:conditionalFormatting>
        <x14:conditionalFormatting xmlns:xm="http://schemas.microsoft.com/office/excel/2006/main">
          <x14:cfRule type="dataBar" id="{CC340A6B-8CA2-4BB1-9C70-14A1967D5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 AB34</xm:sqref>
        </x14:conditionalFormatting>
        <x14:conditionalFormatting xmlns:xm="http://schemas.microsoft.com/office/excel/2006/main">
          <x14:cfRule type="dataBar" id="{0B60EB2F-FDF8-4765-8687-76B507139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 AB34</xm:sqref>
        </x14:conditionalFormatting>
        <x14:conditionalFormatting xmlns:xm="http://schemas.microsoft.com/office/excel/2006/main">
          <x14:cfRule type="dataBar" id="{244FFD73-104D-4786-BD98-CDCDE530B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AB36 AB34</xm:sqref>
        </x14:conditionalFormatting>
        <x14:conditionalFormatting xmlns:xm="http://schemas.microsoft.com/office/excel/2006/main">
          <x14:cfRule type="dataBar" id="{27934876-ECF5-4D3B-A5BD-3F75E992F1E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389F3A46-B5BB-4E73-90DC-6F3290CD7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EA29C7C5-7602-42EF-A5CF-A34DDD8BA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4C077D67-A6B6-4746-83AD-3CEC2D866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FDE713DE-572D-44A5-9345-B80F58A1A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AB35</xm:sqref>
        </x14:conditionalFormatting>
        <x14:conditionalFormatting xmlns:xm="http://schemas.microsoft.com/office/excel/2006/main">
          <x14:cfRule type="dataBar" id="{93C2BBB7-442E-436B-9442-32D0015F6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4E414E94-373A-43F6-B6C0-D7BBB69E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8B3E0477-6E85-4F10-8C06-57A688F2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E371377E-3E94-44B7-96F3-43CD74246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14FAEA3A-C83E-4A22-A0F9-5ADA9A014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4CF68465-AEB6-42AE-AF53-79A01922D93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43AF0DEA-CB7D-48A8-A203-3915C45910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5AC53C45-90C5-461A-AA33-2D4DBEF3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20232689-C636-49B4-86B9-B5F8210FA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247DBA2E-651A-4D99-85D1-48E78A25D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43857C37-BEBC-4AFC-A75E-42B132F3B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78602204-031D-4524-A35F-22C9569DD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E34ED528-E654-4D01-98B4-8841EDBD7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</xm:sqref>
        </x14:conditionalFormatting>
        <x14:conditionalFormatting xmlns:xm="http://schemas.microsoft.com/office/excel/2006/main">
          <x14:cfRule type="dataBar" id="{F8C10512-2725-4BF2-AE69-5ACB1D75D62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7AD64478-EB0C-46FF-840B-A3C1D8AEE5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7DBAB43B-EA0C-45CA-A67A-DD0AC634267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AJ34:AJ36</xm:sqref>
        </x14:conditionalFormatting>
        <x14:conditionalFormatting xmlns:xm="http://schemas.microsoft.com/office/excel/2006/main">
          <x14:cfRule type="dataBar" id="{1B3996C3-3386-4C5F-9440-26851E9DC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AJ34:AJ36</xm:sqref>
        </x14:conditionalFormatting>
        <x14:conditionalFormatting xmlns:xm="http://schemas.microsoft.com/office/excel/2006/main">
          <x14:cfRule type="dataBar" id="{9F0EEC4A-49F1-4A0A-87C5-05E98A9CC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AJ34:AJ36</xm:sqref>
        </x14:conditionalFormatting>
        <x14:conditionalFormatting xmlns:xm="http://schemas.microsoft.com/office/excel/2006/main">
          <x14:cfRule type="dataBar" id="{AA8B5C20-AAB5-422D-87B5-1E49D8084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AJ34:AJ36</xm:sqref>
        </x14:conditionalFormatting>
        <x14:conditionalFormatting xmlns:xm="http://schemas.microsoft.com/office/excel/2006/main">
          <x14:cfRule type="dataBar" id="{9B66AEBB-2F77-4D9A-985A-C84B5844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AJ34:AJ36</xm:sqref>
        </x14:conditionalFormatting>
        <x14:conditionalFormatting xmlns:xm="http://schemas.microsoft.com/office/excel/2006/main">
          <x14:cfRule type="dataBar" id="{3D736D24-4422-4078-97DE-AD53D6DE8FB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 AJ34</xm:sqref>
        </x14:conditionalFormatting>
        <x14:conditionalFormatting xmlns:xm="http://schemas.microsoft.com/office/excel/2006/main">
          <x14:cfRule type="dataBar" id="{9054798F-CD2A-447C-9DEF-914CB1BD6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 AJ34</xm:sqref>
        </x14:conditionalFormatting>
        <x14:conditionalFormatting xmlns:xm="http://schemas.microsoft.com/office/excel/2006/main">
          <x14:cfRule type="dataBar" id="{B14EC276-DE6C-4161-9E2A-B76E37B82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AJ36 AJ34</xm:sqref>
        </x14:conditionalFormatting>
        <x14:conditionalFormatting xmlns:xm="http://schemas.microsoft.com/office/excel/2006/main">
          <x14:cfRule type="dataBar" id="{20F09B13-8E65-4C10-8A55-418890355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 AJ36</xm:sqref>
        </x14:conditionalFormatting>
        <x14:conditionalFormatting xmlns:xm="http://schemas.microsoft.com/office/excel/2006/main">
          <x14:cfRule type="dataBar" id="{A8C15369-C21E-4BBD-8900-28E56C9C2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AJ36 AJ34</xm:sqref>
        </x14:conditionalFormatting>
        <x14:conditionalFormatting xmlns:xm="http://schemas.microsoft.com/office/excel/2006/main">
          <x14:cfRule type="dataBar" id="{CC4F64E7-FCAC-4E1E-BE17-655307E441A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0892756F-AAD7-4122-A9A6-64E8885FD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2EB2FF2C-43A3-4176-9D79-569F6BE23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65D19B4C-94FD-481A-9E28-3F7C4A578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F0671F85-7033-492C-A3E7-E0C69A702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AJ35</xm:sqref>
        </x14:conditionalFormatting>
        <x14:conditionalFormatting xmlns:xm="http://schemas.microsoft.com/office/excel/2006/main">
          <x14:cfRule type="dataBar" id="{240DF67E-5054-45D5-9004-378C39DC2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AK36</xm:sqref>
        </x14:conditionalFormatting>
        <x14:conditionalFormatting xmlns:xm="http://schemas.microsoft.com/office/excel/2006/main">
          <x14:cfRule type="dataBar" id="{743EDD05-9C12-4BFA-93FC-92194BC47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AK36</xm:sqref>
        </x14:conditionalFormatting>
        <x14:conditionalFormatting xmlns:xm="http://schemas.microsoft.com/office/excel/2006/main">
          <x14:cfRule type="dataBar" id="{2EB4C1D8-B514-4729-9DF2-276241AD4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AK36</xm:sqref>
        </x14:conditionalFormatting>
        <x14:conditionalFormatting xmlns:xm="http://schemas.microsoft.com/office/excel/2006/main">
          <x14:cfRule type="dataBar" id="{16E5F6CE-6059-47AA-8C9E-3936BDF7E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B4F05777-FB17-4433-AF36-A28CCCF94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AA1F7755-56E5-4CAA-A1FA-0CB14527664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AK36</xm:sqref>
        </x14:conditionalFormatting>
        <x14:conditionalFormatting xmlns:xm="http://schemas.microsoft.com/office/excel/2006/main">
          <x14:cfRule type="dataBar" id="{E59558AD-D59A-43DE-8F35-2BA4225324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AK34</xm:sqref>
        </x14:conditionalFormatting>
        <x14:conditionalFormatting xmlns:xm="http://schemas.microsoft.com/office/excel/2006/main">
          <x14:cfRule type="dataBar" id="{BCC145AB-9703-4F21-B67D-60E9FBFFD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</xm:sqref>
        </x14:conditionalFormatting>
        <x14:conditionalFormatting xmlns:xm="http://schemas.microsoft.com/office/excel/2006/main">
          <x14:cfRule type="dataBar" id="{CA1F6B15-048A-4346-BF8F-3C328CE48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</xm:sqref>
        </x14:conditionalFormatting>
        <x14:conditionalFormatting xmlns:xm="http://schemas.microsoft.com/office/excel/2006/main">
          <x14:cfRule type="dataBar" id="{1C77621A-25FD-4D37-8A3F-E153DC0E4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AK36</xm:sqref>
        </x14:conditionalFormatting>
        <x14:conditionalFormatting xmlns:xm="http://schemas.microsoft.com/office/excel/2006/main">
          <x14:cfRule type="dataBar" id="{874CE276-898F-4BF1-83FE-7AAE78759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</xm:sqref>
        </x14:conditionalFormatting>
        <x14:conditionalFormatting xmlns:xm="http://schemas.microsoft.com/office/excel/2006/main">
          <x14:cfRule type="dataBar" id="{3603FE40-A379-46B1-A03D-940CEB801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</xm:sqref>
        </x14:conditionalFormatting>
        <x14:conditionalFormatting xmlns:xm="http://schemas.microsoft.com/office/excel/2006/main">
          <x14:cfRule type="dataBar" id="{8D20E4B7-A792-4C43-B089-B8D20EDD2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</xm:sqref>
        </x14:conditionalFormatting>
        <x14:conditionalFormatting xmlns:xm="http://schemas.microsoft.com/office/excel/2006/main">
          <x14:cfRule type="dataBar" id="{74D07EAD-75D9-4712-BE58-986C7A46F9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72DDC08C-048C-4AC9-BA59-98BB13510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6F30286C-7F18-4D89-AF24-23EC9CD82A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AK34:AK36</xm:sqref>
        </x14:conditionalFormatting>
        <x14:conditionalFormatting xmlns:xm="http://schemas.microsoft.com/office/excel/2006/main">
          <x14:cfRule type="dataBar" id="{004D511A-38F7-4551-B30A-C49DD67D5D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AK34:AK36</xm:sqref>
        </x14:conditionalFormatting>
        <x14:conditionalFormatting xmlns:xm="http://schemas.microsoft.com/office/excel/2006/main">
          <x14:cfRule type="dataBar" id="{4839E141-39C3-44AD-A23B-8D06E4298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AK34:AK36</xm:sqref>
        </x14:conditionalFormatting>
        <x14:conditionalFormatting xmlns:xm="http://schemas.microsoft.com/office/excel/2006/main">
          <x14:cfRule type="dataBar" id="{F335D1DB-7AAD-49DB-9472-165787898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AK34:AK36</xm:sqref>
        </x14:conditionalFormatting>
        <x14:conditionalFormatting xmlns:xm="http://schemas.microsoft.com/office/excel/2006/main">
          <x14:cfRule type="dataBar" id="{33A8B499-A77F-45E5-AB4C-353A87062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AK34:AK36</xm:sqref>
        </x14:conditionalFormatting>
        <x14:conditionalFormatting xmlns:xm="http://schemas.microsoft.com/office/excel/2006/main">
          <x14:cfRule type="dataBar" id="{53C2A1F2-41F9-42E1-93AD-19C15FAAF89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AK34 AK36</xm:sqref>
        </x14:conditionalFormatting>
        <x14:conditionalFormatting xmlns:xm="http://schemas.microsoft.com/office/excel/2006/main">
          <x14:cfRule type="dataBar" id="{73BA6F57-BAD3-4A38-984E-7FE8B3B7F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AK34 AK36</xm:sqref>
        </x14:conditionalFormatting>
        <x14:conditionalFormatting xmlns:xm="http://schemas.microsoft.com/office/excel/2006/main">
          <x14:cfRule type="dataBar" id="{683756AD-037A-4B8B-B2B1-02A2FC7A9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 AK36</xm:sqref>
        </x14:conditionalFormatting>
        <x14:conditionalFormatting xmlns:xm="http://schemas.microsoft.com/office/excel/2006/main">
          <x14:cfRule type="dataBar" id="{44187BBC-A8BC-4B2A-A5FA-B769C7E61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 AK36</xm:sqref>
        </x14:conditionalFormatting>
        <x14:conditionalFormatting xmlns:xm="http://schemas.microsoft.com/office/excel/2006/main">
          <x14:cfRule type="dataBar" id="{C3D6F6D6-9C0E-4DA3-B663-0A38C77C8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 AK36</xm:sqref>
        </x14:conditionalFormatting>
        <x14:conditionalFormatting xmlns:xm="http://schemas.microsoft.com/office/excel/2006/main">
          <x14:cfRule type="dataBar" id="{54DCFF5E-C406-41A9-96F0-2E9E435E1E7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AACC163B-A86B-47E4-AD8C-959B37F017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3C7339F2-FFB1-4172-A832-3DD045698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79516D9A-64D3-46F3-8C04-1FC5715CE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BADD6339-F6E7-4303-B632-FA31AE14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AK35</xm:sqref>
        </x14:conditionalFormatting>
        <x14:conditionalFormatting xmlns:xm="http://schemas.microsoft.com/office/excel/2006/main">
          <x14:cfRule type="dataBar" id="{A77E67CA-6925-4609-BA26-4352B3885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75CCAF8F-0A1B-4CC2-9C32-AD6ADAA3A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153853B1-C074-4C51-8AB4-F7E2F9619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FC38F1C0-1B40-4E01-A970-C0E8F64CD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A238DC38-EE52-46C7-87C9-EE0AB9E3B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A2AEDD45-7019-40D4-BD35-2CC6536CFA3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DF2C6634-9848-4566-A5BF-D2DA2A6235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C0A92365-5C30-4362-A212-96BCCCFAA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B57EA3A5-BC3D-4BD1-8BF3-E34AD4B0F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1D6220E5-6550-4756-B28B-22454E610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6BCAFFBE-89E2-43E2-B522-1952FF9DF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21E6A352-C84F-4B1C-9A36-3D66A311E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15BF83E3-15E3-4615-B447-A2E3D808B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</xm:sqref>
        </x14:conditionalFormatting>
        <x14:conditionalFormatting xmlns:xm="http://schemas.microsoft.com/office/excel/2006/main">
          <x14:cfRule type="dataBar" id="{75703DD4-FA46-4D07-B39D-D8554DE3B3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180CCBA9-418B-45B6-9DD4-9839FEA00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79C0B229-982A-443D-811C-1E512676E8A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AL34:AL36</xm:sqref>
        </x14:conditionalFormatting>
        <x14:conditionalFormatting xmlns:xm="http://schemas.microsoft.com/office/excel/2006/main">
          <x14:cfRule type="dataBar" id="{88FE06C5-862D-4F6E-9C78-795727E46E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AL34:AL36</xm:sqref>
        </x14:conditionalFormatting>
        <x14:conditionalFormatting xmlns:xm="http://schemas.microsoft.com/office/excel/2006/main">
          <x14:cfRule type="dataBar" id="{A4F2436C-59EF-44BA-8B1B-27CA9447A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AL34:AL36</xm:sqref>
        </x14:conditionalFormatting>
        <x14:conditionalFormatting xmlns:xm="http://schemas.microsoft.com/office/excel/2006/main">
          <x14:cfRule type="dataBar" id="{0973C80E-DDA5-4289-8722-CEDD9153E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AL34:AL36</xm:sqref>
        </x14:conditionalFormatting>
        <x14:conditionalFormatting xmlns:xm="http://schemas.microsoft.com/office/excel/2006/main">
          <x14:cfRule type="dataBar" id="{AD96FD12-7193-4619-ACEB-FCBEB78F5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AL34:AL36</xm:sqref>
        </x14:conditionalFormatting>
        <x14:conditionalFormatting xmlns:xm="http://schemas.microsoft.com/office/excel/2006/main">
          <x14:cfRule type="dataBar" id="{2FA33741-739D-43A5-90EF-8FFDB401E8B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 AL36</xm:sqref>
        </x14:conditionalFormatting>
        <x14:conditionalFormatting xmlns:xm="http://schemas.microsoft.com/office/excel/2006/main">
          <x14:cfRule type="dataBar" id="{6CBB92D1-E671-4935-82A2-D3E3644B58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AL34 AL36</xm:sqref>
        </x14:conditionalFormatting>
        <x14:conditionalFormatting xmlns:xm="http://schemas.microsoft.com/office/excel/2006/main">
          <x14:cfRule type="dataBar" id="{EE352CDC-906A-4FFB-962B-CF4F0A35A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 AL36</xm:sqref>
        </x14:conditionalFormatting>
        <x14:conditionalFormatting xmlns:xm="http://schemas.microsoft.com/office/excel/2006/main">
          <x14:cfRule type="dataBar" id="{992E1D68-6594-4BD5-BA1E-4C391A5A7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 AL36</xm:sqref>
        </x14:conditionalFormatting>
        <x14:conditionalFormatting xmlns:xm="http://schemas.microsoft.com/office/excel/2006/main">
          <x14:cfRule type="dataBar" id="{19E08045-254A-40DE-8F5E-C2F2754FC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 AL34</xm:sqref>
        </x14:conditionalFormatting>
        <x14:conditionalFormatting xmlns:xm="http://schemas.microsoft.com/office/excel/2006/main">
          <x14:cfRule type="dataBar" id="{6F2BB1F2-62A7-4D0D-A485-7ABA7F07054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18FDA543-1048-469A-A1AB-8162A062E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1CCF958C-782E-4E78-BA02-C323A6974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91B05366-0A0F-4BF3-A58F-68E727573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C70E745D-B578-4412-9876-EF34C3D7F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</xm:sqref>
        </x14:conditionalFormatting>
        <x14:conditionalFormatting xmlns:xm="http://schemas.microsoft.com/office/excel/2006/main">
          <x14:cfRule type="dataBar" id="{8CD915FB-81CE-4993-A7D0-E76D28EF4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6AFFC918-FED1-4332-9138-1D68EAB3F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706867ED-90BD-4BB2-95AE-742F8A2D8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5B4B27BC-9141-4E78-B824-88C301893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A1EE46A4-CADD-4246-8932-5D5DCDE3E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F237E8E3-F597-41B5-8533-19A1D010F86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A663DF73-4517-412C-887B-C465995528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AM34</xm:sqref>
        </x14:conditionalFormatting>
        <x14:conditionalFormatting xmlns:xm="http://schemas.microsoft.com/office/excel/2006/main">
          <x14:cfRule type="dataBar" id="{E24BED46-00A4-4F0C-B18F-82496EF60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</xm:sqref>
        </x14:conditionalFormatting>
        <x14:conditionalFormatting xmlns:xm="http://schemas.microsoft.com/office/excel/2006/main">
          <x14:cfRule type="dataBar" id="{B7F61980-6670-4FA7-8611-70E3A1202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</xm:sqref>
        </x14:conditionalFormatting>
        <x14:conditionalFormatting xmlns:xm="http://schemas.microsoft.com/office/excel/2006/main">
          <x14:cfRule type="dataBar" id="{F26BA3F8-1937-42D3-B30A-B577D89FF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603501CA-CE96-49C9-8442-A2956C3D1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</xm:sqref>
        </x14:conditionalFormatting>
        <x14:conditionalFormatting xmlns:xm="http://schemas.microsoft.com/office/excel/2006/main">
          <x14:cfRule type="dataBar" id="{A80A0487-E668-4FE3-B3DA-5F3F623F9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</xm:sqref>
        </x14:conditionalFormatting>
        <x14:conditionalFormatting xmlns:xm="http://schemas.microsoft.com/office/excel/2006/main">
          <x14:cfRule type="dataBar" id="{3250FCD8-717F-48C9-A2A8-1F0CD555C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</xm:sqref>
        </x14:conditionalFormatting>
        <x14:conditionalFormatting xmlns:xm="http://schemas.microsoft.com/office/excel/2006/main">
          <x14:cfRule type="dataBar" id="{549DF2FC-C78C-4DDD-81BE-9DC902567AF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BBAA7158-7AF4-41C6-B54F-DE124E20D5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6B1270C5-F74C-4B2B-A25F-9D0BA152B9B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AM34:AM36</xm:sqref>
        </x14:conditionalFormatting>
        <x14:conditionalFormatting xmlns:xm="http://schemas.microsoft.com/office/excel/2006/main">
          <x14:cfRule type="dataBar" id="{E7EBF181-C493-4FCA-A752-13AA1B6CD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AM34:AM36</xm:sqref>
        </x14:conditionalFormatting>
        <x14:conditionalFormatting xmlns:xm="http://schemas.microsoft.com/office/excel/2006/main">
          <x14:cfRule type="dataBar" id="{42820CA2-82F4-4A39-90B2-3B067854E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AM34:AM36</xm:sqref>
        </x14:conditionalFormatting>
        <x14:conditionalFormatting xmlns:xm="http://schemas.microsoft.com/office/excel/2006/main">
          <x14:cfRule type="dataBar" id="{E56C3A2A-17F2-41DB-BB1B-CEA2F55F9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AM34:AM36</xm:sqref>
        </x14:conditionalFormatting>
        <x14:conditionalFormatting xmlns:xm="http://schemas.microsoft.com/office/excel/2006/main">
          <x14:cfRule type="dataBar" id="{53ED85D3-7595-4BCE-9769-264D0E73F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AM34:AM36</xm:sqref>
        </x14:conditionalFormatting>
        <x14:conditionalFormatting xmlns:xm="http://schemas.microsoft.com/office/excel/2006/main">
          <x14:cfRule type="dataBar" id="{1E3294A4-B93D-4778-B839-8ED9F98B521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AM34 AM36</xm:sqref>
        </x14:conditionalFormatting>
        <x14:conditionalFormatting xmlns:xm="http://schemas.microsoft.com/office/excel/2006/main">
          <x14:cfRule type="dataBar" id="{B27BBE0E-206E-4722-830F-7E0F16FA57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AM34 AM36</xm:sqref>
        </x14:conditionalFormatting>
        <x14:conditionalFormatting xmlns:xm="http://schemas.microsoft.com/office/excel/2006/main">
          <x14:cfRule type="dataBar" id="{6D170317-694F-47FA-A188-23B79DF1A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 AM36</xm:sqref>
        </x14:conditionalFormatting>
        <x14:conditionalFormatting xmlns:xm="http://schemas.microsoft.com/office/excel/2006/main">
          <x14:cfRule type="dataBar" id="{2802C369-3140-4E3D-B289-75ACA290E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AM36 AM34</xm:sqref>
        </x14:conditionalFormatting>
        <x14:conditionalFormatting xmlns:xm="http://schemas.microsoft.com/office/excel/2006/main">
          <x14:cfRule type="dataBar" id="{C706E90F-1922-4C3D-AEBA-4E79550B4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 AM36</xm:sqref>
        </x14:conditionalFormatting>
        <x14:conditionalFormatting xmlns:xm="http://schemas.microsoft.com/office/excel/2006/main">
          <x14:cfRule type="dataBar" id="{02CC6BE3-472A-402B-BA6D-3E2CD4EBBB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6B935E1F-AA14-4774-9132-975E8632BE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896D33C7-3B8F-4997-A7D6-B5E70D809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7DBB5AB9-249F-4A35-8785-ABE8CCFF3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776EB848-AF64-4B76-916D-8143505DA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AM35</xm:sqref>
        </x14:conditionalFormatting>
        <x14:conditionalFormatting xmlns:xm="http://schemas.microsoft.com/office/excel/2006/main">
          <x14:cfRule type="dataBar" id="{DBE2184B-10E5-4F21-95ED-B3E0A92470E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O34:O36</xm:sqref>
        </x14:conditionalFormatting>
        <x14:conditionalFormatting xmlns:xm="http://schemas.microsoft.com/office/excel/2006/main">
          <x14:cfRule type="dataBar" id="{D4F77140-42FB-4E5C-9F15-76BD8DA78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O34:O36</xm:sqref>
        </x14:conditionalFormatting>
        <x14:conditionalFormatting xmlns:xm="http://schemas.microsoft.com/office/excel/2006/main">
          <x14:cfRule type="dataBar" id="{5448DB20-6631-4340-90A4-DDF11ED78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O34:O36</xm:sqref>
        </x14:conditionalFormatting>
        <x14:conditionalFormatting xmlns:xm="http://schemas.microsoft.com/office/excel/2006/main">
          <x14:cfRule type="dataBar" id="{9488AE71-0A59-4103-95BC-82778FA68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N34:N36</xm:sqref>
        </x14:conditionalFormatting>
        <x14:conditionalFormatting xmlns:xm="http://schemas.microsoft.com/office/excel/2006/main">
          <x14:cfRule type="dataBar" id="{89904913-C159-46B1-B147-41D1700FC2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N34:N36</xm:sqref>
        </x14:conditionalFormatting>
        <x14:conditionalFormatting xmlns:xm="http://schemas.microsoft.com/office/excel/2006/main">
          <x14:cfRule type="dataBar" id="{59189336-FD6F-4B64-89A4-7DEF550ED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N34:N36</xm:sqref>
        </x14:conditionalFormatting>
        <x14:conditionalFormatting xmlns:xm="http://schemas.microsoft.com/office/excel/2006/main">
          <x14:cfRule type="dataBar" id="{446622F6-91CB-45E6-BFD2-506E705D7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O34:O36</xm:sqref>
        </x14:conditionalFormatting>
        <x14:conditionalFormatting xmlns:xm="http://schemas.microsoft.com/office/excel/2006/main">
          <x14:cfRule type="dataBar" id="{905C1377-59D6-482C-902C-2DAE21243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N34:N36</xm:sqref>
        </x14:conditionalFormatting>
        <x14:conditionalFormatting xmlns:xm="http://schemas.microsoft.com/office/excel/2006/main">
          <x14:cfRule type="dataBar" id="{65E7DDD2-D508-4B3F-9A58-234EC69FF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O34:O36</xm:sqref>
        </x14:conditionalFormatting>
        <x14:conditionalFormatting xmlns:xm="http://schemas.microsoft.com/office/excel/2006/main">
          <x14:cfRule type="dataBar" id="{CDD053D5-25F3-4253-9D29-0E9F815CB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N34:N36</xm:sqref>
        </x14:conditionalFormatting>
        <x14:conditionalFormatting xmlns:xm="http://schemas.microsoft.com/office/excel/2006/main">
          <x14:cfRule type="dataBar" id="{DA770524-C326-4437-B44B-4E6AD5E69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N34:N36</xm:sqref>
        </x14:conditionalFormatting>
        <x14:conditionalFormatting xmlns:xm="http://schemas.microsoft.com/office/excel/2006/main">
          <x14:cfRule type="dataBar" id="{69C70500-F4F8-4EB3-83EF-C3B7117C4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O33:O36 O11:O16 O23:O31 O19:O20</xm:sqref>
        </x14:conditionalFormatting>
        <x14:conditionalFormatting xmlns:xm="http://schemas.microsoft.com/office/excel/2006/main">
          <x14:cfRule type="dataBar" id="{F8B6C394-99CB-474A-A277-59A4E7405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O33:O36</xm:sqref>
        </x14:conditionalFormatting>
        <x14:conditionalFormatting xmlns:xm="http://schemas.microsoft.com/office/excel/2006/main">
          <x14:cfRule type="dataBar" id="{E17A2A4C-7614-4954-9296-7011E0461EA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E41353A5-130C-4ADA-99CD-15E711B163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A9E30B9B-E92D-4D33-8D7D-FF5C56A4B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3C98B4BC-9D06-432B-932B-173F1923B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9B071524-FE1C-41BB-9452-A1FAF7DF9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8A9CFADA-862F-4466-94DE-C272F1680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732D6B4E-3A36-4B8C-A153-823636F92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5E2332BE-EDE7-48C6-B0BC-2F93F37EA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AB21</xm:sqref>
        </x14:conditionalFormatting>
        <x14:conditionalFormatting xmlns:xm="http://schemas.microsoft.com/office/excel/2006/main">
          <x14:cfRule type="dataBar" id="{745E49E8-E0D4-49A6-9E8C-F9FFDAC307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AB23:AB32 AB37 AB11:AB20</xm:sqref>
        </x14:conditionalFormatting>
        <x14:conditionalFormatting xmlns:xm="http://schemas.microsoft.com/office/excel/2006/main">
          <x14:cfRule type="dataBar" id="{73365E13-F15E-478D-8183-8E39767D0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AB23:AB32 AB37 AB11:AB20</xm:sqref>
        </x14:conditionalFormatting>
        <x14:conditionalFormatting xmlns:xm="http://schemas.microsoft.com/office/excel/2006/main">
          <x14:cfRule type="dataBar" id="{4E1D6FCA-755D-40CD-BA64-9102DADEE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AB23:AB32 AB37 AB11:AB20</xm:sqref>
        </x14:conditionalFormatting>
        <x14:conditionalFormatting xmlns:xm="http://schemas.microsoft.com/office/excel/2006/main">
          <x14:cfRule type="dataBar" id="{991DBA02-3B5D-4349-9578-14F48C8780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AB37</xm:sqref>
        </x14:conditionalFormatting>
        <x14:conditionalFormatting xmlns:xm="http://schemas.microsoft.com/office/excel/2006/main">
          <x14:cfRule type="dataBar" id="{58B8CDFE-DBC3-4793-8E10-458172E07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AB23:AB32 AB37 AB11:AB20</xm:sqref>
        </x14:conditionalFormatting>
        <x14:conditionalFormatting xmlns:xm="http://schemas.microsoft.com/office/excel/2006/main">
          <x14:cfRule type="dataBar" id="{C2DFF318-AAF0-43AC-AF0A-84001AA6D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AB37</xm:sqref>
        </x14:conditionalFormatting>
        <x14:conditionalFormatting xmlns:xm="http://schemas.microsoft.com/office/excel/2006/main">
          <x14:cfRule type="dataBar" id="{DB40D8B7-E9B2-4F34-A361-1A218273C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AB37</xm:sqref>
        </x14:conditionalFormatting>
        <x14:conditionalFormatting xmlns:xm="http://schemas.microsoft.com/office/excel/2006/main">
          <x14:cfRule type="dataBar" id="{AB10F3CB-5486-4716-8BFD-AAC62525A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AB23:AB32 AB37 AB11:AB20</xm:sqref>
        </x14:conditionalFormatting>
        <x14:conditionalFormatting xmlns:xm="http://schemas.microsoft.com/office/excel/2006/main">
          <x14:cfRule type="dataBar" id="{B7D18ADC-3FF4-4A52-ACDC-16713BD3512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374034F3-869E-4692-A971-DD0E724D50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BC238BAA-B13C-4F3F-B656-391924008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E8FFBD12-3B11-427A-9B2D-F15C644A9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31F26E22-0D04-4202-AC51-61B98743E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9137EE61-C422-44D8-AE4D-89D2F68B3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4D0DAD01-0E16-4A97-B035-A253FE70E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479BC15D-33F4-4C27-9853-67BCE7869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7A03DE11-AB54-4754-85DC-F876D75C8A5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505AE782-3ACD-4DDC-BEF3-03AC21E202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4D6ACD52-F6FB-4D37-8A72-34FE683C8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42D6E11B-9A72-4E8E-A85F-89E4E5B01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50718856-9BE9-4428-B497-E37361F7B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F9EF3916-F420-4F0D-9AEA-F009D6ED0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0FFD285A-6E9D-4B5B-BA3A-A2BEA263C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6B501490-3C2C-4CC1-A504-C51C3AA1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AK37</xm:sqref>
        </x14:conditionalFormatting>
        <x14:conditionalFormatting xmlns:xm="http://schemas.microsoft.com/office/excel/2006/main">
          <x14:cfRule type="dataBar" id="{92FA227B-F3A1-49DF-9FD7-C4B51A02633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0C3C364B-0CC2-4F41-B4B2-1608B75F9D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428F0BCF-130F-44EE-B549-ABACB101E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397406A8-2EB8-4F39-BD70-4CC9BD54D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0C8C49E6-54F0-49E5-AD87-2994A1C99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C09C4DB2-16F0-469A-B882-AFCF49788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D899FCD7-95F0-409F-AAA7-0734EF293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2CF5E6F5-338D-4EBF-9D13-2F9BCCF04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D7FFB3DC-6F1F-456B-AD81-70E9A3D5E1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E756998D-3994-4621-91B5-464AD19D10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0E015AE1-CD86-4B17-94F0-041352732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2FE4A6D8-10A1-4CAB-9D97-17F1184F78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133BDD6C-115F-49CF-9143-C1E620A64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94C43D47-4D96-43B8-BC08-6852D6C3A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C1D88B82-3A5A-4EE0-A0DB-904959EF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918B57E7-ED0A-4D8B-8681-9595FB3C0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F149BE4B-8EA5-4528-A9CC-F29C2631F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N25:N32</xm:sqref>
        </x14:conditionalFormatting>
        <x14:conditionalFormatting xmlns:xm="http://schemas.microsoft.com/office/excel/2006/main">
          <x14:cfRule type="dataBar" id="{B0EC99BF-21EE-4F4E-BCA1-6645220FB64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3EDA976F-BD05-451A-8EEE-905DA19D37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2D95F767-2146-43D3-8D48-D800E32AE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55BD4C94-CDB1-492F-BFA1-643F27825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9B114460-6F63-4ECD-A578-7052A7E82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9FB7EF31-A8CB-4640-896B-295349DF3A7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DE5F0FA3-5D2F-42B0-A96C-075B52987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D096296C-3FB1-4441-8CAA-A03248509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4697A7C6-90BA-45F6-A18A-E170A3A2C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257F2B0F-B671-4F4E-BEED-287705627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AB25:AB32</xm:sqref>
        </x14:conditionalFormatting>
        <x14:conditionalFormatting xmlns:xm="http://schemas.microsoft.com/office/excel/2006/main">
          <x14:cfRule type="dataBar" id="{BEB8E443-860B-4DC1-91C4-D829B6489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AB34:AB37 AB19:AB20 AB16 AB23:AB32</xm:sqref>
        </x14:conditionalFormatting>
        <x14:conditionalFormatting xmlns:xm="http://schemas.microsoft.com/office/excel/2006/main">
          <x14:cfRule type="dataBar" id="{61673E5F-0D5D-478B-8D5B-04FEB4BB2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AB34:AB37 AB23:AB32 AB11:AB20</xm:sqref>
        </x14:conditionalFormatting>
        <x14:conditionalFormatting xmlns:xm="http://schemas.microsoft.com/office/excel/2006/main">
          <x14:cfRule type="dataBar" id="{F06FF928-30BB-4E33-AEA9-F6379B9DA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AJ34:AJ37</xm:sqref>
        </x14:conditionalFormatting>
        <x14:conditionalFormatting xmlns:xm="http://schemas.microsoft.com/office/excel/2006/main">
          <x14:cfRule type="dataBar" id="{18B1F848-8706-495D-B8D9-B691434B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AJ34:AJ37</xm:sqref>
        </x14:conditionalFormatting>
        <x14:conditionalFormatting xmlns:xm="http://schemas.microsoft.com/office/excel/2006/main">
          <x14:cfRule type="dataBar" id="{BA966C89-3726-48F1-A35F-AA1D73DB9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AK34:AK37</xm:sqref>
        </x14:conditionalFormatting>
        <x14:conditionalFormatting xmlns:xm="http://schemas.microsoft.com/office/excel/2006/main">
          <x14:cfRule type="dataBar" id="{1C724D63-B087-47D3-B3AB-160D84B70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AK34:AK37</xm:sqref>
        </x14:conditionalFormatting>
        <x14:conditionalFormatting xmlns:xm="http://schemas.microsoft.com/office/excel/2006/main">
          <x14:cfRule type="dataBar" id="{EDE698D8-316C-4560-B12F-10DEA884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AL34:AL37</xm:sqref>
        </x14:conditionalFormatting>
        <x14:conditionalFormatting xmlns:xm="http://schemas.microsoft.com/office/excel/2006/main">
          <x14:cfRule type="dataBar" id="{E1F53313-1C04-4B8B-838E-B916707EC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AL34:AL37</xm:sqref>
        </x14:conditionalFormatting>
        <x14:conditionalFormatting xmlns:xm="http://schemas.microsoft.com/office/excel/2006/main">
          <x14:cfRule type="dataBar" id="{93B6ACBA-EF6E-4F99-B6FC-AE45FCFD1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AM34:AM37</xm:sqref>
        </x14:conditionalFormatting>
        <x14:conditionalFormatting xmlns:xm="http://schemas.microsoft.com/office/excel/2006/main">
          <x14:cfRule type="dataBar" id="{5140C010-217F-41CD-9DB0-8D197AD34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AM34:AM37</xm:sqref>
        </x14:conditionalFormatting>
        <x14:conditionalFormatting xmlns:xm="http://schemas.microsoft.com/office/excel/2006/main">
          <x14:cfRule type="dataBar" id="{E1C3B8DE-42FD-4CF9-88F1-37932F308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AB34:AB37 AB12:AB32</xm:sqref>
        </x14:conditionalFormatting>
        <x14:conditionalFormatting xmlns:xm="http://schemas.microsoft.com/office/excel/2006/main">
          <x14:cfRule type="dataBar" id="{8779BD73-E256-4DE0-B47D-9C892DC0A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AJ34:AJ37</xm:sqref>
        </x14:conditionalFormatting>
        <x14:conditionalFormatting xmlns:xm="http://schemas.microsoft.com/office/excel/2006/main">
          <x14:cfRule type="dataBar" id="{B0E91027-D750-4374-AE08-70483D775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AK34:AK37</xm:sqref>
        </x14:conditionalFormatting>
        <x14:conditionalFormatting xmlns:xm="http://schemas.microsoft.com/office/excel/2006/main">
          <x14:cfRule type="dataBar" id="{C890B19C-E36C-4AFD-BA65-46A1D1648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AL34:AL37</xm:sqref>
        </x14:conditionalFormatting>
        <x14:conditionalFormatting xmlns:xm="http://schemas.microsoft.com/office/excel/2006/main">
          <x14:cfRule type="dataBar" id="{6E525946-51E6-4AF9-9FB2-DAC5D848A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AM34:AM37</xm:sqref>
        </x14:conditionalFormatting>
        <x14:conditionalFormatting xmlns:xm="http://schemas.microsoft.com/office/excel/2006/main">
          <x14:cfRule type="dataBar" id="{182F7A59-8DF9-45E3-9A02-78B2F5265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AB34:AB38 AB11:AB32</xm:sqref>
        </x14:conditionalFormatting>
        <x14:conditionalFormatting xmlns:xm="http://schemas.microsoft.com/office/excel/2006/main">
          <x14:cfRule type="dataBar" id="{59191E99-2D92-4A9D-BD9F-20519DCCA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AB34:AB37 AB11:AB32</xm:sqref>
        </x14:conditionalFormatting>
        <x14:conditionalFormatting xmlns:xm="http://schemas.microsoft.com/office/excel/2006/main">
          <x14:cfRule type="dataBar" id="{104F17D4-3D89-4C2D-8DEB-6A9CA1930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AJ34:AJ37</xm:sqref>
        </x14:conditionalFormatting>
        <x14:conditionalFormatting xmlns:xm="http://schemas.microsoft.com/office/excel/2006/main">
          <x14:cfRule type="dataBar" id="{0F706959-6E4B-4AAE-98D7-AC4D2D168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AK34:AK37</xm:sqref>
        </x14:conditionalFormatting>
        <x14:conditionalFormatting xmlns:xm="http://schemas.microsoft.com/office/excel/2006/main">
          <x14:cfRule type="dataBar" id="{51640661-6006-4055-858F-E46BA755A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AL34:AL37</xm:sqref>
        </x14:conditionalFormatting>
        <x14:conditionalFormatting xmlns:xm="http://schemas.microsoft.com/office/excel/2006/main">
          <x14:cfRule type="dataBar" id="{7A2374D5-BC62-4604-953A-4563E8B99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AM34:AM37</xm:sqref>
        </x14:conditionalFormatting>
        <x14:conditionalFormatting xmlns:xm="http://schemas.microsoft.com/office/excel/2006/main">
          <x14:cfRule type="dataBar" id="{C012F34C-4FB4-4E42-9558-CE4FC4692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84524305-D454-44B4-9CB9-E458CAB00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B2E55410-5BAB-4770-B2DD-8A44167F7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6DAAA874-A3F0-423E-A3BF-F4AE86225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69AADDB9-F1F6-4B7D-BA76-3B10A329A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E8D105E7-C1C4-48B8-80DF-B98E80ADB51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8A6C9DAE-2AEC-487B-B075-3C8EFEB921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1B414229-3F38-43FA-B06E-3297DB8C0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D1D36326-F5C2-4F52-8DE4-95A03258A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4C57F6A0-C421-4A88-BB45-4DA310491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8C60AF3D-24D1-4CA7-9863-E5267C163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FF873A58-0874-454B-B6F5-89110E7FD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DC0C7A08-F5EF-4537-80BE-6BFBFCDC5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92901ACA-30FE-4FB2-89D6-D71C22DA01E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0D8F5CCA-F4C8-4AD3-9849-F936F6CC26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4670C0A3-5AD5-4DC9-864C-73AD71BB8AC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AC34:AC36</xm:sqref>
        </x14:conditionalFormatting>
        <x14:conditionalFormatting xmlns:xm="http://schemas.microsoft.com/office/excel/2006/main">
          <x14:cfRule type="dataBar" id="{E4BA586C-6E5A-4EB2-840F-12DDFA4152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AC34:AC36</xm:sqref>
        </x14:conditionalFormatting>
        <x14:conditionalFormatting xmlns:xm="http://schemas.microsoft.com/office/excel/2006/main">
          <x14:cfRule type="dataBar" id="{6CF48ED6-590F-4F72-81DD-5092DD8F8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AC34:AC36</xm:sqref>
        </x14:conditionalFormatting>
        <x14:conditionalFormatting xmlns:xm="http://schemas.microsoft.com/office/excel/2006/main">
          <x14:cfRule type="dataBar" id="{84ADF7F5-BE8D-411B-B0F4-462DEECCA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AC34:AC36</xm:sqref>
        </x14:conditionalFormatting>
        <x14:conditionalFormatting xmlns:xm="http://schemas.microsoft.com/office/excel/2006/main">
          <x14:cfRule type="dataBar" id="{BBCD4824-A5DC-4B3D-A31B-E128497E7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AC34:AC36</xm:sqref>
        </x14:conditionalFormatting>
        <x14:conditionalFormatting xmlns:xm="http://schemas.microsoft.com/office/excel/2006/main">
          <x14:cfRule type="dataBar" id="{41A328B6-AD10-4AC1-9DDE-723153E44EF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 AC36</xm:sqref>
        </x14:conditionalFormatting>
        <x14:conditionalFormatting xmlns:xm="http://schemas.microsoft.com/office/excel/2006/main">
          <x14:cfRule type="dataBar" id="{994885E6-4E9A-4921-9432-75AB306638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 AC36</xm:sqref>
        </x14:conditionalFormatting>
        <x14:conditionalFormatting xmlns:xm="http://schemas.microsoft.com/office/excel/2006/main">
          <x14:cfRule type="dataBar" id="{A7B06475-65AC-419F-9441-525A57F4C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 AC36</xm:sqref>
        </x14:conditionalFormatting>
        <x14:conditionalFormatting xmlns:xm="http://schemas.microsoft.com/office/excel/2006/main">
          <x14:cfRule type="dataBar" id="{B0B1DB34-F7C9-427A-8172-CF3ECA8E9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 AC36</xm:sqref>
        </x14:conditionalFormatting>
        <x14:conditionalFormatting xmlns:xm="http://schemas.microsoft.com/office/excel/2006/main">
          <x14:cfRule type="dataBar" id="{EEABC87A-CF80-45B6-9901-FF0FDC456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 AC36</xm:sqref>
        </x14:conditionalFormatting>
        <x14:conditionalFormatting xmlns:xm="http://schemas.microsoft.com/office/excel/2006/main">
          <x14:cfRule type="dataBar" id="{A177C60E-CFD0-42EB-8DB7-29B7FB84EE8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3A71266E-2BF9-4E38-9E81-77C160CCD2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D1AA52AB-7ABD-43D1-9125-265AC4A5A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8A4D0DB5-6AB8-48DB-9FD4-5A067731E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F78C5E30-1E8D-40EB-83A8-AF0016D21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A9C78E67-643F-4EC1-A9B4-147ADE715C9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AB256A53-3E9D-49F1-9413-1C79A7333F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7C73D5A8-E185-448B-B84F-9FDAD0A15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EB80F1A8-7552-4DA9-B92C-F169D58163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08DAF7DF-3645-4C2F-A36E-5BB67D601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4460715C-6955-4580-9255-BA6703644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15888388-7FAF-473E-9549-6F39EC45C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19D05BEC-E321-4CEF-ACAD-3D8A016DB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303CC451-E47C-40C5-A543-BAF5DF0C8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AC34:AC37</xm:sqref>
        </x14:conditionalFormatting>
        <x14:conditionalFormatting xmlns:xm="http://schemas.microsoft.com/office/excel/2006/main">
          <x14:cfRule type="dataBar" id="{BBCB4151-1D5E-47BA-BD99-139D42FE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AC34:AC37</xm:sqref>
        </x14:conditionalFormatting>
        <x14:conditionalFormatting xmlns:xm="http://schemas.microsoft.com/office/excel/2006/main">
          <x14:cfRule type="dataBar" id="{CFD6BA26-3BB0-4751-93FE-920EC1ED2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AC34:AC37</xm:sqref>
        </x14:conditionalFormatting>
        <x14:conditionalFormatting xmlns:xm="http://schemas.microsoft.com/office/excel/2006/main">
          <x14:cfRule type="dataBar" id="{E066403D-4A68-42BC-85A8-DEAFB166A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AC34:AC38</xm:sqref>
        </x14:conditionalFormatting>
        <x14:conditionalFormatting xmlns:xm="http://schemas.microsoft.com/office/excel/2006/main">
          <x14:cfRule type="dataBar" id="{981B5CFB-8C37-4745-81C9-D9D88FCC8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AC34:AC37</xm:sqref>
        </x14:conditionalFormatting>
        <x14:conditionalFormatting xmlns:xm="http://schemas.microsoft.com/office/excel/2006/main">
          <x14:cfRule type="dataBar" id="{46971488-4A3A-43B0-AA07-18AB961CC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C01E15C1-577C-49DE-A50B-412E819AF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9A19EB63-C63B-464F-9772-1DD4E413E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02D6ED73-2C03-43D8-BF83-80C515F8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E9E7F469-1A44-4155-8F0D-DB4A7DE41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DF2CB8F0-8022-4F88-BE99-B7AD11AAC73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5D4AADFC-D297-401D-992A-2E2858D0A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AD34</xm:sqref>
        </x14:conditionalFormatting>
        <x14:conditionalFormatting xmlns:xm="http://schemas.microsoft.com/office/excel/2006/main">
          <x14:cfRule type="dataBar" id="{1A50500B-B180-4B60-9F54-3ECB305FC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</xm:sqref>
        </x14:conditionalFormatting>
        <x14:conditionalFormatting xmlns:xm="http://schemas.microsoft.com/office/excel/2006/main">
          <x14:cfRule type="dataBar" id="{F990E7BF-2F94-42C4-A106-C2FB6291F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</xm:sqref>
        </x14:conditionalFormatting>
        <x14:conditionalFormatting xmlns:xm="http://schemas.microsoft.com/office/excel/2006/main">
          <x14:cfRule type="dataBar" id="{48F7E8E5-4944-40AF-951E-B8BC5C253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3EDF3667-505E-49C1-96E5-77109BF56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</xm:sqref>
        </x14:conditionalFormatting>
        <x14:conditionalFormatting xmlns:xm="http://schemas.microsoft.com/office/excel/2006/main">
          <x14:cfRule type="dataBar" id="{F74B2039-6EA6-481D-958C-44FAD5816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</xm:sqref>
        </x14:conditionalFormatting>
        <x14:conditionalFormatting xmlns:xm="http://schemas.microsoft.com/office/excel/2006/main">
          <x14:cfRule type="dataBar" id="{7BB634B9-2CAE-4CCB-8381-9210A45EA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</xm:sqref>
        </x14:conditionalFormatting>
        <x14:conditionalFormatting xmlns:xm="http://schemas.microsoft.com/office/excel/2006/main">
          <x14:cfRule type="dataBar" id="{EB0CBF43-69B0-4456-AC22-8D7B9BAC2A4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D9BD42DD-082C-41A6-8E0F-3665732DF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14591C80-7940-49AD-9714-94F846C44D7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AD34:AD36</xm:sqref>
        </x14:conditionalFormatting>
        <x14:conditionalFormatting xmlns:xm="http://schemas.microsoft.com/office/excel/2006/main">
          <x14:cfRule type="dataBar" id="{3C3C6FAC-1C24-45C9-9FE0-ED82D1E65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AD34:AD36</xm:sqref>
        </x14:conditionalFormatting>
        <x14:conditionalFormatting xmlns:xm="http://schemas.microsoft.com/office/excel/2006/main">
          <x14:cfRule type="dataBar" id="{B132D9DB-EAA0-4D27-BC26-FB79C4DF8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AD34:AD36</xm:sqref>
        </x14:conditionalFormatting>
        <x14:conditionalFormatting xmlns:xm="http://schemas.microsoft.com/office/excel/2006/main">
          <x14:cfRule type="dataBar" id="{84C83415-B120-455E-92BA-A1851E69D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AD34:AD36</xm:sqref>
        </x14:conditionalFormatting>
        <x14:conditionalFormatting xmlns:xm="http://schemas.microsoft.com/office/excel/2006/main">
          <x14:cfRule type="dataBar" id="{4DFC1655-D8FD-4FFA-817E-1D2E0147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AD34:AD36</xm:sqref>
        </x14:conditionalFormatting>
        <x14:conditionalFormatting xmlns:xm="http://schemas.microsoft.com/office/excel/2006/main">
          <x14:cfRule type="dataBar" id="{18B5C199-7A19-4935-B177-C4FAD184648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AD36 AD34</xm:sqref>
        </x14:conditionalFormatting>
        <x14:conditionalFormatting xmlns:xm="http://schemas.microsoft.com/office/excel/2006/main">
          <x14:cfRule type="dataBar" id="{BDD10DAB-642E-4CB3-8518-C33B1C4091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AD36 AD34</xm:sqref>
        </x14:conditionalFormatting>
        <x14:conditionalFormatting xmlns:xm="http://schemas.microsoft.com/office/excel/2006/main">
          <x14:cfRule type="dataBar" id="{47DF3981-4F0C-4DE1-AC13-5D9E513D1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 AD34</xm:sqref>
        </x14:conditionalFormatting>
        <x14:conditionalFormatting xmlns:xm="http://schemas.microsoft.com/office/excel/2006/main">
          <x14:cfRule type="dataBar" id="{9F2EBA33-C0FD-484A-BA18-94B4DF42A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 AD34</xm:sqref>
        </x14:conditionalFormatting>
        <x14:conditionalFormatting xmlns:xm="http://schemas.microsoft.com/office/excel/2006/main">
          <x14:cfRule type="dataBar" id="{40B33594-13DA-468C-88DE-BB485697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AD36 AD34</xm:sqref>
        </x14:conditionalFormatting>
        <x14:conditionalFormatting xmlns:xm="http://schemas.microsoft.com/office/excel/2006/main">
          <x14:cfRule type="dataBar" id="{84E35B02-97FD-4E1C-B5F7-27FD2FF298D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569A0C2B-E970-4251-BA03-ED1646C09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CFF26C8C-137F-4807-BE18-9CE1C0BAA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FCE31ABE-7C2A-4C95-B51D-3143945F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52E27358-E629-4565-BD6F-59D38BCA7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94180D2D-1ABA-49F1-AD65-E39217C13E0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917BB8DF-801E-423A-BFB5-FE430C6D44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BE183490-E50B-448C-8B64-85AF86E56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35BAECE7-2D1F-4B1A-8D49-6C6B9D1786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74B597FC-E522-4B3E-A2F2-85C5FAC5A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85A42C5E-AB37-4A84-87AD-3D30A7988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66820993-6D91-4C67-AB03-C09838C9F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9A5399F6-9F44-413B-9F42-F2612C771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AD37</xm:sqref>
        </x14:conditionalFormatting>
        <x14:conditionalFormatting xmlns:xm="http://schemas.microsoft.com/office/excel/2006/main">
          <x14:cfRule type="dataBar" id="{B0662AF1-E294-403F-B19E-95D766E78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AD34:AD37</xm:sqref>
        </x14:conditionalFormatting>
        <x14:conditionalFormatting xmlns:xm="http://schemas.microsoft.com/office/excel/2006/main">
          <x14:cfRule type="dataBar" id="{201D3901-C88B-43A7-BD29-849069A66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AD34:AD37</xm:sqref>
        </x14:conditionalFormatting>
        <x14:conditionalFormatting xmlns:xm="http://schemas.microsoft.com/office/excel/2006/main">
          <x14:cfRule type="dataBar" id="{CCC578D5-28B2-4FFF-B879-C438005D4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AD34:AD37</xm:sqref>
        </x14:conditionalFormatting>
        <x14:conditionalFormatting xmlns:xm="http://schemas.microsoft.com/office/excel/2006/main">
          <x14:cfRule type="dataBar" id="{332F6ACD-E2F3-4465-82A8-1B4BFEB7F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AD34:AD38</xm:sqref>
        </x14:conditionalFormatting>
        <x14:conditionalFormatting xmlns:xm="http://schemas.microsoft.com/office/excel/2006/main">
          <x14:cfRule type="dataBar" id="{F62C975E-DFCF-42AD-9161-F5FC6BC5B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AD34:AD37</xm:sqref>
        </x14:conditionalFormatting>
        <x14:conditionalFormatting xmlns:xm="http://schemas.microsoft.com/office/excel/2006/main">
          <x14:cfRule type="dataBar" id="{0FFF97A5-7696-453E-ABA4-C77468A9B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AE36</xm:sqref>
        </x14:conditionalFormatting>
        <x14:conditionalFormatting xmlns:xm="http://schemas.microsoft.com/office/excel/2006/main">
          <x14:cfRule type="dataBar" id="{5AE2D577-2A20-42C8-A872-4D8DEF7B3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AE36</xm:sqref>
        </x14:conditionalFormatting>
        <x14:conditionalFormatting xmlns:xm="http://schemas.microsoft.com/office/excel/2006/main">
          <x14:cfRule type="dataBar" id="{5D678BD3-3414-4D5A-98FA-B90E72605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AE36</xm:sqref>
        </x14:conditionalFormatting>
        <x14:conditionalFormatting xmlns:xm="http://schemas.microsoft.com/office/excel/2006/main">
          <x14:cfRule type="dataBar" id="{7CA00860-34BE-40EA-8D28-98CA9FF4A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FC6A6A6A-4A94-4423-9F0F-F83E01A9E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67953301-60EF-4A8D-9D72-9841A4BE023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AE36</xm:sqref>
        </x14:conditionalFormatting>
        <x14:conditionalFormatting xmlns:xm="http://schemas.microsoft.com/office/excel/2006/main">
          <x14:cfRule type="dataBar" id="{DEA8357A-3E7D-4111-BEE8-8EC6F1B9B1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AE34</xm:sqref>
        </x14:conditionalFormatting>
        <x14:conditionalFormatting xmlns:xm="http://schemas.microsoft.com/office/excel/2006/main">
          <x14:cfRule type="dataBar" id="{96F3F59B-3618-477C-90AF-875019464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</xm:sqref>
        </x14:conditionalFormatting>
        <x14:conditionalFormatting xmlns:xm="http://schemas.microsoft.com/office/excel/2006/main">
          <x14:cfRule type="dataBar" id="{A1E989D0-9E0F-4EE1-BD4C-75F3B6AA1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</xm:sqref>
        </x14:conditionalFormatting>
        <x14:conditionalFormatting xmlns:xm="http://schemas.microsoft.com/office/excel/2006/main">
          <x14:cfRule type="dataBar" id="{4F1315E1-649D-480A-9CCE-EC2773407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AE36</xm:sqref>
        </x14:conditionalFormatting>
        <x14:conditionalFormatting xmlns:xm="http://schemas.microsoft.com/office/excel/2006/main">
          <x14:cfRule type="dataBar" id="{A031B75E-7679-43B8-AF13-5EF2D238F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</xm:sqref>
        </x14:conditionalFormatting>
        <x14:conditionalFormatting xmlns:xm="http://schemas.microsoft.com/office/excel/2006/main">
          <x14:cfRule type="dataBar" id="{A0F95B53-CEA5-4F9C-B17E-77F73A5DC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</xm:sqref>
        </x14:conditionalFormatting>
        <x14:conditionalFormatting xmlns:xm="http://schemas.microsoft.com/office/excel/2006/main">
          <x14:cfRule type="dataBar" id="{4377E7A6-DFEF-43E2-97FC-308AAA13B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</xm:sqref>
        </x14:conditionalFormatting>
        <x14:conditionalFormatting xmlns:xm="http://schemas.microsoft.com/office/excel/2006/main">
          <x14:cfRule type="dataBar" id="{BB2A7A60-612A-49B1-95BF-F720C6C143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1A67FB3C-37AD-4619-A0B7-382FFDA122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10992BA6-F14A-4A99-8EE7-A0D96ABFF15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AE34:AE36</xm:sqref>
        </x14:conditionalFormatting>
        <x14:conditionalFormatting xmlns:xm="http://schemas.microsoft.com/office/excel/2006/main">
          <x14:cfRule type="dataBar" id="{093E2483-AA05-414D-BD17-0D02F86E2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AE34:AE36</xm:sqref>
        </x14:conditionalFormatting>
        <x14:conditionalFormatting xmlns:xm="http://schemas.microsoft.com/office/excel/2006/main">
          <x14:cfRule type="dataBar" id="{948E8C48-1A84-4B75-A9F6-B542920A1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AE34:AE36</xm:sqref>
        </x14:conditionalFormatting>
        <x14:conditionalFormatting xmlns:xm="http://schemas.microsoft.com/office/excel/2006/main">
          <x14:cfRule type="dataBar" id="{6F870FBC-E679-4A9C-A29C-E9279DC7C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AE34:AE36</xm:sqref>
        </x14:conditionalFormatting>
        <x14:conditionalFormatting xmlns:xm="http://schemas.microsoft.com/office/excel/2006/main">
          <x14:cfRule type="dataBar" id="{17309859-E3B9-44C9-B859-7DC5373AB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AE34:AE36</xm:sqref>
        </x14:conditionalFormatting>
        <x14:conditionalFormatting xmlns:xm="http://schemas.microsoft.com/office/excel/2006/main">
          <x14:cfRule type="dataBar" id="{7793A47A-65E2-4174-9C23-A831205F949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AE34 AE36</xm:sqref>
        </x14:conditionalFormatting>
        <x14:conditionalFormatting xmlns:xm="http://schemas.microsoft.com/office/excel/2006/main">
          <x14:cfRule type="dataBar" id="{D68F22AC-B594-4B0C-BCC7-1F4F7D484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AE34 AE36</xm:sqref>
        </x14:conditionalFormatting>
        <x14:conditionalFormatting xmlns:xm="http://schemas.microsoft.com/office/excel/2006/main">
          <x14:cfRule type="dataBar" id="{CE43EB70-51D7-42A3-98B6-9DAA97666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 AE36</xm:sqref>
        </x14:conditionalFormatting>
        <x14:conditionalFormatting xmlns:xm="http://schemas.microsoft.com/office/excel/2006/main">
          <x14:cfRule type="dataBar" id="{E8ED77DE-814F-497A-A82B-CEAE13D8D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 AE36</xm:sqref>
        </x14:conditionalFormatting>
        <x14:conditionalFormatting xmlns:xm="http://schemas.microsoft.com/office/excel/2006/main">
          <x14:cfRule type="dataBar" id="{1E89EEB9-ECE5-4B79-94C1-8840FA1A2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 AE36</xm:sqref>
        </x14:conditionalFormatting>
        <x14:conditionalFormatting xmlns:xm="http://schemas.microsoft.com/office/excel/2006/main">
          <x14:cfRule type="dataBar" id="{924B0170-E0DB-44FD-AC37-399E7AF4512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17596C4D-A97E-4F55-AEB0-3689D488B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20903AD7-81F4-4F52-B7C5-F81B4FB42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1CACBEDA-7C9B-4AF1-A2D0-3CDAC2904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F08337BA-EB16-4F1A-9DA4-652463F3F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</xm:sqref>
        </x14:conditionalFormatting>
        <x14:conditionalFormatting xmlns:xm="http://schemas.microsoft.com/office/excel/2006/main">
          <x14:cfRule type="dataBar" id="{0167702A-F208-4887-825B-F497C4F6076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A0E5A388-54CC-48DB-B205-9F0BB9F13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94AFF3FB-4468-4649-A300-F934D109D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B6DEB3F5-F0B7-467E-A82B-E8D12D25DF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5E1101F5-FDBC-4B5D-940F-5C80B8DD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5C712DDD-87CD-44A7-824A-6E508EE37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37F1B0F6-8801-4587-B930-6888F7F25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33A926BD-DED8-4ED0-9115-C2B2AD3FA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</xm:sqref>
        </x14:conditionalFormatting>
        <x14:conditionalFormatting xmlns:xm="http://schemas.microsoft.com/office/excel/2006/main">
          <x14:cfRule type="dataBar" id="{BBBDFC46-8D11-4413-B175-C63C808A3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AE34:AE37</xm:sqref>
        </x14:conditionalFormatting>
        <x14:conditionalFormatting xmlns:xm="http://schemas.microsoft.com/office/excel/2006/main">
          <x14:cfRule type="dataBar" id="{A477C8AE-1A2D-4BC7-B213-D14F21EE2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AE34:AE37</xm:sqref>
        </x14:conditionalFormatting>
        <x14:conditionalFormatting xmlns:xm="http://schemas.microsoft.com/office/excel/2006/main">
          <x14:cfRule type="dataBar" id="{CA7BFF5F-9E30-4778-ADE7-075CBDEC7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AE34:AE37</xm:sqref>
        </x14:conditionalFormatting>
        <x14:conditionalFormatting xmlns:xm="http://schemas.microsoft.com/office/excel/2006/main">
          <x14:cfRule type="dataBar" id="{CD139088-0335-4382-8E37-1BA9C6B7D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AE34:AE38</xm:sqref>
        </x14:conditionalFormatting>
        <x14:conditionalFormatting xmlns:xm="http://schemas.microsoft.com/office/excel/2006/main">
          <x14:cfRule type="dataBar" id="{BF695F15-EBAC-4E83-BA42-77B0613EC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AE34:AE37</xm:sqref>
        </x14:conditionalFormatting>
        <x14:conditionalFormatting xmlns:xm="http://schemas.microsoft.com/office/excel/2006/main">
          <x14:cfRule type="dataBar" id="{EF3A1363-F4E6-4C3B-8359-D71672784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AF36</xm:sqref>
        </x14:conditionalFormatting>
        <x14:conditionalFormatting xmlns:xm="http://schemas.microsoft.com/office/excel/2006/main">
          <x14:cfRule type="dataBar" id="{D18F0EEC-5687-4AD8-8E35-FF0952E50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AF36</xm:sqref>
        </x14:conditionalFormatting>
        <x14:conditionalFormatting xmlns:xm="http://schemas.microsoft.com/office/excel/2006/main">
          <x14:cfRule type="dataBar" id="{E409A319-9C97-46E7-BE93-F7993F453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AF36</xm:sqref>
        </x14:conditionalFormatting>
        <x14:conditionalFormatting xmlns:xm="http://schemas.microsoft.com/office/excel/2006/main">
          <x14:cfRule type="dataBar" id="{97343707-1F6E-4855-BA38-9552C7CDD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5A7382D9-0D73-4D77-B790-C4DFE4FA9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00524F49-9BB9-4401-B18A-3FC6866EF8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AF36</xm:sqref>
        </x14:conditionalFormatting>
        <x14:conditionalFormatting xmlns:xm="http://schemas.microsoft.com/office/excel/2006/main">
          <x14:cfRule type="dataBar" id="{8326BDAE-9458-4CA4-A3A0-E7A1D6CD40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</xm:sqref>
        </x14:conditionalFormatting>
        <x14:conditionalFormatting xmlns:xm="http://schemas.microsoft.com/office/excel/2006/main">
          <x14:cfRule type="dataBar" id="{48BF3CCE-9DF6-4EFA-82E8-284AA3027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</xm:sqref>
        </x14:conditionalFormatting>
        <x14:conditionalFormatting xmlns:xm="http://schemas.microsoft.com/office/excel/2006/main">
          <x14:cfRule type="dataBar" id="{15647A50-C693-4DDE-8240-E6AC43372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</xm:sqref>
        </x14:conditionalFormatting>
        <x14:conditionalFormatting xmlns:xm="http://schemas.microsoft.com/office/excel/2006/main">
          <x14:cfRule type="dataBar" id="{1904FC2A-A277-4A4A-91AB-3BAA900EE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AF36</xm:sqref>
        </x14:conditionalFormatting>
        <x14:conditionalFormatting xmlns:xm="http://schemas.microsoft.com/office/excel/2006/main">
          <x14:cfRule type="dataBar" id="{D7D97BD6-E42A-4D71-ADE1-23548F8FD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</xm:sqref>
        </x14:conditionalFormatting>
        <x14:conditionalFormatting xmlns:xm="http://schemas.microsoft.com/office/excel/2006/main">
          <x14:cfRule type="dataBar" id="{3AABD251-1FD4-4E00-8BE6-BCEAF6A5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</xm:sqref>
        </x14:conditionalFormatting>
        <x14:conditionalFormatting xmlns:xm="http://schemas.microsoft.com/office/excel/2006/main">
          <x14:cfRule type="dataBar" id="{B3159B48-DC3A-4A97-96C1-D8DFE84A5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</xm:sqref>
        </x14:conditionalFormatting>
        <x14:conditionalFormatting xmlns:xm="http://schemas.microsoft.com/office/excel/2006/main">
          <x14:cfRule type="dataBar" id="{8E2077B2-4205-4A71-8092-5EA944067E2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AD9D5258-F13A-4F95-9A7E-10DA862ECF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9F13A9C6-9DFE-4440-A34B-641A784A0D4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AF34:AF36</xm:sqref>
        </x14:conditionalFormatting>
        <x14:conditionalFormatting xmlns:xm="http://schemas.microsoft.com/office/excel/2006/main">
          <x14:cfRule type="dataBar" id="{51CC78EB-E6AF-4AA1-B1BA-FE7A2843F9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AF34:AF36</xm:sqref>
        </x14:conditionalFormatting>
        <x14:conditionalFormatting xmlns:xm="http://schemas.microsoft.com/office/excel/2006/main">
          <x14:cfRule type="dataBar" id="{AD7E6458-94B9-437A-BDB7-00B7D8BB8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AF34:AF36</xm:sqref>
        </x14:conditionalFormatting>
        <x14:conditionalFormatting xmlns:xm="http://schemas.microsoft.com/office/excel/2006/main">
          <x14:cfRule type="dataBar" id="{9C2988D9-1251-4E12-B50B-21148055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AF34:AF36</xm:sqref>
        </x14:conditionalFormatting>
        <x14:conditionalFormatting xmlns:xm="http://schemas.microsoft.com/office/excel/2006/main">
          <x14:cfRule type="dataBar" id="{DBEF6FFA-6EBE-4D7C-AB67-2BA211AB9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AF34:AF36</xm:sqref>
        </x14:conditionalFormatting>
        <x14:conditionalFormatting xmlns:xm="http://schemas.microsoft.com/office/excel/2006/main">
          <x14:cfRule type="dataBar" id="{7107AF5E-C934-4329-83FE-65699875A1F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 AF36</xm:sqref>
        </x14:conditionalFormatting>
        <x14:conditionalFormatting xmlns:xm="http://schemas.microsoft.com/office/excel/2006/main">
          <x14:cfRule type="dataBar" id="{882CA325-5765-4ADD-B5D4-801402466C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 AF36</xm:sqref>
        </x14:conditionalFormatting>
        <x14:conditionalFormatting xmlns:xm="http://schemas.microsoft.com/office/excel/2006/main">
          <x14:cfRule type="dataBar" id="{ADDCD369-1D26-4CBE-B349-FA036AC72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 AF36</xm:sqref>
        </x14:conditionalFormatting>
        <x14:conditionalFormatting xmlns:xm="http://schemas.microsoft.com/office/excel/2006/main">
          <x14:cfRule type="dataBar" id="{89D8D42E-5F61-4BC8-8F21-C8D892E0D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 AF36</xm:sqref>
        </x14:conditionalFormatting>
        <x14:conditionalFormatting xmlns:xm="http://schemas.microsoft.com/office/excel/2006/main">
          <x14:cfRule type="dataBar" id="{C0341FA1-5F97-43B6-AD64-CD9D94A4C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 AF36</xm:sqref>
        </x14:conditionalFormatting>
        <x14:conditionalFormatting xmlns:xm="http://schemas.microsoft.com/office/excel/2006/main">
          <x14:cfRule type="dataBar" id="{3122C20A-6054-4301-9AEE-20CEDC7DD5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DE9414BD-D1EE-4875-8795-CC6ACB73E8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A8829F9E-BDDA-410A-8EAC-4979F54EC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59DDA5B5-362B-4D0A-BBEF-3109B2E2C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6A6C7FCD-7838-4CA6-8BE8-04029D013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AF35</xm:sqref>
        </x14:conditionalFormatting>
        <x14:conditionalFormatting xmlns:xm="http://schemas.microsoft.com/office/excel/2006/main">
          <x14:cfRule type="dataBar" id="{6852C339-2D8D-4304-BB24-40406DD245F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AD7C6221-99FA-4757-AE24-E096355FE2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5A7F53C7-7BD4-47F9-B972-3C25D2D1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F61F18E6-14DE-43BF-80A9-72D8C2708E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C465EC4C-92F2-4F33-AF4A-DCE448852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DA1AA360-65BF-426E-9865-05BF1CDD1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39C6BD6B-C742-4DF0-9021-1266AF51E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B7FA6072-D93A-4D1D-B91B-9704966A9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AF37</xm:sqref>
        </x14:conditionalFormatting>
        <x14:conditionalFormatting xmlns:xm="http://schemas.microsoft.com/office/excel/2006/main">
          <x14:cfRule type="dataBar" id="{5F221534-5DEA-47A2-9EF8-77A92935E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AF34:AF37</xm:sqref>
        </x14:conditionalFormatting>
        <x14:conditionalFormatting xmlns:xm="http://schemas.microsoft.com/office/excel/2006/main">
          <x14:cfRule type="dataBar" id="{18CB7767-D149-4839-9444-832A5F6F5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AF34:AF37</xm:sqref>
        </x14:conditionalFormatting>
        <x14:conditionalFormatting xmlns:xm="http://schemas.microsoft.com/office/excel/2006/main">
          <x14:cfRule type="dataBar" id="{E6D19DC5-3BB8-4393-898F-8E245D1A8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AF34:AF37</xm:sqref>
        </x14:conditionalFormatting>
        <x14:conditionalFormatting xmlns:xm="http://schemas.microsoft.com/office/excel/2006/main">
          <x14:cfRule type="dataBar" id="{3F4A7AF7-1210-42CA-BEC6-3685D16B8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AF34:AF38</xm:sqref>
        </x14:conditionalFormatting>
        <x14:conditionalFormatting xmlns:xm="http://schemas.microsoft.com/office/excel/2006/main">
          <x14:cfRule type="dataBar" id="{99D18F4C-D21D-4CCD-A30C-61BAE3324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AF34:AF37</xm:sqref>
        </x14:conditionalFormatting>
        <x14:conditionalFormatting xmlns:xm="http://schemas.microsoft.com/office/excel/2006/main">
          <x14:cfRule type="dataBar" id="{15539306-730C-4AA2-A77D-232E6E7DC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478DC793-E2C9-4838-9C7E-06FFD3C3D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D156C1E7-60ED-415B-B2D0-32D0469FE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04167938-1C6C-43CD-B7CE-8D45FC7AA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F72DD5F9-4083-4B30-A26E-C78ECB3E3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5B8BA58C-2EDF-4B30-872B-87F904C0EB8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D840699F-DC6A-4C09-9C2B-F8DC6F16E4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7C48599A-1281-467E-9618-47271995C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67B20087-FC84-4C3F-BC39-F2E46AC24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613FEFB8-BB31-4417-9999-30FDFC41E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8CAF4D6F-BF84-40D9-910B-D3B820385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2435C2CA-8267-4123-ACFA-C18EE50C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DD5B183D-F4AD-4BC5-BA8B-4062088A0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6542AD25-AD68-4044-94AC-0012716367D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01F9EEE0-9A06-4750-9FEE-0AD3CA2AA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B3A95692-507B-4E7B-B5D8-E5E9DB16BF0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AG34:AG36</xm:sqref>
        </x14:conditionalFormatting>
        <x14:conditionalFormatting xmlns:xm="http://schemas.microsoft.com/office/excel/2006/main">
          <x14:cfRule type="dataBar" id="{C296494D-7FCD-4C15-85F9-3E423F300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AG34:AG36</xm:sqref>
        </x14:conditionalFormatting>
        <x14:conditionalFormatting xmlns:xm="http://schemas.microsoft.com/office/excel/2006/main">
          <x14:cfRule type="dataBar" id="{0FFAFF48-C36C-457F-ADF0-AA1BA8779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AG34:AG36</xm:sqref>
        </x14:conditionalFormatting>
        <x14:conditionalFormatting xmlns:xm="http://schemas.microsoft.com/office/excel/2006/main">
          <x14:cfRule type="dataBar" id="{7F4B6334-656F-4573-A4B4-0AFD11B1E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AG34:AG36</xm:sqref>
        </x14:conditionalFormatting>
        <x14:conditionalFormatting xmlns:xm="http://schemas.microsoft.com/office/excel/2006/main">
          <x14:cfRule type="dataBar" id="{46074BE5-8131-4421-B3C0-7F186E435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AG34:AG36</xm:sqref>
        </x14:conditionalFormatting>
        <x14:conditionalFormatting xmlns:xm="http://schemas.microsoft.com/office/excel/2006/main">
          <x14:cfRule type="dataBar" id="{980FF818-536C-4AB9-8052-0A068393433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AG34 AG36</xm:sqref>
        </x14:conditionalFormatting>
        <x14:conditionalFormatting xmlns:xm="http://schemas.microsoft.com/office/excel/2006/main">
          <x14:cfRule type="dataBar" id="{10D49B14-7519-4D55-AF8A-6BA9B81B6B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AG34 AG36</xm:sqref>
        </x14:conditionalFormatting>
        <x14:conditionalFormatting xmlns:xm="http://schemas.microsoft.com/office/excel/2006/main">
          <x14:cfRule type="dataBar" id="{21EFADEE-3267-4D0A-9705-514D4C2AC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 AG36</xm:sqref>
        </x14:conditionalFormatting>
        <x14:conditionalFormatting xmlns:xm="http://schemas.microsoft.com/office/excel/2006/main">
          <x14:cfRule type="dataBar" id="{1311C873-ED34-45C6-AE4F-A2B99A74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 AG36</xm:sqref>
        </x14:conditionalFormatting>
        <x14:conditionalFormatting xmlns:xm="http://schemas.microsoft.com/office/excel/2006/main">
          <x14:cfRule type="dataBar" id="{5AE9453D-B417-4411-A719-696C7D6B2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 AG36</xm:sqref>
        </x14:conditionalFormatting>
        <x14:conditionalFormatting xmlns:xm="http://schemas.microsoft.com/office/excel/2006/main">
          <x14:cfRule type="dataBar" id="{C60CF34E-5A01-4637-9B97-087B2001A4E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3119D210-ACC1-4236-8DB4-8BBC780C01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E7721385-3FF6-4113-BC98-D63163849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4BB2530F-0596-42D0-9586-E1D3E030C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A0CF8089-B26F-47F1-8B80-935735D7D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7A24E8E7-97FA-4F09-86B2-485AD7C6C49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D711635A-ED74-4EC2-B2D0-BAB40308A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3593AE4E-64F5-44DB-B5CF-ECECE17C1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A62880CD-BCE8-43BA-80FA-505E2521C3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2D420CE9-3B65-42D3-AB93-C44E06CDA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8B0CAC61-A7B7-4534-B6F4-134E385C7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21714627-1641-4422-94FE-8546B029A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58A5BE74-A9B5-4795-A2ED-2DEF52E30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05CE43AD-727F-4A9D-B22E-2487C68FA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AG34:AG37</xm:sqref>
        </x14:conditionalFormatting>
        <x14:conditionalFormatting xmlns:xm="http://schemas.microsoft.com/office/excel/2006/main">
          <x14:cfRule type="dataBar" id="{CEAAB356-120E-4339-BF63-8ED54BDCF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AG34:AG37</xm:sqref>
        </x14:conditionalFormatting>
        <x14:conditionalFormatting xmlns:xm="http://schemas.microsoft.com/office/excel/2006/main">
          <x14:cfRule type="dataBar" id="{52E3F562-7812-424A-9C7D-E8249F1A9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AG34:AG37</xm:sqref>
        </x14:conditionalFormatting>
        <x14:conditionalFormatting xmlns:xm="http://schemas.microsoft.com/office/excel/2006/main">
          <x14:cfRule type="dataBar" id="{4EAC19BE-AE5B-436A-B37D-FC72C18BB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AG34:AG38</xm:sqref>
        </x14:conditionalFormatting>
        <x14:conditionalFormatting xmlns:xm="http://schemas.microsoft.com/office/excel/2006/main">
          <x14:cfRule type="dataBar" id="{E1870F8B-355D-434B-8405-B5848F8DF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AG34:AG37</xm:sqref>
        </x14:conditionalFormatting>
        <x14:conditionalFormatting xmlns:xm="http://schemas.microsoft.com/office/excel/2006/main">
          <x14:cfRule type="dataBar" id="{75E67D36-7D12-4317-8F23-C73AD17FF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0D5FFC9F-EBF7-4247-B362-9BB7D9F8D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090DD449-126D-4DBD-9FCD-96C679821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057F9B9A-860E-469B-BC6A-18475275A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22AF03A1-C04C-46BE-8C78-42E3BFDAD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508B7E98-51FE-4F9C-8E4B-249D140BA22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81DBA1FD-02F9-4D22-9B01-FB9DE87289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9E7C5F24-B64C-48E9-AD6D-B7642CABD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AB10A50D-AD19-4B70-B8CC-58A463766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204871B3-CDAD-41B2-8978-555891B3F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A098CD2F-E3AC-400C-9FAD-961748ACC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9E50AD2B-EE4E-4B73-9C2D-7D37E148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2D454D8E-F7BA-4DC2-9310-BEF2D8D03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</xm:sqref>
        </x14:conditionalFormatting>
        <x14:conditionalFormatting xmlns:xm="http://schemas.microsoft.com/office/excel/2006/main">
          <x14:cfRule type="dataBar" id="{7DDDE383-69DC-4EA5-B152-F7FCAB5C705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BF5B6B09-0250-4408-B00D-CEEAF64F4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60A3BDFE-0716-4FEB-A63A-E99AF4B21CA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AH34:AH36</xm:sqref>
        </x14:conditionalFormatting>
        <x14:conditionalFormatting xmlns:xm="http://schemas.microsoft.com/office/excel/2006/main">
          <x14:cfRule type="dataBar" id="{12AF5049-F5FD-4E3C-A30D-38BEE8438B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AH34:AH36</xm:sqref>
        </x14:conditionalFormatting>
        <x14:conditionalFormatting xmlns:xm="http://schemas.microsoft.com/office/excel/2006/main">
          <x14:cfRule type="dataBar" id="{3BFB0CA2-A3AB-4AB5-8AE4-BFAD63E4F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AH34:AH36</xm:sqref>
        </x14:conditionalFormatting>
        <x14:conditionalFormatting xmlns:xm="http://schemas.microsoft.com/office/excel/2006/main">
          <x14:cfRule type="dataBar" id="{2EF3BDA8-0BF7-4886-B876-748E0A9D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AH34:AH36</xm:sqref>
        </x14:conditionalFormatting>
        <x14:conditionalFormatting xmlns:xm="http://schemas.microsoft.com/office/excel/2006/main">
          <x14:cfRule type="dataBar" id="{5D78BB67-E782-4E68-BD68-D2D0A651A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AH34:AH36</xm:sqref>
        </x14:conditionalFormatting>
        <x14:conditionalFormatting xmlns:xm="http://schemas.microsoft.com/office/excel/2006/main">
          <x14:cfRule type="dataBar" id="{4ED7F70C-B81E-4B97-BEE2-6646B37E3F2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 AH36</xm:sqref>
        </x14:conditionalFormatting>
        <x14:conditionalFormatting xmlns:xm="http://schemas.microsoft.com/office/excel/2006/main">
          <x14:cfRule type="dataBar" id="{CB7E10F4-3FE1-4DA9-B41D-B2B2E378C9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AH34 AH36</xm:sqref>
        </x14:conditionalFormatting>
        <x14:conditionalFormatting xmlns:xm="http://schemas.microsoft.com/office/excel/2006/main">
          <x14:cfRule type="dataBar" id="{55F15A06-D128-4195-92AC-1AE150367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 AH36</xm:sqref>
        </x14:conditionalFormatting>
        <x14:conditionalFormatting xmlns:xm="http://schemas.microsoft.com/office/excel/2006/main">
          <x14:cfRule type="dataBar" id="{900D0352-F0C9-44F4-8F8B-21F8DC9CA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 AH36</xm:sqref>
        </x14:conditionalFormatting>
        <x14:conditionalFormatting xmlns:xm="http://schemas.microsoft.com/office/excel/2006/main">
          <x14:cfRule type="dataBar" id="{5BF58CCE-3E1A-439A-B43B-BC906968F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 AH36</xm:sqref>
        </x14:conditionalFormatting>
        <x14:conditionalFormatting xmlns:xm="http://schemas.microsoft.com/office/excel/2006/main">
          <x14:cfRule type="dataBar" id="{10CC4702-5EE7-48B1-A77D-73CF66D6F8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76DBBFC2-C2F1-4D53-B67F-0DE7297CB8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8DF4F8EB-D6DD-4D3C-86D6-4D857F422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1BA53C8D-DB37-466A-A883-FA518F246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70E1E310-1EDA-46CD-80E2-9F825D0F9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AH35</xm:sqref>
        </x14:conditionalFormatting>
        <x14:conditionalFormatting xmlns:xm="http://schemas.microsoft.com/office/excel/2006/main">
          <x14:cfRule type="dataBar" id="{67D24698-E53A-44B2-80DE-C93A1C71AE4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89A9EAF1-3554-4B5B-AEB2-179688BF2C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1F5D457E-7770-4439-8EC6-369235D32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D94816E0-8C2F-4400-A9F8-02F820789A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8CF23EC5-FFB1-465F-A7ED-20937C3FD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F714BAE1-75C4-48A5-B765-A7C33BA1A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E32B66C9-0B40-4CE8-BC68-B047B5C0E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877EA1C0-8E19-4303-B80F-3E9D90873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AH37</xm:sqref>
        </x14:conditionalFormatting>
        <x14:conditionalFormatting xmlns:xm="http://schemas.microsoft.com/office/excel/2006/main">
          <x14:cfRule type="dataBar" id="{769C60CB-F546-4F03-BD7D-3BC4AF434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AH34:AH37</xm:sqref>
        </x14:conditionalFormatting>
        <x14:conditionalFormatting xmlns:xm="http://schemas.microsoft.com/office/excel/2006/main">
          <x14:cfRule type="dataBar" id="{2CACAEB7-24D1-43A6-AA18-B97B3DBB3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AH34:AH37</xm:sqref>
        </x14:conditionalFormatting>
        <x14:conditionalFormatting xmlns:xm="http://schemas.microsoft.com/office/excel/2006/main">
          <x14:cfRule type="dataBar" id="{F20574C9-2D55-4E38-B990-E97498D56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AH34:AH37</xm:sqref>
        </x14:conditionalFormatting>
        <x14:conditionalFormatting xmlns:xm="http://schemas.microsoft.com/office/excel/2006/main">
          <x14:cfRule type="dataBar" id="{956AE0B3-7480-4EB3-BC19-FA48B2C2B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AH34:AH38</xm:sqref>
        </x14:conditionalFormatting>
        <x14:conditionalFormatting xmlns:xm="http://schemas.microsoft.com/office/excel/2006/main">
          <x14:cfRule type="dataBar" id="{F2EA214F-3A9E-4A56-BE4F-D91EF5959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AH34:AH37</xm:sqref>
        </x14:conditionalFormatting>
        <x14:conditionalFormatting xmlns:xm="http://schemas.microsoft.com/office/excel/2006/main">
          <x14:cfRule type="dataBar" id="{8D93DB9E-21E6-40D8-A6BA-D9599A00B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62EDC634-E251-4753-8597-BB24459F8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2D1671AD-2E1D-409D-86EE-270FE0F45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0DEFFF50-E265-489C-AEEE-EEFF008E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9A2FAFC3-4371-488A-B026-B004DF010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C07D65AC-E4F5-42DF-85F3-141F5ABC3F7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70EBD2B8-8FD2-46D9-A3E9-735D00E644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AI34</xm:sqref>
        </x14:conditionalFormatting>
        <x14:conditionalFormatting xmlns:xm="http://schemas.microsoft.com/office/excel/2006/main">
          <x14:cfRule type="dataBar" id="{4F123BBD-08AD-49AB-A67D-3B0700B32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</xm:sqref>
        </x14:conditionalFormatting>
        <x14:conditionalFormatting xmlns:xm="http://schemas.microsoft.com/office/excel/2006/main">
          <x14:cfRule type="dataBar" id="{1AD7BC75-B1C1-4341-AB5B-DA218C518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</xm:sqref>
        </x14:conditionalFormatting>
        <x14:conditionalFormatting xmlns:xm="http://schemas.microsoft.com/office/excel/2006/main">
          <x14:cfRule type="dataBar" id="{28FA5FDB-0AAB-4B77-A87B-981ACA6BB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D0408F53-27C3-4C3E-B37C-EDB132C22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</xm:sqref>
        </x14:conditionalFormatting>
        <x14:conditionalFormatting xmlns:xm="http://schemas.microsoft.com/office/excel/2006/main">
          <x14:cfRule type="dataBar" id="{5E2CD424-EDEF-4AEF-847C-716ADA541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</xm:sqref>
        </x14:conditionalFormatting>
        <x14:conditionalFormatting xmlns:xm="http://schemas.microsoft.com/office/excel/2006/main">
          <x14:cfRule type="dataBar" id="{EFD422CD-2211-4BCF-9CEF-D7471FD66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</xm:sqref>
        </x14:conditionalFormatting>
        <x14:conditionalFormatting xmlns:xm="http://schemas.microsoft.com/office/excel/2006/main">
          <x14:cfRule type="dataBar" id="{C694E343-0228-4C1B-93D0-F51C152D8A6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23D2D583-6B6E-4CB8-A9EB-40EAF201C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ECC7DB09-B767-44E0-AD19-D7E4A4C3296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AI34:AI36</xm:sqref>
        </x14:conditionalFormatting>
        <x14:conditionalFormatting xmlns:xm="http://schemas.microsoft.com/office/excel/2006/main">
          <x14:cfRule type="dataBar" id="{31ED696F-9455-4D3B-8C37-CE3FC87DAF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AI34:AI36</xm:sqref>
        </x14:conditionalFormatting>
        <x14:conditionalFormatting xmlns:xm="http://schemas.microsoft.com/office/excel/2006/main">
          <x14:cfRule type="dataBar" id="{999A7F29-FE44-4A74-A164-0FDE0B581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AI34:AI36</xm:sqref>
        </x14:conditionalFormatting>
        <x14:conditionalFormatting xmlns:xm="http://schemas.microsoft.com/office/excel/2006/main">
          <x14:cfRule type="dataBar" id="{2195D112-23FD-4E30-A494-56D62D15F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AI34:AI36</xm:sqref>
        </x14:conditionalFormatting>
        <x14:conditionalFormatting xmlns:xm="http://schemas.microsoft.com/office/excel/2006/main">
          <x14:cfRule type="dataBar" id="{04462DC3-5C56-4EDA-9CD9-9DA7CD641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AI34:AI36</xm:sqref>
        </x14:conditionalFormatting>
        <x14:conditionalFormatting xmlns:xm="http://schemas.microsoft.com/office/excel/2006/main">
          <x14:cfRule type="dataBar" id="{E0771B7A-EAD1-4E65-82C6-94E337210B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AI36 AI34</xm:sqref>
        </x14:conditionalFormatting>
        <x14:conditionalFormatting xmlns:xm="http://schemas.microsoft.com/office/excel/2006/main">
          <x14:cfRule type="dataBar" id="{F1C60EAE-E48A-4D76-BC27-6F1A8D052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AI36 AI34</xm:sqref>
        </x14:conditionalFormatting>
        <x14:conditionalFormatting xmlns:xm="http://schemas.microsoft.com/office/excel/2006/main">
          <x14:cfRule type="dataBar" id="{05820BC6-86AB-4AAF-9F21-EBEA56A06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 AI36</xm:sqref>
        </x14:conditionalFormatting>
        <x14:conditionalFormatting xmlns:xm="http://schemas.microsoft.com/office/excel/2006/main">
          <x14:cfRule type="dataBar" id="{D2C2CD89-9E32-482F-AA22-6E2102602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AI36 AI34</xm:sqref>
        </x14:conditionalFormatting>
        <x14:conditionalFormatting xmlns:xm="http://schemas.microsoft.com/office/excel/2006/main">
          <x14:cfRule type="dataBar" id="{1B67630B-F37D-4C8B-8A7F-E0040D8F4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 AI36</xm:sqref>
        </x14:conditionalFormatting>
        <x14:conditionalFormatting xmlns:xm="http://schemas.microsoft.com/office/excel/2006/main">
          <x14:cfRule type="dataBar" id="{7037C51D-DE9C-46BB-9F33-4CD7FAED552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8ABDA281-3B1E-481C-9FDF-91E1F3C74D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0AE01A9A-E4BD-4103-8083-85FA86E52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36971E82-4BA2-46F2-9051-EDB26B1D8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8342E482-DD11-44C6-864E-13FDCCEFC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AI35</xm:sqref>
        </x14:conditionalFormatting>
        <x14:conditionalFormatting xmlns:xm="http://schemas.microsoft.com/office/excel/2006/main">
          <x14:cfRule type="dataBar" id="{9DA67552-65FE-438C-8DD6-AFAD25C58CC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B31D7931-BC1D-424A-8F51-B1CBE262E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B17A350F-E4F9-469B-9BAA-0AAB35CA4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59927ABE-76D3-48DB-9321-B5E3D841B3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32A5CDA2-C9B0-42EC-AF45-06F417EA8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FA549DE6-2077-49BA-A4D8-2240DB71C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217218FD-C76F-451B-A9C8-D09DC95C7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7CA2978C-B902-4288-BD69-5BF7FD6FF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E807D0F1-3ECE-442E-A801-CB7E2D05E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AI34:AI37</xm:sqref>
        </x14:conditionalFormatting>
        <x14:conditionalFormatting xmlns:xm="http://schemas.microsoft.com/office/excel/2006/main">
          <x14:cfRule type="dataBar" id="{92BC83B8-0C51-47F3-A5C4-7E90F803A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AI34:AI37</xm:sqref>
        </x14:conditionalFormatting>
        <x14:conditionalFormatting xmlns:xm="http://schemas.microsoft.com/office/excel/2006/main">
          <x14:cfRule type="dataBar" id="{8012054F-CAD1-4E72-957E-5407CDF5C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AI34:AI37</xm:sqref>
        </x14:conditionalFormatting>
        <x14:conditionalFormatting xmlns:xm="http://schemas.microsoft.com/office/excel/2006/main">
          <x14:cfRule type="dataBar" id="{AB156423-DE00-49D8-83A9-5ADA4A2B4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AI34:AI38</xm:sqref>
        </x14:conditionalFormatting>
        <x14:conditionalFormatting xmlns:xm="http://schemas.microsoft.com/office/excel/2006/main">
          <x14:cfRule type="dataBar" id="{0C47B761-0B96-4622-8CEA-1056CA109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AI34:AI37</xm:sqref>
        </x14:conditionalFormatting>
        <x14:conditionalFormatting xmlns:xm="http://schemas.microsoft.com/office/excel/2006/main">
          <x14:cfRule type="dataBar" id="{DE522456-71E4-4816-8E79-DA13E7972A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728B3F2B-864E-434C-B52F-DE28F28C3B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60132828-E614-40D9-B556-571FC3213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D2D03271-5289-46B4-81EE-5F7F94C19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C32AB734-7614-4397-9FBE-7D0281749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59CB6E58-2A38-4656-89A7-AFE2681A3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82DB4FB5-2EB9-4996-85AC-EBC84E401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E6F4C4D7-B449-4356-81DC-941B107D4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A93C6423-F209-437F-9801-119F7FBEF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AN21:AN22</xm:sqref>
        </x14:conditionalFormatting>
        <x14:conditionalFormatting xmlns:xm="http://schemas.microsoft.com/office/excel/2006/main">
          <x14:cfRule type="dataBar" id="{D79B5C8B-79B9-4C2E-BF10-380E877FD5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C4D250BC-188D-466D-A3DD-4F488E1367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A8494778-5184-4E7D-9758-B5D72922C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F704D043-1FBE-4D1D-AE5B-4B99F81FE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3296CFC5-6FB6-4D1C-BE77-BD6118D9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BE068630-49DA-4EE3-A62D-427D9855E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6446D5A6-3B48-4889-B0D2-DEB577F5D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48F07933-404D-445F-AFDB-0EE9F6E7A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2B53B4FD-4237-403F-A3F5-197CF5853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AN17</xm:sqref>
        </x14:conditionalFormatting>
        <x14:conditionalFormatting xmlns:xm="http://schemas.microsoft.com/office/excel/2006/main">
          <x14:cfRule type="dataBar" id="{80C115FA-74C1-4001-BA59-45AC5CBD1FC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CB11EB70-2CFC-4942-8A4D-43579F8612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022CC0F3-7178-443E-BD92-2E4BB0808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14A08733-23DB-4071-953B-1481FAF10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5D56FF01-4171-41A7-A7A2-4423135E9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D6EC755D-049C-4F18-A2E1-4E94A1360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54F79CAE-367C-4AE8-A4F3-6AC25B0963F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E3CC5676-DEA6-449F-B70B-F8E970089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2725B7AC-F7B4-4B7C-9258-A3708860D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64046535-455B-4136-B241-66F870141AD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4EFDE742-8CAE-4EED-98C5-1A453CB7C3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BFA7ED21-C23E-4D4C-8ACE-DD2F8453F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EAAC3638-DE61-4F27-AD55-C6ECAD78C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65196AC3-8A1E-41FF-BBC6-C8F369BC5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736EE017-9AC0-4091-A798-EDDCD6016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D9200798-7AA3-4C8D-B809-2AE5CF1F0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AD0C1D58-CC4F-467C-8E58-853CAFF87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77BECAC7-CE3B-46BB-8ECF-2C8DE8CAC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B96A7A72-6A78-4D07-AD69-DC51777CCC1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AN34:AN36</xm:sqref>
        </x14:conditionalFormatting>
        <x14:conditionalFormatting xmlns:xm="http://schemas.microsoft.com/office/excel/2006/main">
          <x14:cfRule type="dataBar" id="{BC97CE3B-2F4C-41DE-9604-32DDC83C5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AN34:AN36</xm:sqref>
        </x14:conditionalFormatting>
        <x14:conditionalFormatting xmlns:xm="http://schemas.microsoft.com/office/excel/2006/main">
          <x14:cfRule type="dataBar" id="{F9881DEA-9458-43E6-8157-CD505BE57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AN34:AN36</xm:sqref>
        </x14:conditionalFormatting>
        <x14:conditionalFormatting xmlns:xm="http://schemas.microsoft.com/office/excel/2006/main">
          <x14:cfRule type="dataBar" id="{C084AAE3-EFB0-4C0A-A53F-785112911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AN34:AN36</xm:sqref>
        </x14:conditionalFormatting>
        <x14:conditionalFormatting xmlns:xm="http://schemas.microsoft.com/office/excel/2006/main">
          <x14:cfRule type="dataBar" id="{F3B71966-C3DA-4534-9904-671CFA7F8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AN34:AN36</xm:sqref>
        </x14:conditionalFormatting>
        <x14:conditionalFormatting xmlns:xm="http://schemas.microsoft.com/office/excel/2006/main">
          <x14:cfRule type="dataBar" id="{D466CED2-5E0D-4790-8E59-499BEEC55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AN33:AN36 AN11:AN16 AN23:AN31 AN19:AN20</xm:sqref>
        </x14:conditionalFormatting>
        <x14:conditionalFormatting xmlns:xm="http://schemas.microsoft.com/office/excel/2006/main">
          <x14:cfRule type="dataBar" id="{20BCF359-4A69-4077-8770-64BB19929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AN33:AN36</xm:sqref>
        </x14:conditionalFormatting>
        <x14:conditionalFormatting xmlns:xm="http://schemas.microsoft.com/office/excel/2006/main">
          <x14:cfRule type="dataBar" id="{27E37351-BB9F-45DC-A5D4-230DA63D6F6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F3DFE818-30B8-4550-9B44-3CAE68A564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1E265FC7-2F5D-4E21-B920-EA5252EE6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43FAF463-366A-4A8F-85B4-5C8DF17BE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D9D143D2-1122-49DA-AE67-A9FB4F17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D82FE9CD-5906-4510-BB0A-4F78EBC78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26E4BE23-7F05-4716-979F-329F933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D77A09A0-AD68-4606-AF0A-7FF36090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0CA56947-B6F5-4B3F-878C-B6E37C178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AK21:AK22</xm:sqref>
        </x14:conditionalFormatting>
        <x14:conditionalFormatting xmlns:xm="http://schemas.microsoft.com/office/excel/2006/main">
          <x14:cfRule type="dataBar" id="{C09D05BC-F843-4816-B07D-D14024650BE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E7274E46-4022-4727-ADEE-5264AF47C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3F103E98-F392-4012-823B-C185E9C12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3AAAB436-BAA2-4096-B3DD-7A11C4B64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2DEB7F7F-B213-4EB9-B34D-7F308E3D0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78CF1329-7772-4DE9-99CB-5A3ACE73C70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CB00C531-ECE8-489F-87F2-F2247B313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94229AE2-28AA-4682-A347-878B2AD9D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AK17</xm:sqref>
        </x14:conditionalFormatting>
        <x14:conditionalFormatting xmlns:xm="http://schemas.microsoft.com/office/excel/2006/main">
          <x14:cfRule type="dataBar" id="{DE8CEE51-3DFB-4356-BECE-3C81CA8DAE3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35A11CCD-4656-4B9E-A8A0-ECABFDAB69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0DF342C1-4466-4B76-9E8C-7C1C3767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6C8EF0D6-C618-4EC6-9B59-4376356BA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87CFAE44-881A-44E1-81E5-3E7B0A10F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4D7FE802-4B2B-4AEF-A890-DE9E92C7D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3298FA0D-8189-487C-BE4F-EDB1653BF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8EE20E48-84D0-409F-9D6E-50FA00214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</xm:sqref>
        </x14:conditionalFormatting>
        <x14:conditionalFormatting xmlns:xm="http://schemas.microsoft.com/office/excel/2006/main">
          <x14:cfRule type="dataBar" id="{71D7DE31-AB78-4958-BB6F-7FEAE108635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67950E04-AEB5-4271-8655-E9642F5906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91F4A208-4DC4-4DEC-AE46-108632B46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65C1D546-356B-4A62-A5B9-57442AE7C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62F17A63-BEDE-4B1F-BD68-3A4EA898A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0F308279-3B9A-4000-A1AD-CA0CB8137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0242B5F4-6E37-4350-B4DD-55099B435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A262A4FD-6C03-47A9-9051-5EE74EC26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969EBF6F-4A56-4058-90D7-713D2F04ED3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5D02DFE0-134D-4496-AA2A-EC1CB17A10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8BC81BF0-5B24-411C-B6FA-C8C5AD7EC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FCE17C83-8DB6-4DF3-BE10-7D5D0488C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78FEEF6C-728B-40E6-8A18-2224DFE96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CD37E9A8-9176-4ADB-B313-0E6420125C1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0142EE1F-ECBF-4DDD-ABA9-13DA1B3D19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CF99B4D7-185A-4F1B-964E-F403D00D8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4FB8B6B0-F2DC-43D5-9CB7-11DA51481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8F078FA6-7445-4F16-8B3A-182C48CF9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6DDD4938-199D-43AC-BA5F-9BE4717D55B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4C820AA1-9117-4CAE-9CDA-18C696A3B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86FA5F3C-4ADE-4DBE-9864-1FEEBDAD2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3B9E9AB0-EE1A-4F11-80D6-5E1BA8E23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226DBA06-9A86-42DC-9C16-31D052163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05A94038-7937-4968-915B-0DAD6F09B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8A6423A3-C637-4593-80B5-32360AB30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11DA7D7B-E874-4C6D-B5D9-CBF282343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</xm:sqref>
        </x14:conditionalFormatting>
        <x14:conditionalFormatting xmlns:xm="http://schemas.microsoft.com/office/excel/2006/main">
          <x14:cfRule type="dataBar" id="{A0513D6D-9CD0-452B-B337-F586AFCC3F2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AK28 AK26 AK30 AK32</xm:sqref>
        </x14:conditionalFormatting>
        <x14:conditionalFormatting xmlns:xm="http://schemas.microsoft.com/office/excel/2006/main">
          <x14:cfRule type="dataBar" id="{A78F4845-275E-4BD0-8A71-90DC4B9F3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AK28 AK26 AK30 AK32</xm:sqref>
        </x14:conditionalFormatting>
        <x14:conditionalFormatting xmlns:xm="http://schemas.microsoft.com/office/excel/2006/main">
          <x14:cfRule type="dataBar" id="{FE5FBC21-B677-40B9-B3C1-349548F1A2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 AK26 AK30 AK32</xm:sqref>
        </x14:conditionalFormatting>
        <x14:conditionalFormatting xmlns:xm="http://schemas.microsoft.com/office/excel/2006/main">
          <x14:cfRule type="dataBar" id="{C0003B79-0C11-488A-8853-98641C122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 AK26 AK30 AK32</xm:sqref>
        </x14:conditionalFormatting>
        <x14:conditionalFormatting xmlns:xm="http://schemas.microsoft.com/office/excel/2006/main">
          <x14:cfRule type="dataBar" id="{CDA91496-8298-4FEB-9709-F0079F43F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AK28 AK26 AK30 AK32</xm:sqref>
        </x14:conditionalFormatting>
        <x14:conditionalFormatting xmlns:xm="http://schemas.microsoft.com/office/excel/2006/main">
          <x14:cfRule type="dataBar" id="{62CCA1B1-E0CB-493C-8E32-661E5AAF8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05B48AD5-140F-4079-8FDF-94EE7C4EB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CD2AC1B7-FBF7-416D-88AA-40C30FC0E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7B2961F0-7B48-4ABE-ADCC-E9E0D628833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AK27 AK25 AK29 AK31</xm:sqref>
        </x14:conditionalFormatting>
        <x14:conditionalFormatting xmlns:xm="http://schemas.microsoft.com/office/excel/2006/main">
          <x14:cfRule type="dataBar" id="{F45D9079-FC95-4D1B-8961-08CE5396D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AK27 AK25 AK29 AK31</xm:sqref>
        </x14:conditionalFormatting>
        <x14:conditionalFormatting xmlns:xm="http://schemas.microsoft.com/office/excel/2006/main">
          <x14:cfRule type="dataBar" id="{499C531C-75ED-4903-B41F-507E71CDD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 AK25 AK29 AK31</xm:sqref>
        </x14:conditionalFormatting>
        <x14:conditionalFormatting xmlns:xm="http://schemas.microsoft.com/office/excel/2006/main">
          <x14:cfRule type="dataBar" id="{10C6670E-F32D-45C5-874D-2F012551D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 AK25 AK29 AK31</xm:sqref>
        </x14:conditionalFormatting>
        <x14:conditionalFormatting xmlns:xm="http://schemas.microsoft.com/office/excel/2006/main">
          <x14:cfRule type="dataBar" id="{0DBFE641-4DBC-45EB-8B43-3490572CE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 AK25 AK29 AK31</xm:sqref>
        </x14:conditionalFormatting>
        <x14:conditionalFormatting xmlns:xm="http://schemas.microsoft.com/office/excel/2006/main">
          <x14:cfRule type="dataBar" id="{568B98FE-E010-435D-A13B-0C5DC6AA7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0ABD5E73-8B2B-4FE1-916D-99F5D8018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87FD9EBE-F6C7-4E7E-BD53-9D81AD8BB63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EEBED4B1-FCEA-48AF-9623-C33B7CB896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B3939268-7BC4-4C52-AA48-0078706EA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865DEDBB-21E7-4CB2-BBB7-8FF7FAFC3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326B8E8D-326E-4BE4-8234-7B470812E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5FAEAB22-7F8D-475C-BC6E-B61ADD117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7ADF2802-BFAA-4688-BBE3-A7CEBA10E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F948C859-3111-4D6F-888E-2A56CA9A1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AK26</xm:sqref>
        </x14:conditionalFormatting>
        <x14:conditionalFormatting xmlns:xm="http://schemas.microsoft.com/office/excel/2006/main">
          <x14:cfRule type="dataBar" id="{CD334643-D9DB-452E-A982-9839EFA60C9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BC340BE8-6AA2-4253-90AC-DADC357659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DB3FEF2B-4A91-4B98-BCDD-9AB828370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2D292028-4994-4F20-8D5E-F02C83E68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C145E552-E6AF-463D-A12C-791E9BB69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AK27</xm:sqref>
        </x14:conditionalFormatting>
        <x14:conditionalFormatting xmlns:xm="http://schemas.microsoft.com/office/excel/2006/main">
          <x14:cfRule type="dataBar" id="{BABFA8FA-2AC0-4F40-AC06-686121C78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D7757A72-F7F1-4E50-AEC6-D97B048A3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0270DB36-C677-44E3-B828-B9AB494D2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</xm:sqref>
        </x14:conditionalFormatting>
        <x14:conditionalFormatting xmlns:xm="http://schemas.microsoft.com/office/excel/2006/main">
          <x14:cfRule type="dataBar" id="{0022AD96-A1A3-49E3-89E8-4B358EE171D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C4D90DBC-0A3A-4F9E-AEB2-61FB6C9D2E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E0091B1A-F6DA-4CBE-8BD3-CC8C8D1DB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FAA3031F-8963-4B10-97DB-3B5C0BA8A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1C0A9F31-E031-44C0-A58F-196357740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267AAFC6-88B7-4B68-9403-2581BB40A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E446B703-5C74-4178-B52D-3A3FFEA82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4DB9F31E-EDEA-4727-8517-01D63FEA3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</xm:sqref>
        </x14:conditionalFormatting>
        <x14:conditionalFormatting xmlns:xm="http://schemas.microsoft.com/office/excel/2006/main">
          <x14:cfRule type="dataBar" id="{1DD99C5C-2326-4DB0-905C-F95C9D2DD2B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79DE2EDD-51FF-4AEA-85B3-C759A143AC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13959546-87BF-4115-A451-B8438E038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9191F02C-64B9-4B1B-900C-FB874826A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1F605DF7-24A7-4493-9B1C-2EA3E23A3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92A6E736-BBD4-42A5-B15B-05B2EBF4E5F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7D11C9B1-05E6-43A1-BE63-D0B9E8BC9D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9D6AE7ED-FF0B-446B-8C0B-7272F8689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7D844B2A-C459-4D75-9322-372AB0F24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A24E9291-A7B9-4542-9EAC-6595A9AD1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AK25:AK32</xm:sqref>
        </x14:conditionalFormatting>
        <x14:conditionalFormatting xmlns:xm="http://schemas.microsoft.com/office/excel/2006/main">
          <x14:cfRule type="dataBar" id="{2DA506D6-C236-493E-A6FB-0FD31844D8C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1198E4C3-0F44-484F-A4C6-84F202AF74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0CCADEE1-BB21-4CA4-A229-686BD1247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150A8A23-A854-491C-93A4-8C3DE3BE8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E9E72696-522C-4FE5-968A-E327BF17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7A6090C5-7A67-4547-8CE8-15288BDE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CFDA671A-8B65-42B0-9135-A7CD85951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DB60E8CF-AC99-471E-A8AA-708120484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F272AA14-D68F-4154-907F-290FA374F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AL21:AL22</xm:sqref>
        </x14:conditionalFormatting>
        <x14:conditionalFormatting xmlns:xm="http://schemas.microsoft.com/office/excel/2006/main">
          <x14:cfRule type="dataBar" id="{EE009779-5DCE-4EEF-99FE-220E5248D34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2A758084-977A-45BB-8D53-E638C5A6DB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78C21F30-9F61-4255-9979-E521C06A2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1AA22ED8-0521-4C87-80BD-DD0140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3AC55703-8BEE-4EFD-80E9-251D83806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EC2494FE-6295-453A-89C0-5B77B4ED305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031E278E-086D-43BB-BB70-25EC3BA1C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ECB6D1D1-1EF6-451B-9B9F-C0694AD39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AL17</xm:sqref>
        </x14:conditionalFormatting>
        <x14:conditionalFormatting xmlns:xm="http://schemas.microsoft.com/office/excel/2006/main">
          <x14:cfRule type="dataBar" id="{71F1BAD0-19C5-4B62-A09F-CB937208B8A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24100951-7C20-47E5-9B6C-F8C5D645CB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B0E844B8-143F-4825-8E16-8628FCC7B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23958905-31FB-4F42-AD92-A7795BC3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879CFD7C-3623-47DA-AE75-1DDCEB2D7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6C04A074-7544-482E-BBBD-81720A6C0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E66C9D77-FD7C-479D-8F35-4C339D41A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153970E8-75E7-4B9B-8141-B23300623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AL18</xm:sqref>
        </x14:conditionalFormatting>
        <x14:conditionalFormatting xmlns:xm="http://schemas.microsoft.com/office/excel/2006/main">
          <x14:cfRule type="dataBar" id="{1317C382-A2A4-4BD6-82CB-CB2C5F6A30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8F1111B5-3904-4797-A09B-5421A0C0B3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C5B0A282-3CB4-4453-A260-6FAA33F65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8B79DD63-C934-4773-B829-DF02BA88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2E67835A-8284-432B-B87C-7D7138B31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6039728C-A5D1-41DE-A9E6-9A1C29ACD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A42EF851-7EF4-4E80-B39B-90FA88F40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3F60BFB5-0DD5-4BE1-BBC7-517501492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AL32</xm:sqref>
        </x14:conditionalFormatting>
        <x14:conditionalFormatting xmlns:xm="http://schemas.microsoft.com/office/excel/2006/main">
          <x14:cfRule type="dataBar" id="{8580D0A7-5059-49B9-90CF-86F47E9C38C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6F534B81-8AF4-4A55-8A9B-8CBF368453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F44F8BBE-2443-45C6-804F-946A6519B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BB4FA2FD-3399-427B-A5A3-C93B7789E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D549D904-BCEA-4F37-850C-4A9CD4BD4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C4E12091-3A7C-4227-9A16-7807B0FED6D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A388D7C8-CD64-4B0C-B027-146895CAB0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B8416286-00F1-4E17-87E3-80721FAAB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70584990-2AE4-4953-B3EA-E617DB4F9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224C392C-689A-4FD7-A335-210880BC5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D07D0D91-03B8-499E-8E78-158AA5CC14B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CEFE2A6D-2DB0-4A22-965A-4FDC58AC4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DBF24A96-2247-40E7-8382-C831BBCED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5B4E21B5-B8B7-4FDA-B179-50DC5D292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87C18428-1E86-4096-88F4-14353B88E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39282378-6385-4F21-8C23-9D7B2305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8C3ACB4F-5227-408A-8941-AD703BD92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CC9A23E2-34C9-48A3-ACC6-2BCA5EDC1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</xm:sqref>
        </x14:conditionalFormatting>
        <x14:conditionalFormatting xmlns:xm="http://schemas.microsoft.com/office/excel/2006/main">
          <x14:cfRule type="dataBar" id="{F625B62A-81CC-4C0C-802A-7FE5A8DB6F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AL28 AL26 AL30 AL32</xm:sqref>
        </x14:conditionalFormatting>
        <x14:conditionalFormatting xmlns:xm="http://schemas.microsoft.com/office/excel/2006/main">
          <x14:cfRule type="dataBar" id="{E32BCDE1-47A4-4C6E-9EAA-4D63918877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AL28 AL26 AL30 AL32</xm:sqref>
        </x14:conditionalFormatting>
        <x14:conditionalFormatting xmlns:xm="http://schemas.microsoft.com/office/excel/2006/main">
          <x14:cfRule type="dataBar" id="{862C4B35-F588-41FC-A065-DFA546B17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 AL26 AL30 AL32</xm:sqref>
        </x14:conditionalFormatting>
        <x14:conditionalFormatting xmlns:xm="http://schemas.microsoft.com/office/excel/2006/main">
          <x14:cfRule type="dataBar" id="{B4D6ABFC-69F5-46AE-A62B-EC81D58A3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 AL26 AL30 AL32</xm:sqref>
        </x14:conditionalFormatting>
        <x14:conditionalFormatting xmlns:xm="http://schemas.microsoft.com/office/excel/2006/main">
          <x14:cfRule type="dataBar" id="{5595372D-3E2B-4E85-A284-7EA225353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AL28 AL26 AL30 AL32</xm:sqref>
        </x14:conditionalFormatting>
        <x14:conditionalFormatting xmlns:xm="http://schemas.microsoft.com/office/excel/2006/main">
          <x14:cfRule type="dataBar" id="{4E3475C5-162B-4590-914C-78DE706AC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7FC42214-3CA0-4AD7-89AA-6A597EFE7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1C0D7CC7-1144-42EB-BE83-17DCFF221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4F708C41-A3F2-4989-8AE0-1F4F68E7491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AL27 AL25 AL29 AL31</xm:sqref>
        </x14:conditionalFormatting>
        <x14:conditionalFormatting xmlns:xm="http://schemas.microsoft.com/office/excel/2006/main">
          <x14:cfRule type="dataBar" id="{79441014-FC18-4FA0-919A-489942468D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AL27 AL25 AL29 AL31</xm:sqref>
        </x14:conditionalFormatting>
        <x14:conditionalFormatting xmlns:xm="http://schemas.microsoft.com/office/excel/2006/main">
          <x14:cfRule type="dataBar" id="{8DF2CD76-86E3-4172-9A34-1879ABDFD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 AL25 AL29 AL31</xm:sqref>
        </x14:conditionalFormatting>
        <x14:conditionalFormatting xmlns:xm="http://schemas.microsoft.com/office/excel/2006/main">
          <x14:cfRule type="dataBar" id="{A184D6A5-4079-4502-9D3F-38B6880DF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 AL25 AL29 AL31</xm:sqref>
        </x14:conditionalFormatting>
        <x14:conditionalFormatting xmlns:xm="http://schemas.microsoft.com/office/excel/2006/main">
          <x14:cfRule type="dataBar" id="{15FBB174-7D10-4393-9FB9-0795C9AE1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 AL25 AL29 AL31</xm:sqref>
        </x14:conditionalFormatting>
        <x14:conditionalFormatting xmlns:xm="http://schemas.microsoft.com/office/excel/2006/main">
          <x14:cfRule type="dataBar" id="{22340F40-4755-4F50-8D6D-EB5EA58EB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4B368B71-AEC3-431A-876E-FAF4621F6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D506CA55-A6DA-4204-A336-EEDC4D1139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8E855D4F-C705-4DBE-88C1-D02E636145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F20BA42B-9A65-4EA6-89D9-A47D54911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E2CB92EB-AFCD-412F-A829-3D80A1D1C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A6BE3860-A15C-4DD0-B30B-36EF5217B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D5F37A64-EE4C-4748-A522-DBCA14377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F33BA355-0139-4236-BC74-FBD185C74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8236CEA7-ADB8-4700-84AE-24B4DA6BA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AL26</xm:sqref>
        </x14:conditionalFormatting>
        <x14:conditionalFormatting xmlns:xm="http://schemas.microsoft.com/office/excel/2006/main">
          <x14:cfRule type="dataBar" id="{2544D8DE-91C8-4EE1-8D6E-31D5EF07C76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46A2EDB6-B7C3-4014-864E-6AB07AF361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ADB5F222-34B2-4061-9C58-6CD001CFB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B220A617-62E5-48B4-930C-B009A4F6E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B6E59079-C521-4D9C-9777-3E37DB974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AL27</xm:sqref>
        </x14:conditionalFormatting>
        <x14:conditionalFormatting xmlns:xm="http://schemas.microsoft.com/office/excel/2006/main">
          <x14:cfRule type="dataBar" id="{45A4FC6B-7B8E-4A1E-B93F-0728E537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1E089A13-9991-41B4-BEC4-1F8247C7D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161142E3-C5DB-4B98-8320-82ED9B7D5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</xm:sqref>
        </x14:conditionalFormatting>
        <x14:conditionalFormatting xmlns:xm="http://schemas.microsoft.com/office/excel/2006/main">
          <x14:cfRule type="dataBar" id="{521E38DD-804E-40E1-8654-5380F726809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E0781650-97CA-4422-94F2-51BFAC82B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8CA664A9-49B6-4323-9E50-09F05A331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C564E397-20F3-4BC7-A3B8-E02B80CCE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8602B095-27BE-4367-A9D3-05444E955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8C51280A-10F8-432F-9544-20E7DAB01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1883F0AF-9120-43C9-814A-3C23D62C5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C632132B-DA2E-4544-8FF9-7D75A57A9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AL21</xm:sqref>
        </x14:conditionalFormatting>
        <x14:conditionalFormatting xmlns:xm="http://schemas.microsoft.com/office/excel/2006/main">
          <x14:cfRule type="dataBar" id="{6CD55F15-3E74-4EA4-8131-C7E8ADAC376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C3206941-F77F-498A-9FCC-0875981029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0A448E23-7E5E-40A1-9585-D82059386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61AA7677-CEDD-4181-9090-FCCD17F8F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092E326C-037A-4999-BC8C-C5254A4D2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3AEC67EA-B6B5-4177-A3C8-8BB7198DE3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0C97119C-AE5C-4C58-B2AB-31AEAA2AD7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8FFACA51-D3CD-4680-9E41-43ACF1954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B20FE793-7686-420F-9B2A-92CD231A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ACF7FDA6-3AB8-4A42-9D1C-02E7E310B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AL25:AL32</xm:sqref>
        </x14:conditionalFormatting>
        <x14:conditionalFormatting xmlns:xm="http://schemas.microsoft.com/office/excel/2006/main">
          <x14:cfRule type="dataBar" id="{A088AB70-2A11-4F72-8B35-26ACA1921A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9867A170-BA79-449F-B464-887058BF8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3BC0A2B6-5094-4644-AA82-60F0A6748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6205FB36-4C65-46FC-8C5E-91B076C30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56BB4FAF-11E0-4C2F-A028-DA4D235DF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0226E58D-7E25-4D87-8E5B-1D2F7F78B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FC875A3A-8621-4ECB-963A-D36D05EF6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0B646BDF-61D7-422B-9407-54520F5B8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23D263D9-3BA1-416A-ADEB-6109A185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AM21:AM22</xm:sqref>
        </x14:conditionalFormatting>
        <x14:conditionalFormatting xmlns:xm="http://schemas.microsoft.com/office/excel/2006/main">
          <x14:cfRule type="dataBar" id="{E2969422-D085-466E-8A1A-042B688969A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5131DF26-1774-4944-92CA-A4374BB4A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44A760A1-74C4-480A-A642-ADF8784B0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C4B715D9-40B7-42AB-BED9-F6E847023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F3DCDB6F-BAA2-4B02-9343-1B612EB0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D7574FB6-5E3A-4B48-9A81-516167C4CB4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4E6AD822-8E91-4F10-A8CB-42DD1E4D8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5E452044-CBA3-4814-AA19-54C8CF04C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32701B13-C3AC-4FAF-96A5-C49B40EC024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AAD366AE-7E6A-442D-BD42-79025F8F5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68F7BCB5-3E93-4F70-8D24-15EDA538D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33DD287D-89CB-434A-B3E8-26621B28B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D8B829B9-70A7-4303-B0BF-88A1E1C81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22F75C24-ACEC-4489-AAE3-F5FFC82C3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C1EBE56B-5276-4991-9964-D9CDB44A7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BB95DD31-146A-4CF5-895B-DB14EB854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B68440D5-EE90-4554-BC8A-0496CE36376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75868AE0-75E3-4617-8B26-ACEFB4FEF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35FB3AF9-6B6B-4C63-84CF-673D44BC1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986BAF5A-1D34-4847-83A2-6A9971C05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135B0729-02BE-4872-850B-03BBA919E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7C6647CE-0A67-407D-878C-F75381749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7287C6D1-25C5-449E-BA52-B4D14C35E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981E75B9-6A48-40C8-8459-14D631100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</xm:sqref>
        </x14:conditionalFormatting>
        <x14:conditionalFormatting xmlns:xm="http://schemas.microsoft.com/office/excel/2006/main">
          <x14:cfRule type="dataBar" id="{5FC16C1E-AE9E-4455-8285-43E51D1D002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714B5C83-F2F5-4A7A-BF48-700090805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350134CE-87CC-4141-9504-0B073197F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5146C0F9-362D-46A0-BFB5-C29870E49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43FE5479-5B6F-4E16-B2C8-817EDD9AF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8D4F987C-71DA-471A-9B03-40A8BE0F3CD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30DE0D57-E020-4983-A424-9DB4BB357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C1BD42FF-0FC2-4CCA-9E03-34189162F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A11A127A-084A-4772-A130-85CE5458C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FAAD5B58-B91D-4AA2-A79C-6F19CAD04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FCE338AF-47B0-496B-87F3-82AA793BC6C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0390B848-D057-4ABD-B4AE-3C0DF8E55A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6A8CF096-24AF-458F-BAA6-A6E49DD1A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9EC9D1BF-1EF6-4682-BF56-C7D9D405B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CC5EC9D2-D5D9-4CF9-86F7-DBB0699AB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EC74AB0D-2F35-4783-B738-CD71F2C0B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04323366-114E-41CF-AF45-089E6095B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9162B895-7240-4324-8BFC-EED0953F5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2D1F674D-8550-43A8-8378-164C98CB22D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AM28 AM26 AM30 AM32</xm:sqref>
        </x14:conditionalFormatting>
        <x14:conditionalFormatting xmlns:xm="http://schemas.microsoft.com/office/excel/2006/main">
          <x14:cfRule type="dataBar" id="{6CFD9FA5-E788-4DEE-B180-EA561FB944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AM28 AM26 AM30 AM32</xm:sqref>
        </x14:conditionalFormatting>
        <x14:conditionalFormatting xmlns:xm="http://schemas.microsoft.com/office/excel/2006/main">
          <x14:cfRule type="dataBar" id="{A69B9117-C924-49CE-AA82-6D661987E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AM28 AM26 AM30 AM32</xm:sqref>
        </x14:conditionalFormatting>
        <x14:conditionalFormatting xmlns:xm="http://schemas.microsoft.com/office/excel/2006/main">
          <x14:cfRule type="dataBar" id="{305858D6-F3EB-4F1F-B185-ACC6D7AAE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AM28 AM26 AM30 AM32</xm:sqref>
        </x14:conditionalFormatting>
        <x14:conditionalFormatting xmlns:xm="http://schemas.microsoft.com/office/excel/2006/main">
          <x14:cfRule type="dataBar" id="{D9BAEA7F-992F-4699-A437-7A681668F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AM28 AM26 AM30 AM32</xm:sqref>
        </x14:conditionalFormatting>
        <x14:conditionalFormatting xmlns:xm="http://schemas.microsoft.com/office/excel/2006/main">
          <x14:cfRule type="dataBar" id="{5D83D273-3575-43B0-919A-110146323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4C43A41F-CB4D-4982-9A0F-E2F7F4A5C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BA81B903-3C57-4D90-8904-A85EBE9C9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3C668CCC-0BBC-44FA-B008-C68B92F20D2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AM27 AM25 AM29 AM31</xm:sqref>
        </x14:conditionalFormatting>
        <x14:conditionalFormatting xmlns:xm="http://schemas.microsoft.com/office/excel/2006/main">
          <x14:cfRule type="dataBar" id="{151F0114-B94E-4181-8836-701A643A9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AM27 AM25 AM29 AM31</xm:sqref>
        </x14:conditionalFormatting>
        <x14:conditionalFormatting xmlns:xm="http://schemas.microsoft.com/office/excel/2006/main">
          <x14:cfRule type="dataBar" id="{D68E8B23-4088-4C22-81B7-01CD3079A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AM27 AM25 AM29 AM31</xm:sqref>
        </x14:conditionalFormatting>
        <x14:conditionalFormatting xmlns:xm="http://schemas.microsoft.com/office/excel/2006/main">
          <x14:cfRule type="dataBar" id="{18350054-3F80-47EE-B8D1-BAB6DCF2E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AM27 AM25 AM29 AM31</xm:sqref>
        </x14:conditionalFormatting>
        <x14:conditionalFormatting xmlns:xm="http://schemas.microsoft.com/office/excel/2006/main">
          <x14:cfRule type="dataBar" id="{A7872290-B9BC-4286-BF30-F39C7E9C4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AM27 AM25 AM29 AM31</xm:sqref>
        </x14:conditionalFormatting>
        <x14:conditionalFormatting xmlns:xm="http://schemas.microsoft.com/office/excel/2006/main">
          <x14:cfRule type="dataBar" id="{6333B245-769A-489F-8069-82DD2B080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AM27</xm:sqref>
        </x14:conditionalFormatting>
        <x14:conditionalFormatting xmlns:xm="http://schemas.microsoft.com/office/excel/2006/main">
          <x14:cfRule type="dataBar" id="{F02CC776-A074-4E35-BA55-79BD0CB8C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AM27</xm:sqref>
        </x14:conditionalFormatting>
        <x14:conditionalFormatting xmlns:xm="http://schemas.microsoft.com/office/excel/2006/main">
          <x14:cfRule type="dataBar" id="{B6422806-31B0-4491-93A0-E598F719673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533B2A4D-E1D7-4133-B444-8A29C7A772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76BDE913-8425-4AD9-90D3-E9AEB918F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D818A049-33D1-4C0F-AF9C-704DC64DD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3D452627-2B2B-4AF0-8D35-040686F85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42EAC3B0-A897-428A-A741-F22971F1E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82BEB003-16AD-4BF9-B4E2-4FF9F9E5F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7625D71D-BF54-4480-80D1-706BE5904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AF7B151D-075D-458C-92E3-1A7DC155CC2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057ABEE6-D86E-42F8-A19A-C8EDE4B0E6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E168A2B9-0874-4D44-B11F-7FCE4E023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4EDB6F6F-EF1E-4106-AC9B-432D9FEBB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2547F3F6-0194-422E-8968-1D1313AC2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5B6F3CE4-2F6E-48A1-B4A7-FDFCACA67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54A56A74-64B3-4B34-B891-00327FCC8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2FE39FF4-3F77-4693-81A7-0E7DF6CD2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60501EE1-445C-4F70-BF41-A869D6AFD6A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473DB717-2DD1-4184-A1FC-C78587F7E9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8EF421F4-EB06-40E0-B87E-1FAA3FE5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836168F2-188F-46FD-AD37-19BD98A8B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7BD7EBF1-7A9E-4F30-8EFF-DD39F7A8B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94DCE208-E4A1-4031-8BD7-332E3903C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2C5577E5-E394-4259-9C41-B21BD5C19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5CA27D35-D4EA-4A14-89B9-1449125A2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  <x14:conditionalFormatting xmlns:xm="http://schemas.microsoft.com/office/excel/2006/main">
          <x14:cfRule type="dataBar" id="{44E60F0F-EFBB-406B-B223-8BE81810928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6752B4B5-B8F7-49A0-B83F-3DEA4E250F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A3507154-3D2E-4874-AA8A-458A88ECD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0517D67C-D57B-4DE6-BEA7-4E6E73ACC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758BB200-8158-421A-90E6-23A59F1E2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284EFA0C-EB50-4B79-9351-5C388E72944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A502CF47-5291-4676-B10A-30BDCDC50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4D3CBB4D-96A8-40CE-89A3-3EA87DB63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15E327ED-A9C4-4DBA-8B3E-DE6F34086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6F9CCF82-1D1A-43F0-821F-41C02B841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AM25:AM32</xm:sqref>
        </x14:conditionalFormatting>
        <x14:conditionalFormatting xmlns:xm="http://schemas.microsoft.com/office/excel/2006/main">
          <x14:cfRule type="dataBar" id="{BF14B0EF-99FB-49ED-ADE5-9827D09381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F935CFF0-A1E8-47FE-A1B3-ABF5FAB05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9836EBDE-7388-43CF-A0C5-8DF9AD75E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394C7EE7-4666-41D5-AB78-E69CA15CA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29EAA514-B6CA-486F-82F9-C3C56A8DE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AB38</xm:sqref>
        </x14:conditionalFormatting>
        <x14:conditionalFormatting xmlns:xm="http://schemas.microsoft.com/office/excel/2006/main">
          <x14:cfRule type="dataBar" id="{CC2C95A0-E39B-4DCB-9AF7-F9587CE720C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9270744F-C1A8-4D7F-A0D1-FD2CAE5E4E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76F972B0-13DB-4E8A-93BC-2FF6C407F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A6B12C84-953C-4A57-9E32-787ECF7FE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472A1845-82C0-4EE2-9B74-B496571F3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</xm:sqref>
        </x14:conditionalFormatting>
        <x14:conditionalFormatting xmlns:xm="http://schemas.microsoft.com/office/excel/2006/main">
          <x14:cfRule type="dataBar" id="{B245C23B-294B-49F3-A423-4BE0AE981DE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9448919A-4C44-4379-B0DD-8587033FB6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44E29C67-23A2-4578-A978-C25ED53F8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A552C43D-D3B3-47EC-9FDE-CC66D4C32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92CE718E-379D-4D73-8484-11F4866A7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AK38</xm:sqref>
        </x14:conditionalFormatting>
        <x14:conditionalFormatting xmlns:xm="http://schemas.microsoft.com/office/excel/2006/main">
          <x14:cfRule type="dataBar" id="{9BDC2C08-7873-43C8-A624-A11F9CF9975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FF336C17-7663-429F-BD6D-0F861E1BC5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69DA4042-6208-4442-9073-4C8AA26CE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E3CF25AD-F47B-4B65-943F-5AA18F45F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856EA73B-C9CB-457F-8050-6CFC153E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AL38</xm:sqref>
        </x14:conditionalFormatting>
        <x14:conditionalFormatting xmlns:xm="http://schemas.microsoft.com/office/excel/2006/main">
          <x14:cfRule type="dataBar" id="{75EC0B7D-6B54-48D5-94AE-1B5CE584FD6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74B20584-8B4F-4D24-8488-E1901BB35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82D8A2EB-4834-45B3-8E91-4B43B5DD9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0E5F2877-2ADD-47C8-8E2E-94FB578C0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4490F035-11B9-4C81-A4A5-F7AA7589C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AM38</xm:sqref>
        </x14:conditionalFormatting>
        <x14:conditionalFormatting xmlns:xm="http://schemas.microsoft.com/office/excel/2006/main">
          <x14:cfRule type="dataBar" id="{37BB2365-CD25-4E45-81B6-A3DC899CCEF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 O11:O16 O19:O20 O33 O23:O31</xm:sqref>
        </x14:conditionalFormatting>
        <x14:conditionalFormatting xmlns:xm="http://schemas.microsoft.com/office/excel/2006/main">
          <x14:cfRule type="dataBar" id="{15431B4E-4ACD-4F86-83C9-E6F3956FC6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 O11:O16 O19:O20 O33 O23:O31</xm:sqref>
        </x14:conditionalFormatting>
        <x14:conditionalFormatting xmlns:xm="http://schemas.microsoft.com/office/excel/2006/main">
          <x14:cfRule type="dataBar" id="{6EAE3C22-D4D9-4FF3-99C6-481FB0D0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O37:O38 O11:O16 O19:O20 O33 O23:O31</xm:sqref>
        </x14:conditionalFormatting>
        <x14:conditionalFormatting xmlns:xm="http://schemas.microsoft.com/office/excel/2006/main">
          <x14:cfRule type="dataBar" id="{E59C0126-936D-4B06-A178-B3C0A8E13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N37:N38 N11:N20 N23:N33</xm:sqref>
        </x14:conditionalFormatting>
        <x14:conditionalFormatting xmlns:xm="http://schemas.microsoft.com/office/excel/2006/main">
          <x14:cfRule type="dataBar" id="{247C9081-761A-482A-87B7-7742C621D50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N37:N38 N11:N20 N23:N33</xm:sqref>
        </x14:conditionalFormatting>
        <x14:conditionalFormatting xmlns:xm="http://schemas.microsoft.com/office/excel/2006/main">
          <x14:cfRule type="dataBar" id="{21910CF1-B056-4A6A-983C-C7F2B9515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N37:N38 N11:N20 N23:N33</xm:sqref>
        </x14:conditionalFormatting>
        <x14:conditionalFormatting xmlns:xm="http://schemas.microsoft.com/office/excel/2006/main">
          <x14:cfRule type="dataBar" id="{E055F7D3-2A75-4D8A-81D8-E8BA37242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O37:O38 O11:O16 O19:O20 O33 O23:O31</xm:sqref>
        </x14:conditionalFormatting>
        <x14:conditionalFormatting xmlns:xm="http://schemas.microsoft.com/office/excel/2006/main">
          <x14:cfRule type="dataBar" id="{27BBBB40-707D-459B-A6A4-8C020BB6F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N37:N38 N11:N20 N23:N33</xm:sqref>
        </x14:conditionalFormatting>
        <x14:conditionalFormatting xmlns:xm="http://schemas.microsoft.com/office/excel/2006/main">
          <x14:cfRule type="dataBar" id="{BF8852E7-B9F6-4EBF-A0E4-E494D51E5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O37:O38 O11:O16 O19:O20 O33 O23:O31</xm:sqref>
        </x14:conditionalFormatting>
        <x14:conditionalFormatting xmlns:xm="http://schemas.microsoft.com/office/excel/2006/main">
          <x14:cfRule type="dataBar" id="{4145A5B1-78DC-4262-A812-60F037461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N37:N38 N11:N20 N23:N33</xm:sqref>
        </x14:conditionalFormatting>
        <x14:conditionalFormatting xmlns:xm="http://schemas.microsoft.com/office/excel/2006/main">
          <x14:cfRule type="dataBar" id="{EA565E79-6CD1-4A87-9D4C-03A8CCF0B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N37:N38 N11:N20 N23:N33</xm:sqref>
        </x14:conditionalFormatting>
        <x14:conditionalFormatting xmlns:xm="http://schemas.microsoft.com/office/excel/2006/main">
          <x14:cfRule type="dataBar" id="{4AC989BF-1FB4-43D0-93B5-A4E78BA49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3E6F605A-C327-4A93-B266-B04409421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O33:O38 O11:O16 O23:O31 O19:O20</xm:sqref>
        </x14:conditionalFormatting>
        <x14:conditionalFormatting xmlns:xm="http://schemas.microsoft.com/office/excel/2006/main">
          <x14:cfRule type="dataBar" id="{1A6BE7AE-903B-41E3-ABE3-FE052A075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AB34:AB38 AB11:AB32</xm:sqref>
        </x14:conditionalFormatting>
        <x14:conditionalFormatting xmlns:xm="http://schemas.microsoft.com/office/excel/2006/main">
          <x14:cfRule type="dataBar" id="{816E7D15-2691-4F18-ABC4-2F3F527D4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AJ34:AJ38</xm:sqref>
        </x14:conditionalFormatting>
        <x14:conditionalFormatting xmlns:xm="http://schemas.microsoft.com/office/excel/2006/main">
          <x14:cfRule type="dataBar" id="{22E70A1B-2BF7-4AD2-982D-7BE47EDE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AK34:AK38</xm:sqref>
        </x14:conditionalFormatting>
        <x14:conditionalFormatting xmlns:xm="http://schemas.microsoft.com/office/excel/2006/main">
          <x14:cfRule type="dataBar" id="{270A3F66-70E7-4891-9178-542BC0556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AL34:AL38</xm:sqref>
        </x14:conditionalFormatting>
        <x14:conditionalFormatting xmlns:xm="http://schemas.microsoft.com/office/excel/2006/main">
          <x14:cfRule type="dataBar" id="{552BF9D6-4C00-44A6-9E99-3F365CB8D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AM34:AM38</xm:sqref>
        </x14:conditionalFormatting>
        <x14:conditionalFormatting xmlns:xm="http://schemas.microsoft.com/office/excel/2006/main">
          <x14:cfRule type="dataBar" id="{CA176940-4D3B-47B4-A4C4-69A88E4FA4A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A0C9A587-F6FF-45DE-92AD-E2F24C5D8B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D4B0D136-0470-4239-BCB8-508535636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FD52370E-2730-4E9A-B0EA-4ECC763B0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E9B24D90-E267-4868-94B0-81CF95613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2C2F2E37-00A7-4725-8683-0770DC3F98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AC34:AC38</xm:sqref>
        </x14:conditionalFormatting>
        <x14:conditionalFormatting xmlns:xm="http://schemas.microsoft.com/office/excel/2006/main">
          <x14:cfRule type="dataBar" id="{FB8CE607-2971-4638-A3DC-9B6341A2823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C5F79229-B76F-4EB6-AF65-172E0243F3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43D30C31-5654-4A3E-9F08-0EF43BCD3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CB8FC8CD-B4A4-4765-A65E-4B48384E8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AD9AECFB-8AD3-4EB5-B516-6569B44AB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AD38</xm:sqref>
        </x14:conditionalFormatting>
        <x14:conditionalFormatting xmlns:xm="http://schemas.microsoft.com/office/excel/2006/main">
          <x14:cfRule type="dataBar" id="{7490D50C-3BF0-4211-B633-F5EADF1219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AD34:AD38</xm:sqref>
        </x14:conditionalFormatting>
        <x14:conditionalFormatting xmlns:xm="http://schemas.microsoft.com/office/excel/2006/main">
          <x14:cfRule type="dataBar" id="{A7A639C7-C388-4AC8-9E08-C2B1F1B674A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D78A57B2-0C32-4771-9D98-D5C7F9C13E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3EF37220-122C-480A-B499-0E3F40F06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C4DB03D6-8C9D-45A6-9E76-0E2FFB25A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BD8E956C-9798-4768-9971-81D9C1FBD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AE38</xm:sqref>
        </x14:conditionalFormatting>
        <x14:conditionalFormatting xmlns:xm="http://schemas.microsoft.com/office/excel/2006/main">
          <x14:cfRule type="dataBar" id="{86A74FA5-F1E9-4E52-B6EA-70E4631D3C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AE34:AE38</xm:sqref>
        </x14:conditionalFormatting>
        <x14:conditionalFormatting xmlns:xm="http://schemas.microsoft.com/office/excel/2006/main">
          <x14:cfRule type="dataBar" id="{0B1222FD-8AF7-4C7E-98D6-09A556B5E15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12E1B4FF-09DD-41B3-A213-CD4D1DEFC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7AC8C3FC-745F-4AA7-80E8-59D39374B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166B5C8F-7A03-48D7-874B-94F9D8608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12738B40-710C-4F24-B597-10EB37244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</xm:sqref>
        </x14:conditionalFormatting>
        <x14:conditionalFormatting xmlns:xm="http://schemas.microsoft.com/office/excel/2006/main">
          <x14:cfRule type="dataBar" id="{6B10BCD6-875C-49B2-930A-242F5806A7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AF34:AF38</xm:sqref>
        </x14:conditionalFormatting>
        <x14:conditionalFormatting xmlns:xm="http://schemas.microsoft.com/office/excel/2006/main">
          <x14:cfRule type="dataBar" id="{65F8DBEC-C394-45F6-A16F-65D709C9CDD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6B377CA0-4321-4FCD-B10D-AF6D8A2DF7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160401B9-5E3B-4474-AB9C-00914D02D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9EBCB8AC-E1A6-437D-8FBF-8525D5E68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7F768C56-A9C8-4128-9C25-7D4EA0FD1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B40A3B17-B3DE-4749-A492-0F130D74E8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AG34:AG38</xm:sqref>
        </x14:conditionalFormatting>
        <x14:conditionalFormatting xmlns:xm="http://schemas.microsoft.com/office/excel/2006/main">
          <x14:cfRule type="dataBar" id="{2543BF3E-55AB-4782-926F-283CF28E71F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028041ED-CC5F-4EB4-9963-2668936D8C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872694FB-CC60-41E2-9D5C-F68F71EE2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189544D6-EF97-4391-8D24-7C6F141F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F6570597-B8E8-4636-A859-DAB936E95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</xm:sqref>
        </x14:conditionalFormatting>
        <x14:conditionalFormatting xmlns:xm="http://schemas.microsoft.com/office/excel/2006/main">
          <x14:cfRule type="dataBar" id="{8043A2E8-EB6F-4B16-8C51-2E35F442C4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AH34:AH38</xm:sqref>
        </x14:conditionalFormatting>
        <x14:conditionalFormatting xmlns:xm="http://schemas.microsoft.com/office/excel/2006/main">
          <x14:cfRule type="dataBar" id="{68922160-A229-4585-A26E-F6543EBB2AC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D72DB575-5FF6-4224-B452-5EEEF11EF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6C880299-7BDE-4B7E-8ADB-A606E3E0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7BD7A033-EDFC-4E60-A159-54D637DD0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4F8F2310-2EE2-40B8-B6DF-20CDCC520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</xm:sqref>
        </x14:conditionalFormatting>
        <x14:conditionalFormatting xmlns:xm="http://schemas.microsoft.com/office/excel/2006/main">
          <x14:cfRule type="dataBar" id="{49D59BB3-92AD-4231-AC62-00EB7DBA18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AI34:AI38</xm:sqref>
        </x14:conditionalFormatting>
        <x14:conditionalFormatting xmlns:xm="http://schemas.microsoft.com/office/excel/2006/main">
          <x14:cfRule type="dataBar" id="{0F910DD0-C581-45F9-9E94-542FE40E98E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AN37:AN38 AN11:AN16 AN19:AN20 AN33 AN23:AN31</xm:sqref>
        </x14:conditionalFormatting>
        <x14:conditionalFormatting xmlns:xm="http://schemas.microsoft.com/office/excel/2006/main">
          <x14:cfRule type="dataBar" id="{00A97A6B-7459-4E27-8FA2-5127DBE6DC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AN37:AN38 AN11:AN16 AN19:AN20 AN33 AN23:AN31</xm:sqref>
        </x14:conditionalFormatting>
        <x14:conditionalFormatting xmlns:xm="http://schemas.microsoft.com/office/excel/2006/main">
          <x14:cfRule type="dataBar" id="{BA44145A-39CD-4F88-8885-3063B6E7D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AN37:AN38 AN11:AN16 AN19:AN20 AN33 AN23:AN31</xm:sqref>
        </x14:conditionalFormatting>
        <x14:conditionalFormatting xmlns:xm="http://schemas.microsoft.com/office/excel/2006/main">
          <x14:cfRule type="dataBar" id="{0AA9F400-322F-4A7C-92ED-9E8AB004A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AN37:AN38 AN11:AN16 AN19:AN20 AN33 AN23:AN31</xm:sqref>
        </x14:conditionalFormatting>
        <x14:conditionalFormatting xmlns:xm="http://schemas.microsoft.com/office/excel/2006/main">
          <x14:cfRule type="dataBar" id="{A076AFA7-2572-4C83-ADB3-A03361698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AN37:AN38 AN11:AN16 AN19:AN20 AN33 AN23:AN31</xm:sqref>
        </x14:conditionalFormatting>
        <x14:conditionalFormatting xmlns:xm="http://schemas.microsoft.com/office/excel/2006/main">
          <x14:cfRule type="dataBar" id="{090C50CB-F370-4A05-986F-97E32C4F4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AN37:AN38</xm:sqref>
        </x14:conditionalFormatting>
        <x14:conditionalFormatting xmlns:xm="http://schemas.microsoft.com/office/excel/2006/main">
          <x14:cfRule type="dataBar" id="{857873E1-8085-4ED6-AE9D-DE26F28DE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AN33:AN38 AN11:AN16 AN23:AN31 AN19:AN20</xm:sqref>
        </x14:conditionalFormatting>
        <x14:conditionalFormatting xmlns:xm="http://schemas.microsoft.com/office/excel/2006/main">
          <x14:cfRule type="dataBar" id="{C5A58C95-A813-43EA-9FCC-FCA4DAA13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72856F17-D6E9-4EE4-90FE-575B2F25CEF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AK23:AK32 AK11:AK20</xm:sqref>
        </x14:conditionalFormatting>
        <x14:conditionalFormatting xmlns:xm="http://schemas.microsoft.com/office/excel/2006/main">
          <x14:cfRule type="dataBar" id="{902F0003-9C10-429E-A6C2-3481F31DEB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AK23:AK32 AK11:AK20</xm:sqref>
        </x14:conditionalFormatting>
        <x14:conditionalFormatting xmlns:xm="http://schemas.microsoft.com/office/excel/2006/main">
          <x14:cfRule type="dataBar" id="{3A71B9E9-F773-4A08-8B3C-DFB088216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AK23:AK32 AK11:AK20</xm:sqref>
        </x14:conditionalFormatting>
        <x14:conditionalFormatting xmlns:xm="http://schemas.microsoft.com/office/excel/2006/main">
          <x14:cfRule type="dataBar" id="{AEA74BA4-9301-42E1-BE00-41077E64A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AK23:AK32 AK11:AK20</xm:sqref>
        </x14:conditionalFormatting>
        <x14:conditionalFormatting xmlns:xm="http://schemas.microsoft.com/office/excel/2006/main">
          <x14:cfRule type="dataBar" id="{BF66CF0E-8709-453A-8F20-C5A650D7E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AK23:AK32 AK11:AK20</xm:sqref>
        </x14:conditionalFormatting>
        <x14:conditionalFormatting xmlns:xm="http://schemas.microsoft.com/office/excel/2006/main">
          <x14:cfRule type="dataBar" id="{5D8C934E-2893-4C29-9B75-92F01AA0B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AK23:AK32 AK19:AK20 AK16</xm:sqref>
        </x14:conditionalFormatting>
        <x14:conditionalFormatting xmlns:xm="http://schemas.microsoft.com/office/excel/2006/main">
          <x14:cfRule type="dataBar" id="{2923FB12-6577-4DFD-BCBE-F8D8C4956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AK23:AK32</xm:sqref>
        </x14:conditionalFormatting>
        <x14:conditionalFormatting xmlns:xm="http://schemas.microsoft.com/office/excel/2006/main">
          <x14:cfRule type="dataBar" id="{50B8E8A6-6969-445C-A8F0-FC411C5752B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AL23:AL32 AL11:AL20</xm:sqref>
        </x14:conditionalFormatting>
        <x14:conditionalFormatting xmlns:xm="http://schemas.microsoft.com/office/excel/2006/main">
          <x14:cfRule type="dataBar" id="{F7827042-6752-4576-9977-3120A19BE0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AL23:AL32 AL11:AL20</xm:sqref>
        </x14:conditionalFormatting>
        <x14:conditionalFormatting xmlns:xm="http://schemas.microsoft.com/office/excel/2006/main">
          <x14:cfRule type="dataBar" id="{AA310BFA-FE3B-4FB8-80BA-B9A9875F1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AL23:AL32 AL11:AL20</xm:sqref>
        </x14:conditionalFormatting>
        <x14:conditionalFormatting xmlns:xm="http://schemas.microsoft.com/office/excel/2006/main">
          <x14:cfRule type="dataBar" id="{92C4A544-3E73-42B7-900E-BA971FB2F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AL23:AL32 AL11:AL20</xm:sqref>
        </x14:conditionalFormatting>
        <x14:conditionalFormatting xmlns:xm="http://schemas.microsoft.com/office/excel/2006/main">
          <x14:cfRule type="dataBar" id="{518408A1-3C45-4FC8-A75B-903EBBB0E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AL23:AL32 AL11:AL20</xm:sqref>
        </x14:conditionalFormatting>
        <x14:conditionalFormatting xmlns:xm="http://schemas.microsoft.com/office/excel/2006/main">
          <x14:cfRule type="dataBar" id="{10F5A539-1060-40A6-8926-5291E2F8C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AL23:AL32 AL19:AL20 AL16</xm:sqref>
        </x14:conditionalFormatting>
        <x14:conditionalFormatting xmlns:xm="http://schemas.microsoft.com/office/excel/2006/main">
          <x14:cfRule type="dataBar" id="{4911C775-B99B-41C9-BCB1-7472B3C68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AL23:AL32</xm:sqref>
        </x14:conditionalFormatting>
        <x14:conditionalFormatting xmlns:xm="http://schemas.microsoft.com/office/excel/2006/main">
          <x14:cfRule type="dataBar" id="{866452E9-01CA-42FE-80A8-21A324D8859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AM23:AM32 AM11:AM20</xm:sqref>
        </x14:conditionalFormatting>
        <x14:conditionalFormatting xmlns:xm="http://schemas.microsoft.com/office/excel/2006/main">
          <x14:cfRule type="dataBar" id="{C8D400F9-B9D0-4928-A2DB-D1201934B9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AM23:AM32 AM11:AM20</xm:sqref>
        </x14:conditionalFormatting>
        <x14:conditionalFormatting xmlns:xm="http://schemas.microsoft.com/office/excel/2006/main">
          <x14:cfRule type="dataBar" id="{A07F5709-92FD-45A9-9F83-A1C35CC31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AM23:AM32 AM11:AM20</xm:sqref>
        </x14:conditionalFormatting>
        <x14:conditionalFormatting xmlns:xm="http://schemas.microsoft.com/office/excel/2006/main">
          <x14:cfRule type="dataBar" id="{69EA2A18-A22B-4E7F-8BEA-58CCC1330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AM23:AM32 AM11:AM20</xm:sqref>
        </x14:conditionalFormatting>
        <x14:conditionalFormatting xmlns:xm="http://schemas.microsoft.com/office/excel/2006/main">
          <x14:cfRule type="dataBar" id="{7632C2D7-90D2-4EFB-840E-56ECACC63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AM23:AM32 AM11:AM20</xm:sqref>
        </x14:conditionalFormatting>
        <x14:conditionalFormatting xmlns:xm="http://schemas.microsoft.com/office/excel/2006/main">
          <x14:cfRule type="dataBar" id="{FB0ECC00-21E9-4105-B4E6-1BF61EF5B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AM23:AM32 AM19:AM20 AM16</xm:sqref>
        </x14:conditionalFormatting>
        <x14:conditionalFormatting xmlns:xm="http://schemas.microsoft.com/office/excel/2006/main">
          <x14:cfRule type="dataBar" id="{ABA3889E-BC7C-4922-BD85-8B8B1D0E2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AM23:AM32</xm:sqref>
        </x14:conditionalFormatting>
        <x14:conditionalFormatting xmlns:xm="http://schemas.microsoft.com/office/excel/2006/main">
          <x14:cfRule type="dataBar" id="{221BDE63-C509-4AEA-950D-2546007BF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N23:N38 N11:N20</xm:sqref>
        </x14:conditionalFormatting>
        <x14:conditionalFormatting xmlns:xm="http://schemas.microsoft.com/office/excel/2006/main">
          <x14:cfRule type="dataBar" id="{3CC8B8B7-F589-40DE-BE4D-4AFBD63B6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N23:N38 N11:N21</xm:sqref>
        </x14:conditionalFormatting>
        <x14:conditionalFormatting xmlns:xm="http://schemas.microsoft.com/office/excel/2006/main">
          <x14:cfRule type="dataBar" id="{4D9C66BD-7B2E-4C51-945E-11874B7DC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AB11:AB13</xm:sqref>
        </x14:conditionalFormatting>
        <x14:conditionalFormatting xmlns:xm="http://schemas.microsoft.com/office/excel/2006/main">
          <x14:cfRule type="dataBar" id="{ED0A75A1-2786-4B51-AFCA-149B41173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AK11:AK13</xm:sqref>
        </x14:conditionalFormatting>
        <x14:conditionalFormatting xmlns:xm="http://schemas.microsoft.com/office/excel/2006/main">
          <x14:cfRule type="dataBar" id="{FB9288A1-85DF-4356-B429-F8A425C6F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AL11:AL13</xm:sqref>
        </x14:conditionalFormatting>
        <x14:conditionalFormatting xmlns:xm="http://schemas.microsoft.com/office/excel/2006/main">
          <x14:cfRule type="dataBar" id="{32676D7D-0C77-45E4-9DF2-EFC56F3E5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AM11:AM13</xm:sqref>
        </x14:conditionalFormatting>
        <x14:conditionalFormatting xmlns:xm="http://schemas.microsoft.com/office/excel/2006/main">
          <x14:cfRule type="dataBar" id="{E42F49A3-41FF-43CE-8FE1-607517BA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N16:N19</xm:sqref>
        </x14:conditionalFormatting>
        <x14:conditionalFormatting xmlns:xm="http://schemas.microsoft.com/office/excel/2006/main">
          <x14:cfRule type="dataBar" id="{5C016727-067D-4C51-BF57-4503A1E5A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AB16:AB19</xm:sqref>
        </x14:conditionalFormatting>
        <x14:conditionalFormatting xmlns:xm="http://schemas.microsoft.com/office/excel/2006/main">
          <x14:cfRule type="dataBar" id="{3674F701-77A9-49CE-9E8B-CED3DB37C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AK16:AK19</xm:sqref>
        </x14:conditionalFormatting>
        <x14:conditionalFormatting xmlns:xm="http://schemas.microsoft.com/office/excel/2006/main">
          <x14:cfRule type="dataBar" id="{7B63BE11-65EC-4B4F-B238-6CAE929EC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AL16:AL19</xm:sqref>
        </x14:conditionalFormatting>
        <x14:conditionalFormatting xmlns:xm="http://schemas.microsoft.com/office/excel/2006/main">
          <x14:cfRule type="dataBar" id="{F927A90D-2B78-4D6F-A58D-E93E61A1D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AM16:AM19</xm:sqref>
        </x14:conditionalFormatting>
        <x14:conditionalFormatting xmlns:xm="http://schemas.microsoft.com/office/excel/2006/main">
          <x14:cfRule type="dataBar" id="{8479D48B-AD6D-4C8C-81F3-3469B7504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AK12:AK32</xm:sqref>
        </x14:conditionalFormatting>
        <x14:conditionalFormatting xmlns:xm="http://schemas.microsoft.com/office/excel/2006/main">
          <x14:cfRule type="dataBar" id="{D854393E-E928-42FF-B459-B91D16F55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AL12:AL32</xm:sqref>
        </x14:conditionalFormatting>
        <x14:conditionalFormatting xmlns:xm="http://schemas.microsoft.com/office/excel/2006/main">
          <x14:cfRule type="dataBar" id="{C7F0790B-A36C-4215-92AC-DBF2F54F0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AM12:AM32</xm:sqref>
        </x14:conditionalFormatting>
        <x14:conditionalFormatting xmlns:xm="http://schemas.microsoft.com/office/excel/2006/main">
          <x14:cfRule type="dataBar" id="{49ABAD1F-8F32-49D7-B846-FA9A635127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N14:N38</xm:sqref>
        </x14:conditionalFormatting>
        <x14:conditionalFormatting xmlns:xm="http://schemas.microsoft.com/office/excel/2006/main">
          <x14:cfRule type="dataBar" id="{76A3502D-BDC8-4561-9CF8-5AA17C4C9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O11:O38</xm:sqref>
        </x14:conditionalFormatting>
        <x14:conditionalFormatting xmlns:xm="http://schemas.microsoft.com/office/excel/2006/main">
          <x14:cfRule type="dataBar" id="{0E3317A8-7D20-4584-8F7C-7D7967C25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AN11:AN38</xm:sqref>
        </x14:conditionalFormatting>
        <x14:conditionalFormatting xmlns:xm="http://schemas.microsoft.com/office/excel/2006/main">
          <x14:cfRule type="dataBar" id="{99CFB30B-6DB6-428F-BBC0-4BADC9D00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AB11:AB32</xm:sqref>
        </x14:conditionalFormatting>
        <x14:conditionalFormatting xmlns:xm="http://schemas.microsoft.com/office/excel/2006/main">
          <x14:cfRule type="dataBar" id="{BF0B64B8-4294-4FFC-AB71-E736E8D90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AK11:AK32</xm:sqref>
        </x14:conditionalFormatting>
        <x14:conditionalFormatting xmlns:xm="http://schemas.microsoft.com/office/excel/2006/main">
          <x14:cfRule type="dataBar" id="{63ED5357-0F03-492E-9139-41D38E0B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AK11:AK32</xm:sqref>
        </x14:conditionalFormatting>
        <x14:conditionalFormatting xmlns:xm="http://schemas.microsoft.com/office/excel/2006/main">
          <x14:cfRule type="dataBar" id="{0379F748-38DD-4522-9066-FB631A68E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AL11:AL32</xm:sqref>
        </x14:conditionalFormatting>
        <x14:conditionalFormatting xmlns:xm="http://schemas.microsoft.com/office/excel/2006/main">
          <x14:cfRule type="dataBar" id="{3ECF4B36-DC45-4E1F-AB62-90A4B9F0A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AL11:AL32</xm:sqref>
        </x14:conditionalFormatting>
        <x14:conditionalFormatting xmlns:xm="http://schemas.microsoft.com/office/excel/2006/main">
          <x14:cfRule type="dataBar" id="{F28D6A31-5CBE-46B6-8CF2-87604024D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AM11:AM32</xm:sqref>
        </x14:conditionalFormatting>
        <x14:conditionalFormatting xmlns:xm="http://schemas.microsoft.com/office/excel/2006/main">
          <x14:cfRule type="dataBar" id="{E5827EFA-3F37-4701-A772-72170A15F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AM11:AM32</xm:sqref>
        </x14:conditionalFormatting>
        <x14:conditionalFormatting xmlns:xm="http://schemas.microsoft.com/office/excel/2006/main">
          <x14:cfRule type="dataBar" id="{59A69694-7176-42F3-AA83-1ABB9E8F1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N11:N38</xm:sqref>
        </x14:conditionalFormatting>
        <x14:conditionalFormatting xmlns:xm="http://schemas.microsoft.com/office/excel/2006/main">
          <x14:cfRule type="dataBar" id="{AD8F2021-9495-44CD-83EC-B74A8B33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N11:N32</xm:sqref>
        </x14:conditionalFormatting>
        <x14:conditionalFormatting xmlns:xm="http://schemas.microsoft.com/office/excel/2006/main">
          <x14:cfRule type="dataBar" id="{8DFC22FD-1D99-496A-8784-D9983203B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O11:O32</xm:sqref>
        </x14:conditionalFormatting>
        <x14:conditionalFormatting xmlns:xm="http://schemas.microsoft.com/office/excel/2006/main">
          <x14:cfRule type="dataBar" id="{5A721846-92C0-4466-8638-698F972E0DF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D6249217-2970-4E29-BF88-F6A9F9166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8B27A998-104F-4968-BFBC-41480242D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87440AE5-D1D6-4603-A76F-A5402F5AA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902F0F96-5AAE-4F9C-9649-35A3F6DDE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3214BF4D-1A93-45D0-ADDE-9488EA050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E5E958EF-72F9-4E34-B8E3-BA427583A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A5990EE4-0738-4393-A2E0-777F79C0C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5AB7CDDA-DC8C-44D9-8526-41BC37FC8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AC21:AC22</xm:sqref>
        </x14:conditionalFormatting>
        <x14:conditionalFormatting xmlns:xm="http://schemas.microsoft.com/office/excel/2006/main">
          <x14:cfRule type="dataBar" id="{8BDBD7B7-5D3E-47FE-915B-DF97063333C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97E1CF82-B618-4DF5-BBAF-4512A3BC12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66126985-13D7-442A-BF47-CB2B9F55B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D78C87E8-9165-480F-8FA7-27ABC068A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3B84B43B-E141-44A7-AB91-7EDF56F3B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E1B13E8F-6398-4FB2-9A76-4C95EF15454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FEB2C02C-8F14-47E0-AEE1-62E6CCDB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C3EE336E-84DE-4B2F-BA68-9C8817D46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A2D06533-DA4C-4529-9883-F6A0BFB5FA9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967F503C-DA00-427C-AB03-A4E580D4A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24385DD8-65A7-4577-A97E-B8C68081B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F564A88B-A29A-4FBA-906D-1D7507B2E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BD5A740F-213D-42A1-8611-46A7AAC93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631F122C-409A-4905-A106-D750639B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1C8ABBBA-96B2-4EC7-BF2F-F35AD2CBA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9D8601F0-27B3-434F-9757-07EFB1245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AC18</xm:sqref>
        </x14:conditionalFormatting>
        <x14:conditionalFormatting xmlns:xm="http://schemas.microsoft.com/office/excel/2006/main">
          <x14:cfRule type="dataBar" id="{7D1CFF08-FD69-45CE-A846-7CCAF207673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3549151A-228F-43D1-915E-3D048019D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B3468D58-303A-4A3B-ACDD-8A54E901A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55097A53-3E9E-4FAF-B2A7-380209158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46BCB565-6FA3-4FE9-A266-9A1147593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B0EE1902-72CE-40F3-8035-334D435B0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A37656D5-11FA-422A-97F4-E20C2C812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027BA928-8DBE-4066-870E-99B841E7A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AEBAE451-B696-44F1-9DAB-75EA49493BE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574760DC-75D2-42CC-8F1E-BFA60E00F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9E440BE5-1B5A-4E2B-9941-6A91659CC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3A8D0BD3-36E9-441B-9865-DE7FF3382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A0D31BE2-C1EA-45E7-8E1E-6C19D9600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5FC8275C-F8FD-4330-94B9-719433682AA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B5DC4FFA-074C-49F8-BB08-6E5FD84C3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A236E2C8-092A-44CE-B568-60F400AD0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7239EB33-A574-449B-9BC2-4495702E9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362B31F1-10DC-40B7-824C-B5D90C2CE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CB2E08BD-0827-440A-917F-D640C255CA1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D4CDBACE-384D-4C45-A274-826F93A1A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C6F2C4EC-F02A-410B-AA56-C3773DF6C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4B91981A-BE6D-46AF-8FFF-EE01016B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85A165CA-2108-4C74-9781-3FC5583F2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16997A7F-7DB6-471F-B1BC-DEF37C90E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751387D8-EC60-4F63-BAE5-526F427AA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90E2039B-F250-4B10-9CF5-F37A6650D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04A237FC-46BE-4D2A-8BE8-CEBFC8548F4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 AC28 AC30 AC32</xm:sqref>
        </x14:conditionalFormatting>
        <x14:conditionalFormatting xmlns:xm="http://schemas.microsoft.com/office/excel/2006/main">
          <x14:cfRule type="dataBar" id="{FCF507D6-4DA5-449B-B13F-E0C121B9A1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 AC28 AC30 AC32</xm:sqref>
        </x14:conditionalFormatting>
        <x14:conditionalFormatting xmlns:xm="http://schemas.microsoft.com/office/excel/2006/main">
          <x14:cfRule type="dataBar" id="{CD89EF93-5AAC-4F61-A62B-4F88094C3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 AC28 AC30 AC32</xm:sqref>
        </x14:conditionalFormatting>
        <x14:conditionalFormatting xmlns:xm="http://schemas.microsoft.com/office/excel/2006/main">
          <x14:cfRule type="dataBar" id="{5028B084-A397-4055-BC8C-224F995FA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 AC28 AC30 AC32</xm:sqref>
        </x14:conditionalFormatting>
        <x14:conditionalFormatting xmlns:xm="http://schemas.microsoft.com/office/excel/2006/main">
          <x14:cfRule type="dataBar" id="{89A76DD7-B9C8-48EB-8888-82FBBF107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 AC28 AC30 AC32</xm:sqref>
        </x14:conditionalFormatting>
        <x14:conditionalFormatting xmlns:xm="http://schemas.microsoft.com/office/excel/2006/main">
          <x14:cfRule type="dataBar" id="{537B2660-76E4-414C-8543-9867ED1A6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CF02DDDB-CDA3-47EF-B169-7A07D6B73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C05D9620-0784-462D-8886-E77675752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DF117C3C-A1C8-4314-AA89-688177C5A14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 AC27 AC29 AC31</xm:sqref>
        </x14:conditionalFormatting>
        <x14:conditionalFormatting xmlns:xm="http://schemas.microsoft.com/office/excel/2006/main">
          <x14:cfRule type="dataBar" id="{292D57AB-FAB4-4BC9-B9BD-686D9DCD89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 AC27 AC29 AC31</xm:sqref>
        </x14:conditionalFormatting>
        <x14:conditionalFormatting xmlns:xm="http://schemas.microsoft.com/office/excel/2006/main">
          <x14:cfRule type="dataBar" id="{4483422A-764B-42AF-A65E-77ECC5C0D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 AC27 AC29 AC31</xm:sqref>
        </x14:conditionalFormatting>
        <x14:conditionalFormatting xmlns:xm="http://schemas.microsoft.com/office/excel/2006/main">
          <x14:cfRule type="dataBar" id="{38561409-AD7B-4443-B97B-2E55830AC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 AC27 AC29 AC31</xm:sqref>
        </x14:conditionalFormatting>
        <x14:conditionalFormatting xmlns:xm="http://schemas.microsoft.com/office/excel/2006/main">
          <x14:cfRule type="dataBar" id="{DC9BEF81-7B09-4AA9-A2D3-BA2257177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 AC27 AC29 AC31</xm:sqref>
        </x14:conditionalFormatting>
        <x14:conditionalFormatting xmlns:xm="http://schemas.microsoft.com/office/excel/2006/main">
          <x14:cfRule type="dataBar" id="{4F6FF944-4897-45D7-95B0-684AFC8D5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A8D96492-008E-4C94-8769-8E4D6A503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3EA015BA-F8E0-4582-890B-AEC1536CEA8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0C3126C5-560D-40CC-9D13-B726390D8F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19C6ABEA-1EE3-46CC-B2DC-0C1375599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8DD5112B-8B21-4D2C-874A-4CBB5DC7F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BF37AFC4-211F-445F-BFF7-A0212E1B9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90D3AF01-2386-4977-9504-C1D6071F3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9BBA8C8C-CA41-4703-9AA3-6462F92FD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E7A088A1-F36E-4687-8D41-CF71F5500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0BB4D8D5-8CB8-448E-8732-5C0A2B52176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B0124675-6BC3-4940-B153-15F01C1880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093D5F2D-C7F4-4E54-9BD8-5DCAB7656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321A77E5-E0DB-4285-A0AA-083DB27CD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B0B35ED2-6F26-4D84-ACE1-8D350F6A5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AC27</xm:sqref>
        </x14:conditionalFormatting>
        <x14:conditionalFormatting xmlns:xm="http://schemas.microsoft.com/office/excel/2006/main">
          <x14:cfRule type="dataBar" id="{0AF18433-97E9-490F-A282-72A0C5660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8884D71E-A470-4A3E-80B6-A4EE37B92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9F15DFC6-28F3-472B-AB94-E8BD9B92E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</xm:sqref>
        </x14:conditionalFormatting>
        <x14:conditionalFormatting xmlns:xm="http://schemas.microsoft.com/office/excel/2006/main">
          <x14:cfRule type="dataBar" id="{8389DB25-EE83-4974-B143-C51D2B87730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F6C3800B-8F26-4F4B-909A-B1F5761407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A600F756-F804-4602-8F20-7C6C4991A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AC3BDC8C-2002-442F-9F2D-10C13AC32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A09F1E33-A3D2-4823-8A47-8D131125D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22D5BF9A-BBE6-40D4-A45C-5AF3A2F58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4A696B0F-BBF6-4290-BD14-640AC5D45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02C78D39-2809-4105-A0C2-4BB4C4DB2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79664292-BA23-4B17-A199-AF1F69949EF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AC23:AC32 AC11:AC20</xm:sqref>
        </x14:conditionalFormatting>
        <x14:conditionalFormatting xmlns:xm="http://schemas.microsoft.com/office/excel/2006/main">
          <x14:cfRule type="dataBar" id="{F5C006C4-8487-4368-B345-2D077F9D12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AC23:AC32 AC11:AC20</xm:sqref>
        </x14:conditionalFormatting>
        <x14:conditionalFormatting xmlns:xm="http://schemas.microsoft.com/office/excel/2006/main">
          <x14:cfRule type="dataBar" id="{568488C0-4284-41B6-9CB7-227CEA6AF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AC23:AC32 AC11:AC20</xm:sqref>
        </x14:conditionalFormatting>
        <x14:conditionalFormatting xmlns:xm="http://schemas.microsoft.com/office/excel/2006/main">
          <x14:cfRule type="dataBar" id="{704552EE-C70F-462E-97A2-6E5FED7BD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AC23:AC32 AC11:AC20</xm:sqref>
        </x14:conditionalFormatting>
        <x14:conditionalFormatting xmlns:xm="http://schemas.microsoft.com/office/excel/2006/main">
          <x14:cfRule type="dataBar" id="{3020E1A9-B115-4DD0-A3D2-AD6B27038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AC23:AC32 AC11:AC20</xm:sqref>
        </x14:conditionalFormatting>
        <x14:conditionalFormatting xmlns:xm="http://schemas.microsoft.com/office/excel/2006/main">
          <x14:cfRule type="dataBar" id="{BA8DCEC7-40CB-4290-9E69-9DCC7A12954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3F9B1F58-2685-478F-B200-AD478CB5F0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A5E82ED6-918A-463F-8A06-32DDDD8CD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CD019882-AF53-4E63-9521-85578B2AB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2365CAC3-167E-40BA-AE98-60DD4059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376DC0F1-7487-432F-8ED0-EBD1487BA4D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F52B8227-DBF2-4E9C-9B01-B3A956F11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436A6D97-CF1E-41DC-AEAA-A72AB2F73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877F81AA-8AC6-4F51-8686-2007ADDAE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549F8744-17AA-4549-8760-89C9F35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AC25:AC32</xm:sqref>
        </x14:conditionalFormatting>
        <x14:conditionalFormatting xmlns:xm="http://schemas.microsoft.com/office/excel/2006/main">
          <x14:cfRule type="dataBar" id="{8D4E3045-0E53-47D3-9478-99E48FB7E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AC19:AC20 AC16 AC23:AC32</xm:sqref>
        </x14:conditionalFormatting>
        <x14:conditionalFormatting xmlns:xm="http://schemas.microsoft.com/office/excel/2006/main">
          <x14:cfRule type="dataBar" id="{B6EB74A5-0D8F-4256-AFF7-CE75B60E3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AC23:AC32 AC11:AC20</xm:sqref>
        </x14:conditionalFormatting>
        <x14:conditionalFormatting xmlns:xm="http://schemas.microsoft.com/office/excel/2006/main">
          <x14:cfRule type="dataBar" id="{789E3110-2E27-4488-B364-F8C02C755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AC12:AC32</xm:sqref>
        </x14:conditionalFormatting>
        <x14:conditionalFormatting xmlns:xm="http://schemas.microsoft.com/office/excel/2006/main">
          <x14:cfRule type="dataBar" id="{CD68604D-B675-40C4-8062-EB9026068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AC11:AC32</xm:sqref>
        </x14:conditionalFormatting>
        <x14:conditionalFormatting xmlns:xm="http://schemas.microsoft.com/office/excel/2006/main">
          <x14:cfRule type="dataBar" id="{FF66AF32-BE54-49F7-A5B8-FC894D308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AC11:AC32</xm:sqref>
        </x14:conditionalFormatting>
        <x14:conditionalFormatting xmlns:xm="http://schemas.microsoft.com/office/excel/2006/main">
          <x14:cfRule type="dataBar" id="{BE7200A2-8C48-40B2-BBD9-3DD876F97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AC11:AC32</xm:sqref>
        </x14:conditionalFormatting>
        <x14:conditionalFormatting xmlns:xm="http://schemas.microsoft.com/office/excel/2006/main">
          <x14:cfRule type="dataBar" id="{DAAD9C05-A0E9-4FAD-A964-B8827E762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AC11:AC13</xm:sqref>
        </x14:conditionalFormatting>
        <x14:conditionalFormatting xmlns:xm="http://schemas.microsoft.com/office/excel/2006/main">
          <x14:cfRule type="dataBar" id="{08AF86BF-569B-4DD6-B2D5-8291F6E87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AC16:AC19</xm:sqref>
        </x14:conditionalFormatting>
        <x14:conditionalFormatting xmlns:xm="http://schemas.microsoft.com/office/excel/2006/main">
          <x14:cfRule type="dataBar" id="{A3F8A4D4-1448-4187-896E-86D9C144F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AC11:AC32</xm:sqref>
        </x14:conditionalFormatting>
        <x14:conditionalFormatting xmlns:xm="http://schemas.microsoft.com/office/excel/2006/main">
          <x14:cfRule type="dataBar" id="{474DCB7B-C9E1-40B5-BF82-B9231AAED60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1D5B7010-7C04-481A-919A-DDF8308951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043DD597-FB9B-4634-B0AD-EA1E7A6D7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C2DBF81C-52BB-482B-B438-81E1CFA0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9BC1EDFB-1BF0-47DF-A4BC-1E7430927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9450C0B3-CF0F-4C06-82FE-F10450D99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5ED39049-119C-4A0D-934B-E0842520C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B5B2154B-8202-4CBA-BC3A-80D109EBB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4D662666-8FE0-4DDB-BC84-83E5594CA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AD21:AD22</xm:sqref>
        </x14:conditionalFormatting>
        <x14:conditionalFormatting xmlns:xm="http://schemas.microsoft.com/office/excel/2006/main">
          <x14:cfRule type="dataBar" id="{D3E55150-1237-4AE5-B722-9D9AB269067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3D02DC17-245E-485D-A09E-51D56D2F33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1981A741-2195-429A-9208-75AE0D9CC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2B6BAF11-21A7-4200-BCC0-79A790952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6EF93989-3BE5-49AB-8DC5-E4575A770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8859C5EA-41EC-46F8-B6AE-9495E2B3B38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BBF9E751-CDCF-4E7C-99C8-882E5E5B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69192837-C013-4005-9677-40393FAFB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AD17</xm:sqref>
        </x14:conditionalFormatting>
        <x14:conditionalFormatting xmlns:xm="http://schemas.microsoft.com/office/excel/2006/main">
          <x14:cfRule type="dataBar" id="{C6318C5F-8373-48EC-9C35-750BC4AA868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473713B0-15FE-4145-95A1-D10492E2A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9BFDC101-FAEC-4BB7-94B5-F245772C8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5C3E815C-320A-4719-82A8-E3E0DFBF0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E0004DB8-303A-47EC-9552-A12C2BC93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FC28021F-FEE5-45B6-9AA0-EC328061E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680CC5A6-77F6-4BD5-AC7A-821DC2067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90567C95-9D97-421A-8B95-5601888A6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</xm:sqref>
        </x14:conditionalFormatting>
        <x14:conditionalFormatting xmlns:xm="http://schemas.microsoft.com/office/excel/2006/main">
          <x14:cfRule type="dataBar" id="{494298F5-DA26-4551-BA45-5461A6EEA3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2EB4993D-4CEB-47F0-BF25-2C3D9F057C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40EEDACC-7909-47AD-801B-1BA72AF1C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4A92A392-4A60-4D0E-8554-E2D58FE36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1401B1FD-1CE2-441C-8A22-5C7041E3C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3FC82613-24C6-4EF9-9612-EDC0D2AA7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36440BAC-5BDA-4B8D-83F8-74FFD1114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83AEF521-8BB0-42C2-AF44-4D891B34E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33C28189-C769-4CA6-8A02-08BCE56FF90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99AB6017-F636-4D03-B9E1-EDE6D62E7D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38E39695-0D13-4881-9A57-2C00D13CF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9B6757A8-1E45-45A6-AD2C-61E6C93F0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1B5DC500-6080-4D5B-8ED9-FC49B3176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4A698D16-87C6-4165-B922-6E4391D2C75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E90F7D21-5BBD-48E2-9123-B42AFAB365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CE60DBEC-4E1D-4DE1-A532-FE7A61F5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0BA4C314-0C98-4927-A09F-B6035E66E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989DE425-F6D2-46C9-8C1C-47FF9A906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4987160C-115C-427C-92B8-7D87EFED569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7EDA1D35-9067-4F9D-825E-62416388BC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50872FF8-DD2A-44E9-B74C-611E5B86A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065EBA3B-6544-4533-B780-71351749C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A11D32B0-0A36-418A-8D8D-309A4C6BD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26C14173-7092-4D42-9D94-B8D0C5E21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BCDAA47F-87C5-4653-AB6F-E4F809147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FEF7E292-CAF9-441A-9DF0-33C201F97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</xm:sqref>
        </x14:conditionalFormatting>
        <x14:conditionalFormatting xmlns:xm="http://schemas.microsoft.com/office/excel/2006/main">
          <x14:cfRule type="dataBar" id="{E3096D0F-E6DD-46C9-9FB6-D258945E34C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 AD28 AD30 AD32</xm:sqref>
        </x14:conditionalFormatting>
        <x14:conditionalFormatting xmlns:xm="http://schemas.microsoft.com/office/excel/2006/main">
          <x14:cfRule type="dataBar" id="{1D8ADE08-194C-4413-AB01-450519BE5F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 AD28 AD30 AD32</xm:sqref>
        </x14:conditionalFormatting>
        <x14:conditionalFormatting xmlns:xm="http://schemas.microsoft.com/office/excel/2006/main">
          <x14:cfRule type="dataBar" id="{8435AD68-8B85-4E39-9064-5CB722442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 AD28 AD30 AD32</xm:sqref>
        </x14:conditionalFormatting>
        <x14:conditionalFormatting xmlns:xm="http://schemas.microsoft.com/office/excel/2006/main">
          <x14:cfRule type="dataBar" id="{28465DF6-13F8-4121-83EB-CA0FFCF58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 AD28 AD30 AD32</xm:sqref>
        </x14:conditionalFormatting>
        <x14:conditionalFormatting xmlns:xm="http://schemas.microsoft.com/office/excel/2006/main">
          <x14:cfRule type="dataBar" id="{A24095D3-3A8B-4976-9B89-9DD38BE48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 AD28 AD30 AD32</xm:sqref>
        </x14:conditionalFormatting>
        <x14:conditionalFormatting xmlns:xm="http://schemas.microsoft.com/office/excel/2006/main">
          <x14:cfRule type="dataBar" id="{F0ADE304-5D42-4B92-BE65-DA7D158B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CF25AA2F-671C-434A-9076-E859D1772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71D14119-0D9E-40FB-9B38-33C3F0F5A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30DDEB8F-E5FE-4E61-AAAD-445C218A12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 AD27 AD29 AD31</xm:sqref>
        </x14:conditionalFormatting>
        <x14:conditionalFormatting xmlns:xm="http://schemas.microsoft.com/office/excel/2006/main">
          <x14:cfRule type="dataBar" id="{A938BA78-47EB-42F8-8FF6-A956B56F9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 AD27 AD29 AD31</xm:sqref>
        </x14:conditionalFormatting>
        <x14:conditionalFormatting xmlns:xm="http://schemas.microsoft.com/office/excel/2006/main">
          <x14:cfRule type="dataBar" id="{CE2EA44C-BEB6-499E-B735-140A8A1FA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 AD27 AD29 AD31</xm:sqref>
        </x14:conditionalFormatting>
        <x14:conditionalFormatting xmlns:xm="http://schemas.microsoft.com/office/excel/2006/main">
          <x14:cfRule type="dataBar" id="{839F5DBF-06B9-4D74-B510-8D6AE3416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 AD27 AD29 AD31</xm:sqref>
        </x14:conditionalFormatting>
        <x14:conditionalFormatting xmlns:xm="http://schemas.microsoft.com/office/excel/2006/main">
          <x14:cfRule type="dataBar" id="{B2E2CBE3-F74E-4266-8F5C-3CFFFD472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 AD27 AD29 AD31</xm:sqref>
        </x14:conditionalFormatting>
        <x14:conditionalFormatting xmlns:xm="http://schemas.microsoft.com/office/excel/2006/main">
          <x14:cfRule type="dataBar" id="{CD8D5CE3-3A97-4442-A6D0-D0C972DCF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5E3739B2-795E-420B-8B18-CC2A1B1D8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7CA2E9AE-C870-4E43-B4A5-32A3873C998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EC64CAAC-009B-496C-BBA8-1562EF38E0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17E4EB0F-B934-4869-AF4A-10EBDB2E1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C65FA489-B7EC-429E-9911-C7E2C87D0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740CB746-CA92-420F-9A7F-835BD15ED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0451CEE2-7C83-4714-ACC6-75043F10E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BB1363D6-3263-494A-8F18-0CD5A0564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A0EF078F-712A-4EDA-B0F4-1097C362A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AD26</xm:sqref>
        </x14:conditionalFormatting>
        <x14:conditionalFormatting xmlns:xm="http://schemas.microsoft.com/office/excel/2006/main">
          <x14:cfRule type="dataBar" id="{45583007-053A-4FE8-8920-4048F42EA1B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CDF97802-18B0-4AE5-9666-AE808DA89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FA23CAF7-270B-4F4A-AD73-E0FDEEF0E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F900550A-743C-4D6B-97BD-71F07F5C9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022644F3-1A54-4486-92F5-2397DC158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AD27</xm:sqref>
        </x14:conditionalFormatting>
        <x14:conditionalFormatting xmlns:xm="http://schemas.microsoft.com/office/excel/2006/main">
          <x14:cfRule type="dataBar" id="{37A345F5-1FF0-490E-82DD-76B328EFE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2D06397C-8BC4-4B0B-98FF-55FEC7558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1E8EAFD2-A1C2-4C93-B525-19198DF28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</xm:sqref>
        </x14:conditionalFormatting>
        <x14:conditionalFormatting xmlns:xm="http://schemas.microsoft.com/office/excel/2006/main">
          <x14:cfRule type="dataBar" id="{F6506AFD-D9B3-458B-896E-3CEFDB5B44B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3B8202C7-F186-4D10-B8AA-65F245467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AF128211-5B6F-4607-B0D1-4D94ADEE1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28533654-507A-443D-AEAC-65E49C986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05421824-B6BA-447E-B837-E818A813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C6261EA6-A469-4534-B1F5-621918023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E94C5F50-B2E0-4861-9F10-31B4EC695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CC8363DD-CE4E-42DC-8271-3FF71CD75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FA637DE7-6FDA-42D4-9540-482C7CBA216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AD23:AD32 AD11:AD20</xm:sqref>
        </x14:conditionalFormatting>
        <x14:conditionalFormatting xmlns:xm="http://schemas.microsoft.com/office/excel/2006/main">
          <x14:cfRule type="dataBar" id="{1B6BDE0C-08F9-4535-A93B-ED114CD76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AD23:AD32 AD11:AD20</xm:sqref>
        </x14:conditionalFormatting>
        <x14:conditionalFormatting xmlns:xm="http://schemas.microsoft.com/office/excel/2006/main">
          <x14:cfRule type="dataBar" id="{E6E11139-2F51-42BA-A667-E430FA5E1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AD23:AD32 AD11:AD20</xm:sqref>
        </x14:conditionalFormatting>
        <x14:conditionalFormatting xmlns:xm="http://schemas.microsoft.com/office/excel/2006/main">
          <x14:cfRule type="dataBar" id="{315EE944-22C6-4A4D-8E78-6D94C7FF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AD23:AD32 AD11:AD20</xm:sqref>
        </x14:conditionalFormatting>
        <x14:conditionalFormatting xmlns:xm="http://schemas.microsoft.com/office/excel/2006/main">
          <x14:cfRule type="dataBar" id="{109E9BB8-ECA9-40DE-BB30-9DDAE3A70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AD23:AD32 AD11:AD20</xm:sqref>
        </x14:conditionalFormatting>
        <x14:conditionalFormatting xmlns:xm="http://schemas.microsoft.com/office/excel/2006/main">
          <x14:cfRule type="dataBar" id="{44364D63-6A71-420A-BF87-AE753ED6CE5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C0FFB0DE-DBB2-4DEC-BD1F-368D7AC898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CD1E4610-A08F-4C7F-B7D5-A1B0C1CD3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964550C4-7DCD-4499-A1C7-74227F710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6422A820-0EA2-4905-BAEB-5D9B532FD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90902AA1-A158-4504-84A7-0EE08B131E4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997D476B-5EC1-4811-9DC1-E7D7C55605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F42DC4E4-7DCA-41C5-8111-9A7E916A3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41ED1C25-8667-4961-AB8F-8E788A580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3437CECF-95CF-4D7A-AD12-EAC8CD186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AD25:AD32</xm:sqref>
        </x14:conditionalFormatting>
        <x14:conditionalFormatting xmlns:xm="http://schemas.microsoft.com/office/excel/2006/main">
          <x14:cfRule type="dataBar" id="{EAE7D5CE-344E-4986-A6FE-8C93CE35A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AD19:AD20 AD16 AD23:AD32</xm:sqref>
        </x14:conditionalFormatting>
        <x14:conditionalFormatting xmlns:xm="http://schemas.microsoft.com/office/excel/2006/main">
          <x14:cfRule type="dataBar" id="{366DC144-E651-4177-A0BD-3E3934BA7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AD23:AD32 AD11:AD20</xm:sqref>
        </x14:conditionalFormatting>
        <x14:conditionalFormatting xmlns:xm="http://schemas.microsoft.com/office/excel/2006/main">
          <x14:cfRule type="dataBar" id="{22F699E8-A83D-4B00-91D4-D209264FF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AD12:AD32</xm:sqref>
        </x14:conditionalFormatting>
        <x14:conditionalFormatting xmlns:xm="http://schemas.microsoft.com/office/excel/2006/main">
          <x14:cfRule type="dataBar" id="{BBE1BC77-2B11-492A-8BF8-1F1BB8E48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AD11:AD32</xm:sqref>
        </x14:conditionalFormatting>
        <x14:conditionalFormatting xmlns:xm="http://schemas.microsoft.com/office/excel/2006/main">
          <x14:cfRule type="dataBar" id="{C3128186-B99F-4064-A546-A9BD74555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AD11:AD32</xm:sqref>
        </x14:conditionalFormatting>
        <x14:conditionalFormatting xmlns:xm="http://schemas.microsoft.com/office/excel/2006/main">
          <x14:cfRule type="dataBar" id="{C136DC6E-168D-4315-99EB-69E28FB3A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AD11:AD32</xm:sqref>
        </x14:conditionalFormatting>
        <x14:conditionalFormatting xmlns:xm="http://schemas.microsoft.com/office/excel/2006/main">
          <x14:cfRule type="dataBar" id="{82BBAFE5-4E8C-4BA0-B23C-62C3E50DA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AD11:AD13</xm:sqref>
        </x14:conditionalFormatting>
        <x14:conditionalFormatting xmlns:xm="http://schemas.microsoft.com/office/excel/2006/main">
          <x14:cfRule type="dataBar" id="{C79B29ED-1032-497A-8B22-B1205B58F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AD16:AD19</xm:sqref>
        </x14:conditionalFormatting>
        <x14:conditionalFormatting xmlns:xm="http://schemas.microsoft.com/office/excel/2006/main">
          <x14:cfRule type="dataBar" id="{AF014523-30E3-466B-8649-F675F3AC9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AD11:AD32</xm:sqref>
        </x14:conditionalFormatting>
        <x14:conditionalFormatting xmlns:xm="http://schemas.microsoft.com/office/excel/2006/main">
          <x14:cfRule type="dataBar" id="{C5722998-5F8E-4079-B8AA-DE620ED4AB4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A5123DDB-CDEC-43F5-9CEA-C7B3FD1E4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6EF7585E-FFDB-4D53-A3D3-6209B4D71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A7EA3BE3-4152-4074-8646-F886E13B3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43FC7A53-6281-42C0-9456-F2BCA03C3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6F993769-96C1-434B-9AD3-D062C6AE7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680AE9F1-EC9A-4878-9143-EF3C3278A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A3E66223-78ED-4618-9A79-D1893FFE7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8B58EA78-3C40-4D65-B4A4-BC5CC356D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AE21:AE22</xm:sqref>
        </x14:conditionalFormatting>
        <x14:conditionalFormatting xmlns:xm="http://schemas.microsoft.com/office/excel/2006/main">
          <x14:cfRule type="dataBar" id="{BC91D4DE-629F-4902-B098-99784F3644D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BFAC65E8-5D98-44E7-96F4-E697294FA5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E4CF1740-86C9-4E8E-BDF9-CB57FA13F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FE57622E-DFE9-495A-ADA8-2B1FBA308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3FDD6505-85C2-4883-B517-E2644F9B7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132529DF-E430-4DA9-99DB-94724C5812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890A9B79-09F9-4D43-B9CC-FF3DB7D7C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8A7560BD-8E45-4BCF-A615-7F0725CE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AE17</xm:sqref>
        </x14:conditionalFormatting>
        <x14:conditionalFormatting xmlns:xm="http://schemas.microsoft.com/office/excel/2006/main">
          <x14:cfRule type="dataBar" id="{FAA3DBDA-E3BD-41AE-AD2D-129F2938B21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AA48C48B-6E85-4B05-8B0D-B9AE2F2CEB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D3EFABAA-A0BD-487F-A732-172FF5B39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14D84F2D-A7E3-4F14-A5F1-213C97FB6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A499644B-2B32-4994-AFED-EB7200B7E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A021F854-E679-457A-9167-5DA7DCFAA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7A43D1F7-A8B4-4975-B63A-1A351F359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C829ECFA-5825-492F-B607-02EBDA156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</xm:sqref>
        </x14:conditionalFormatting>
        <x14:conditionalFormatting xmlns:xm="http://schemas.microsoft.com/office/excel/2006/main">
          <x14:cfRule type="dataBar" id="{751770D5-BD53-4065-8ED2-F3EF2A084F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94ADBBB7-88B9-4718-95FB-14FF3A9DAE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AC06E73C-9109-4D31-946F-CB1A0872F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D44E7419-41E4-4C47-902C-21FE3A9BC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858D107A-A6AB-4E36-A2F1-CE9DD1321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9654ED0F-7279-418B-A4F7-146F22A2E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38784A06-ADFE-4BC3-BC7E-442DD292A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2C7A6B58-EBB6-4A62-A56C-A034AA6C6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</xm:sqref>
        </x14:conditionalFormatting>
        <x14:conditionalFormatting xmlns:xm="http://schemas.microsoft.com/office/excel/2006/main">
          <x14:cfRule type="dataBar" id="{D27A8987-431D-4BBC-A99C-C8B808BBF20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0AB107F2-97E1-4A59-A623-038C813765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4724510F-083B-4FB5-9AA1-17AF032D0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0A412593-42D0-4FCA-836A-346DA4CDB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380B5199-CC4F-4D82-A70A-77825ADEF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5C899B13-9B38-44F6-9067-DA8254A7B7D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1B71E3B0-E0DC-4E4F-A546-65ED6573B6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86AE1BE4-CA1E-4EB5-B22C-B37CEF385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DC6CBDDD-7F00-4A89-8F64-1698D6855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70423442-F096-46BC-9DC0-CF958D232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9E8EC918-A73F-48D0-A0EA-F03891837A1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90617F09-7BB7-4778-871F-415364DB4A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C764FA63-A8F3-4DDF-AFA3-FE7965F46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7392EBB9-0DAC-4BA9-9041-89115AC31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463AF57B-9678-4848-AC48-EDE4232BB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5BE5E069-F406-416A-B54C-6F47A60A0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A37FB156-02A7-4BC7-8230-1E32282F7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2CCDB315-B88E-4BE9-855B-B5898559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</xm:sqref>
        </x14:conditionalFormatting>
        <x14:conditionalFormatting xmlns:xm="http://schemas.microsoft.com/office/excel/2006/main">
          <x14:cfRule type="dataBar" id="{B9C64475-05DC-486F-B1A2-9ECB92129A2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 AE28 AE30 AE32</xm:sqref>
        </x14:conditionalFormatting>
        <x14:conditionalFormatting xmlns:xm="http://schemas.microsoft.com/office/excel/2006/main">
          <x14:cfRule type="dataBar" id="{3E3FB4EC-9A28-4D12-AD64-4945C20AE5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 AE28 AE30 AE32</xm:sqref>
        </x14:conditionalFormatting>
        <x14:conditionalFormatting xmlns:xm="http://schemas.microsoft.com/office/excel/2006/main">
          <x14:cfRule type="dataBar" id="{FEF3AB7F-AF09-4E76-9D46-2D1EC81E4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 AE28 AE30 AE32</xm:sqref>
        </x14:conditionalFormatting>
        <x14:conditionalFormatting xmlns:xm="http://schemas.microsoft.com/office/excel/2006/main">
          <x14:cfRule type="dataBar" id="{D8F1815E-4BBD-49E2-BB00-D85271FA5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 AE28 AE30 AE32</xm:sqref>
        </x14:conditionalFormatting>
        <x14:conditionalFormatting xmlns:xm="http://schemas.microsoft.com/office/excel/2006/main">
          <x14:cfRule type="dataBar" id="{E7C4B609-3D4C-4C19-80BB-E7624A386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 AE28 AE30 AE32</xm:sqref>
        </x14:conditionalFormatting>
        <x14:conditionalFormatting xmlns:xm="http://schemas.microsoft.com/office/excel/2006/main">
          <x14:cfRule type="dataBar" id="{B042923A-C5E4-4767-832A-C416D42DB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BFA7282C-C8E3-4C68-A8A7-33BB26E6B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3589238D-4F6F-4C42-9915-AB33FB874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868B4A2A-9241-4485-A545-71FBF4F762D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AE27 AE25 AE29 AE31</xm:sqref>
        </x14:conditionalFormatting>
        <x14:conditionalFormatting xmlns:xm="http://schemas.microsoft.com/office/excel/2006/main">
          <x14:cfRule type="dataBar" id="{BD0F2390-89D4-4D9B-9E5C-DC98079C90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AE27 AE25 AE29 AE31</xm:sqref>
        </x14:conditionalFormatting>
        <x14:conditionalFormatting xmlns:xm="http://schemas.microsoft.com/office/excel/2006/main">
          <x14:cfRule type="dataBar" id="{6E98E5DB-9F5D-45A2-A828-49FA684EF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 AE25 AE29 AE31</xm:sqref>
        </x14:conditionalFormatting>
        <x14:conditionalFormatting xmlns:xm="http://schemas.microsoft.com/office/excel/2006/main">
          <x14:cfRule type="dataBar" id="{BCF0F3E6-A342-473A-8E51-F0D36F230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 AE25 AE29 AE31</xm:sqref>
        </x14:conditionalFormatting>
        <x14:conditionalFormatting xmlns:xm="http://schemas.microsoft.com/office/excel/2006/main">
          <x14:cfRule type="dataBar" id="{81543153-5A22-4D88-9B37-5257F67C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 AE25 AE29 AE31</xm:sqref>
        </x14:conditionalFormatting>
        <x14:conditionalFormatting xmlns:xm="http://schemas.microsoft.com/office/excel/2006/main">
          <x14:cfRule type="dataBar" id="{7DCA82B4-5347-4EFC-A150-61B4670C1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17BE6DE6-639E-42AA-8BF2-85EABFFD7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B0865787-9256-4094-AF42-9791AB988B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AEDA671C-B0E1-405C-A9B7-2DF8BF5B9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D794D4D4-9D8E-441C-BA93-78A950134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944CF9A2-9AF6-49FE-8C68-4019BB3F5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09378CA8-CC7E-47ED-A918-7098E2A45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C1331EB2-0F6F-4A49-8B27-42A20E2A6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862FA269-BBBE-4801-9641-0AC2A11FE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E35D1954-2E85-4498-9F65-D1354EBBB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9FA58B37-27A9-4387-8000-0426863EB74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8EFC23C8-7B6B-4CE8-AD48-7B51D0A154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996AEB8A-42B6-465A-B0F0-DCFAC0077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715B4E56-B4B1-40CF-B5D5-B2E722EC5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3C973C3B-8948-469C-86B8-E3747A256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AE27</xm:sqref>
        </x14:conditionalFormatting>
        <x14:conditionalFormatting xmlns:xm="http://schemas.microsoft.com/office/excel/2006/main">
          <x14:cfRule type="dataBar" id="{3F6FF3F4-8D3D-4BF3-825B-2D31796D8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A36C2DA3-12A0-48C8-A9BE-E2D6616CF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48E4562E-653D-469A-ACE7-4B1279A1C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</xm:sqref>
        </x14:conditionalFormatting>
        <x14:conditionalFormatting xmlns:xm="http://schemas.microsoft.com/office/excel/2006/main">
          <x14:cfRule type="dataBar" id="{31567943-076D-4D70-8454-ECC67C78566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B084806E-2813-40BF-BC5F-F2D7A241CF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54E644D5-B1B1-447B-9BE4-8F749A588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B3CF1790-2901-4D67-9CBE-16F85CB6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9470CC30-61BC-4D25-8995-E3250F3C2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2581894D-C5C3-4094-A612-43D8EFA54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B74AFF65-5A65-47DB-8388-8DD2FD93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99BD05C0-7425-4FCB-923E-BD1C9CC1D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</xm:sqref>
        </x14:conditionalFormatting>
        <x14:conditionalFormatting xmlns:xm="http://schemas.microsoft.com/office/excel/2006/main">
          <x14:cfRule type="dataBar" id="{E0583037-10C1-48FF-A66F-1594625A1AC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AE23:AE32 AE11:AE20</xm:sqref>
        </x14:conditionalFormatting>
        <x14:conditionalFormatting xmlns:xm="http://schemas.microsoft.com/office/excel/2006/main">
          <x14:cfRule type="dataBar" id="{703E921E-95C6-4AB0-B599-629CE9935C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AE23:AE32 AE11:AE20</xm:sqref>
        </x14:conditionalFormatting>
        <x14:conditionalFormatting xmlns:xm="http://schemas.microsoft.com/office/excel/2006/main">
          <x14:cfRule type="dataBar" id="{068021E3-CF31-4072-B4EF-BD3E24853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AE23:AE32 AE11:AE20</xm:sqref>
        </x14:conditionalFormatting>
        <x14:conditionalFormatting xmlns:xm="http://schemas.microsoft.com/office/excel/2006/main">
          <x14:cfRule type="dataBar" id="{B9CC6EF5-2C8A-44C2-9815-896911B98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AE23:AE32 AE11:AE20</xm:sqref>
        </x14:conditionalFormatting>
        <x14:conditionalFormatting xmlns:xm="http://schemas.microsoft.com/office/excel/2006/main">
          <x14:cfRule type="dataBar" id="{81014347-CF8F-413A-96F6-CC688C9D8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AE23:AE32 AE11:AE20</xm:sqref>
        </x14:conditionalFormatting>
        <x14:conditionalFormatting xmlns:xm="http://schemas.microsoft.com/office/excel/2006/main">
          <x14:cfRule type="dataBar" id="{4A33A77A-D178-4CEE-9DAC-9870CEA1B7C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E9EE86F8-7C86-4496-A089-9481763BA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ACFA59BC-E5DA-4578-84CD-3D15C74BB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8E18C9EC-DF21-483D-896C-616F257E6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B29C2585-8AE8-4460-95AB-262DD4316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FFE53E25-368C-491F-8F99-C1EC4D61AD5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E6455302-9454-43F7-B120-B07011015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7B038D40-2D91-4790-94CB-D0D7671A3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D79449C2-A1FF-4B61-AA2A-8D90F97B5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24EC461B-7E89-408A-8DDF-E24DDDC18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AE25:AE32</xm:sqref>
        </x14:conditionalFormatting>
        <x14:conditionalFormatting xmlns:xm="http://schemas.microsoft.com/office/excel/2006/main">
          <x14:cfRule type="dataBar" id="{DA04EA8A-6ED8-4EC0-8223-0196C1E70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AE19:AE20 AE16 AE23:AE32</xm:sqref>
        </x14:conditionalFormatting>
        <x14:conditionalFormatting xmlns:xm="http://schemas.microsoft.com/office/excel/2006/main">
          <x14:cfRule type="dataBar" id="{FD2D0E6F-15ED-47A1-B839-A098F6345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AE23:AE32 AE11:AE20</xm:sqref>
        </x14:conditionalFormatting>
        <x14:conditionalFormatting xmlns:xm="http://schemas.microsoft.com/office/excel/2006/main">
          <x14:cfRule type="dataBar" id="{B3AEB527-137A-4FB1-9C67-CD1466FB4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AE12:AE32</xm:sqref>
        </x14:conditionalFormatting>
        <x14:conditionalFormatting xmlns:xm="http://schemas.microsoft.com/office/excel/2006/main">
          <x14:cfRule type="dataBar" id="{84D8AD0D-D08F-486B-9721-C7153A6C2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AE11:AE32</xm:sqref>
        </x14:conditionalFormatting>
        <x14:conditionalFormatting xmlns:xm="http://schemas.microsoft.com/office/excel/2006/main">
          <x14:cfRule type="dataBar" id="{19068DCE-F2C8-429D-B9A3-2B8C9D1FB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AE11:AE32</xm:sqref>
        </x14:conditionalFormatting>
        <x14:conditionalFormatting xmlns:xm="http://schemas.microsoft.com/office/excel/2006/main">
          <x14:cfRule type="dataBar" id="{68B3A46F-60A2-47B6-9737-A578CBB2F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AE11:AE32</xm:sqref>
        </x14:conditionalFormatting>
        <x14:conditionalFormatting xmlns:xm="http://schemas.microsoft.com/office/excel/2006/main">
          <x14:cfRule type="dataBar" id="{551A1A2B-A006-4066-8CCE-79278E682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AE11:AE13</xm:sqref>
        </x14:conditionalFormatting>
        <x14:conditionalFormatting xmlns:xm="http://schemas.microsoft.com/office/excel/2006/main">
          <x14:cfRule type="dataBar" id="{AEDA8A73-CB47-423F-A604-484ADD4EE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AE16:AE19</xm:sqref>
        </x14:conditionalFormatting>
        <x14:conditionalFormatting xmlns:xm="http://schemas.microsoft.com/office/excel/2006/main">
          <x14:cfRule type="dataBar" id="{5A1E0D90-374D-4E7D-AE10-A7D7813C7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AE11:AE32</xm:sqref>
        </x14:conditionalFormatting>
        <x14:conditionalFormatting xmlns:xm="http://schemas.microsoft.com/office/excel/2006/main">
          <x14:cfRule type="dataBar" id="{D79FB724-A443-44FA-AA72-FC22E072238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937976DF-40CC-4A85-B300-3B57F5B67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095F71C3-199B-4BEA-969F-2B8336FEE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39F9D047-6A61-43B8-A8DB-9695B5BEC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6F05F888-38D8-40A2-BD23-9E4458CCB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AD478EC2-26D7-4097-8E97-BAA15F8D8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36F1FD13-EF8A-4656-BDB5-79B8998CF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81EC9DBF-2DDA-4977-8B43-CAE747CEB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BE342182-5624-4413-96D1-9FA8A3E8D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AF21:AF22</xm:sqref>
        </x14:conditionalFormatting>
        <x14:conditionalFormatting xmlns:xm="http://schemas.microsoft.com/office/excel/2006/main">
          <x14:cfRule type="dataBar" id="{BF91D749-2C7C-42E0-A0CC-3E2B844855E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DBFC86C9-AA34-4E1D-B32D-9461D430B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E4FD8CC3-C4C8-485E-8C4B-BA6EF3305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74ECD126-EBCA-471B-8B0C-7418B9087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4E3F84FE-DE0A-4A67-B58D-8E83874B7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89D8A348-40C5-4963-A5FC-D26CAE076BD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B1B162AC-E2BC-4F63-B219-87D7DCA67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57168598-65F7-4D00-82AA-39F9AC5FF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D5576AD0-43C7-4A90-934D-853E58B120C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37180A5B-2D20-4CD0-9749-DF16927B1D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D777E478-30AA-45E1-B7C7-C4728583F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609019AB-C8DB-4C8D-B7DB-5BF492528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A554A50C-8A5E-4C42-9500-DA30B0CC3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22C2F7A6-4AC1-4D23-A9FF-D08340CF8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78DC2C4B-370D-40C2-B52A-7B27BAAD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0BCEB512-1099-4392-9F7D-04BBF8A53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AF18</xm:sqref>
        </x14:conditionalFormatting>
        <x14:conditionalFormatting xmlns:xm="http://schemas.microsoft.com/office/excel/2006/main">
          <x14:cfRule type="dataBar" id="{7B64C054-59EC-413C-A24C-C9EEFC8E14E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090F3B1D-25D6-41F7-8F34-C1636F899D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94508F56-71C8-4372-99DE-61CBA120B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E8BE3076-29C0-4AEE-A1F8-B44DA8724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12BFA410-BBDD-4ABF-A22E-5BE476CD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301023F6-5439-40CF-B102-EF96B20E7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EA92A0EB-993B-4F9B-88CD-3EB9C67AE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897391A3-A013-4CD8-8160-07AD4CD44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CE66D1D9-3C9A-416F-AD8D-ABB2769B3C2A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9A0BCA97-7637-4E69-854D-1E8BB243FA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9367E34E-3F9E-46AF-BBC6-4878AACD5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EABFE035-63C6-47A6-A7C6-5E548E57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27524E9C-47ED-4FB1-B643-1A776AB26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F2EF82E8-A40B-47D4-BB73-C8BD191A21E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BEA08229-4E72-4E00-8CA3-90845764B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38D41A30-A1A7-4094-8504-0E75CCFDA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8407997F-5407-4ABB-83C6-326740D7F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494E2600-69F6-4FD9-BEEC-60EA85288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495C782A-2A20-40AE-84A7-977F7C8E909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67A9DD69-136F-435E-B8BB-4D646FBE7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51D8C034-8BE9-41E8-90E5-0CEB542D5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D11AFFA2-D0C2-44AC-9568-DF2EA6667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044909E7-5137-43BA-9338-F2A5FBC3F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05297437-9C7F-4FC2-ACAC-F07EC2E47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A80A9AC2-89E4-4C77-88C8-18E3B5AEE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29DE081A-79AC-4217-9C55-B36F8B937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1D76BEB7-48CC-42D0-B592-B4273641153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 AF28 AF30 AF32</xm:sqref>
        </x14:conditionalFormatting>
        <x14:conditionalFormatting xmlns:xm="http://schemas.microsoft.com/office/excel/2006/main">
          <x14:cfRule type="dataBar" id="{6581545B-FE95-4EA6-9703-6DFD53C76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 AF28 AF30 AF32</xm:sqref>
        </x14:conditionalFormatting>
        <x14:conditionalFormatting xmlns:xm="http://schemas.microsoft.com/office/excel/2006/main">
          <x14:cfRule type="dataBar" id="{4F2C2D9B-5E47-43CA-9581-3B0A55EF7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 AF28 AF30 AF32</xm:sqref>
        </x14:conditionalFormatting>
        <x14:conditionalFormatting xmlns:xm="http://schemas.microsoft.com/office/excel/2006/main">
          <x14:cfRule type="dataBar" id="{5237FFB4-DDA8-47DE-BE48-EDB8EBA70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 AF28 AF30 AF32</xm:sqref>
        </x14:conditionalFormatting>
        <x14:conditionalFormatting xmlns:xm="http://schemas.microsoft.com/office/excel/2006/main">
          <x14:cfRule type="dataBar" id="{E4A03BE6-30AE-4602-9F9B-7045FA41C9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 AF28 AF30 AF32</xm:sqref>
        </x14:conditionalFormatting>
        <x14:conditionalFormatting xmlns:xm="http://schemas.microsoft.com/office/excel/2006/main">
          <x14:cfRule type="dataBar" id="{985E88A5-2795-450D-8EDF-6BE7F919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A74A97E4-B085-42A9-A3A2-A573B3518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D4CB46C6-27DD-49F4-8A88-72E49EE5A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01C03C9E-08EC-4901-B6AA-92248D48FD7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AF27 AF25 AF29 AF31</xm:sqref>
        </x14:conditionalFormatting>
        <x14:conditionalFormatting xmlns:xm="http://schemas.microsoft.com/office/excel/2006/main">
          <x14:cfRule type="dataBar" id="{8670DA5C-FA55-4DC1-BBB9-5ED9DFFA8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AF27 AF25 AF29 AF31</xm:sqref>
        </x14:conditionalFormatting>
        <x14:conditionalFormatting xmlns:xm="http://schemas.microsoft.com/office/excel/2006/main">
          <x14:cfRule type="dataBar" id="{73BB58CB-A26C-4748-9DF4-36FE87E43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 AF25 AF29 AF31</xm:sqref>
        </x14:conditionalFormatting>
        <x14:conditionalFormatting xmlns:xm="http://schemas.microsoft.com/office/excel/2006/main">
          <x14:cfRule type="dataBar" id="{EE4B395E-4DF6-4B0B-9F97-F95C9DFE1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 AF27 AF29 AF31</xm:sqref>
        </x14:conditionalFormatting>
        <x14:conditionalFormatting xmlns:xm="http://schemas.microsoft.com/office/excel/2006/main">
          <x14:cfRule type="dataBar" id="{9E03EE89-245A-4236-BEC1-3396297DB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 AF25 AF29 AF31</xm:sqref>
        </x14:conditionalFormatting>
        <x14:conditionalFormatting xmlns:xm="http://schemas.microsoft.com/office/excel/2006/main">
          <x14:cfRule type="dataBar" id="{E012F418-402E-4C5A-9272-487EE5653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9FC023BB-CD46-473E-B832-D93C60E8C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74EAF56D-ACF7-453F-B6DD-35C4EDC7791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2CE625A0-2953-44CA-8087-ED5B09D34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DE4F52D3-61DD-4A9B-BF6B-E4C57932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9EF5D6E5-2137-4842-98FE-4F5E792F3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8F55A3FA-191D-41C1-B9F6-541C3BF33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164A2DF3-FB87-4AE1-A18F-CFB9CAE11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050489F5-4C14-4A83-A675-5E87DB167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19F85BA6-F90C-427E-A45D-779BE9256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1CB12B06-C92E-41D5-B264-D631974F91D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1F3F96B6-0308-45AB-9392-6E380A490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9253FAD8-B7C1-4B36-A353-ACDC10C26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44551119-96F8-499F-A598-DC40049E9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78EB49D9-F4A4-4647-AB86-1CA6E6724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84AE0CCA-E1AA-4CAF-A01F-9D69974F8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ACD5E806-FED9-440B-8A21-0DFC2AD7B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411FBA75-796E-4766-84CE-2806561BB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B4CC5DC9-D259-4A6D-98B4-616F16C8716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697FD56E-1FA5-4B43-A8D3-793325087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3AE75499-B5D6-4B64-B8D1-F690FAC41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F7B30A9F-0503-4FBF-9585-7B675B2AF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2E666442-8813-467D-9693-40CE22B8F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9EBAC48B-BCC9-40C1-B0CF-2BAA1B3BF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78187A38-8C0F-4D18-BF79-9D20D342B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239DDC0B-207C-4E4D-AA47-BA70E659D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AF21</xm:sqref>
        </x14:conditionalFormatting>
        <x14:conditionalFormatting xmlns:xm="http://schemas.microsoft.com/office/excel/2006/main">
          <x14:cfRule type="dataBar" id="{D59A38E6-7C77-4E52-9271-D50411E3F07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AF23:AF32 AF11:AF20</xm:sqref>
        </x14:conditionalFormatting>
        <x14:conditionalFormatting xmlns:xm="http://schemas.microsoft.com/office/excel/2006/main">
          <x14:cfRule type="dataBar" id="{9FD34664-444C-4B2D-B92A-F005EA39D3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AF23:AF32 AF11:AF20</xm:sqref>
        </x14:conditionalFormatting>
        <x14:conditionalFormatting xmlns:xm="http://schemas.microsoft.com/office/excel/2006/main">
          <x14:cfRule type="dataBar" id="{164AEE09-AD8F-4F4D-8BCA-CED090001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AF23:AF32 AF11:AF20</xm:sqref>
        </x14:conditionalFormatting>
        <x14:conditionalFormatting xmlns:xm="http://schemas.microsoft.com/office/excel/2006/main">
          <x14:cfRule type="dataBar" id="{237AF58C-E74E-40B4-8F7E-C1E455028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AF23:AF32 AF11:AF20</xm:sqref>
        </x14:conditionalFormatting>
        <x14:conditionalFormatting xmlns:xm="http://schemas.microsoft.com/office/excel/2006/main">
          <x14:cfRule type="dataBar" id="{12CD7887-BD0A-43E2-8C24-1BD07FF74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AF23:AF32 AF11:AF20</xm:sqref>
        </x14:conditionalFormatting>
        <x14:conditionalFormatting xmlns:xm="http://schemas.microsoft.com/office/excel/2006/main">
          <x14:cfRule type="dataBar" id="{FDFAD96F-541F-4717-956D-5814AEE3CF7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943D04FA-D1A7-4273-A0BF-9393A5718F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EAF76B6F-6E72-4508-806D-B9D802CFB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F3BB0391-A768-4027-83CC-32194B979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F82658FB-2D6F-4BDC-84E6-1D82AFC28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B9594B72-AD53-4058-B72A-970A34666BF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C23A7DE9-8DF3-4D3C-8780-EAAB4C57D8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8B385A14-432D-46CD-9481-4AF063251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F4189A7F-DF3E-431C-8AE0-ADDD1A43E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EB8ECE89-B156-47BC-8D9C-6674B77A4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AF25:AF32</xm:sqref>
        </x14:conditionalFormatting>
        <x14:conditionalFormatting xmlns:xm="http://schemas.microsoft.com/office/excel/2006/main">
          <x14:cfRule type="dataBar" id="{9D122DA1-FA26-4703-9181-38AB84BBC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AF19:AF20 AF16 AF23:AF32</xm:sqref>
        </x14:conditionalFormatting>
        <x14:conditionalFormatting xmlns:xm="http://schemas.microsoft.com/office/excel/2006/main">
          <x14:cfRule type="dataBar" id="{43DF619E-D299-4FAB-9D6D-357CB95C1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AF23:AF32 AF11:AF20</xm:sqref>
        </x14:conditionalFormatting>
        <x14:conditionalFormatting xmlns:xm="http://schemas.microsoft.com/office/excel/2006/main">
          <x14:cfRule type="dataBar" id="{8E8F6F02-F791-400B-B454-A7DCC9C2F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AF12:AF32</xm:sqref>
        </x14:conditionalFormatting>
        <x14:conditionalFormatting xmlns:xm="http://schemas.microsoft.com/office/excel/2006/main">
          <x14:cfRule type="dataBar" id="{3422B223-D85B-4060-81B1-189FF497A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AF11:AF32</xm:sqref>
        </x14:conditionalFormatting>
        <x14:conditionalFormatting xmlns:xm="http://schemas.microsoft.com/office/excel/2006/main">
          <x14:cfRule type="dataBar" id="{084F204B-2045-4D61-B94F-DEBB28C46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AF11:AF32</xm:sqref>
        </x14:conditionalFormatting>
        <x14:conditionalFormatting xmlns:xm="http://schemas.microsoft.com/office/excel/2006/main">
          <x14:cfRule type="dataBar" id="{D2CCDF71-545C-4257-97BD-C17318C27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AF11:AF32</xm:sqref>
        </x14:conditionalFormatting>
        <x14:conditionalFormatting xmlns:xm="http://schemas.microsoft.com/office/excel/2006/main">
          <x14:cfRule type="dataBar" id="{C353EC29-2545-43FF-AD72-F62291990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AF11:AF13</xm:sqref>
        </x14:conditionalFormatting>
        <x14:conditionalFormatting xmlns:xm="http://schemas.microsoft.com/office/excel/2006/main">
          <x14:cfRule type="dataBar" id="{39CB1AA7-19BE-4900-9A96-A8483CE22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AF16:AF19</xm:sqref>
        </x14:conditionalFormatting>
        <x14:conditionalFormatting xmlns:xm="http://schemas.microsoft.com/office/excel/2006/main">
          <x14:cfRule type="dataBar" id="{259D1432-C585-4DAD-8239-3FBD4E6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AF11:AF32</xm:sqref>
        </x14:conditionalFormatting>
        <x14:conditionalFormatting xmlns:xm="http://schemas.microsoft.com/office/excel/2006/main">
          <x14:cfRule type="dataBar" id="{841DD2E5-974E-4AD8-8B06-6525306B004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9BDE4987-0083-49DA-AE15-F3C6DA1405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C620DD94-4025-4BA2-A302-05A49428B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AF67846A-C34F-4786-8905-FF6C0C774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BFE18537-CE28-4A1F-9ADA-2D25FB29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CF058658-E0A5-4A19-B26B-5912007E2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709BF9ED-CDF9-4A62-927C-DB4A56352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1198CCDC-978B-43FD-A93E-E246BA8D3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1F1F8FFD-2F4E-41A4-BD46-B309C02AD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AG21:AG22</xm:sqref>
        </x14:conditionalFormatting>
        <x14:conditionalFormatting xmlns:xm="http://schemas.microsoft.com/office/excel/2006/main">
          <x14:cfRule type="dataBar" id="{4C165C1C-E826-4622-A403-903A80EF60E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EE54B588-6121-43E8-9220-91B4FE44D6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FDC5919B-5303-4B37-B7A0-9A68A4618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B8B9360E-1D7A-40C5-92FF-D6C535797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BA4251D3-06B2-4B06-ACE1-B9A74442C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52988E5D-737F-449D-99C1-DB001FFAA2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75982CBB-6E10-4E53-B2E8-D24DF308F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9FE4A08D-22F3-4410-B54F-032085F75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F00B1773-B520-4491-AD9C-4C4CACDE6D6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3063E1BD-1069-46DD-944E-B3B08A9B3B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13402A5F-6A94-4A6C-8448-B2EBAA2AE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88B0D577-FB08-4A28-B596-01207CDC0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18A0E190-ADEE-4805-B671-DAF26D7FC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66BDD294-B441-4418-AF7F-753AF04D1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D5D5C646-0214-461D-BFB0-80E6FD53D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84D66FD9-6391-4675-8E8F-DA6745973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71DD1F75-CF83-49CE-BE6E-C9C6D2AE6F3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525F2011-6167-4E03-AF60-D86A5F83E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DADA0864-8C41-4046-96A9-BC777F2CD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8D9FF1B3-0CC2-4C5E-9D0D-72FBFA18D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92082597-6804-49E1-BF08-89CC705B0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DBBAF9B6-28D2-4FD8-9EE0-81B20A8B7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11F20AAE-5BF6-47D6-AFD4-CF0AD11AE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4ECAEE7B-AFF6-4731-9F12-240204673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FA5021AC-FD65-4637-99C2-9377DC2C841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4044A411-EBCE-4385-A1F9-1001FDC183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D488E9DF-236B-4E3E-89BB-16A645ADF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3E96D00F-836A-4AA5-9CC8-EE9ED8E52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FA7A68AD-E3CB-4CFE-B517-533B5CF0D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19FF2161-55F8-4258-9826-82DAB4BB11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672E703F-63D0-4497-94FD-669138AFD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8C8E3CEE-4E46-437F-B820-39457B9CE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5841F660-B4DA-4544-8C49-A2DA02BC2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9760FD94-522A-4A92-BEBD-D6D641348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7000E4B8-FFE6-4C6D-B6FB-0F1494404D2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A11BF9E7-B7A9-43BE-82A7-574EFD66E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A29E0681-EDA6-4CE5-B42E-7A440AE52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33E7C8C7-814C-4B4B-A10A-0DC74ED94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A58AFACC-1044-4F66-8C57-E1BAEA477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B874F2FE-FF06-4447-B6B9-68460035D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82D20418-F607-4CCA-B055-83A3752EA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1CFE62DA-679A-403C-B592-9F35690FE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</xm:sqref>
        </x14:conditionalFormatting>
        <x14:conditionalFormatting xmlns:xm="http://schemas.microsoft.com/office/excel/2006/main">
          <x14:cfRule type="dataBar" id="{8C77C0CE-40A9-4193-8146-57CB5693B0E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 AG28 AG30 AG32</xm:sqref>
        </x14:conditionalFormatting>
        <x14:conditionalFormatting xmlns:xm="http://schemas.microsoft.com/office/excel/2006/main">
          <x14:cfRule type="dataBar" id="{F65B3304-BCB5-46B1-BA2E-0BE8C2B7F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 AG28 AG30 AG32</xm:sqref>
        </x14:conditionalFormatting>
        <x14:conditionalFormatting xmlns:xm="http://schemas.microsoft.com/office/excel/2006/main">
          <x14:cfRule type="dataBar" id="{5C208748-CB59-408D-BB3D-04EA57380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 AG28 AG30 AG32</xm:sqref>
        </x14:conditionalFormatting>
        <x14:conditionalFormatting xmlns:xm="http://schemas.microsoft.com/office/excel/2006/main">
          <x14:cfRule type="dataBar" id="{CA7D6A75-ED45-405F-B0D3-B6D6717A0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 AG28 AG30 AG32</xm:sqref>
        </x14:conditionalFormatting>
        <x14:conditionalFormatting xmlns:xm="http://schemas.microsoft.com/office/excel/2006/main">
          <x14:cfRule type="dataBar" id="{E592E45D-54EC-4827-A9B3-84163F0C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 AG28 AG30 AG32</xm:sqref>
        </x14:conditionalFormatting>
        <x14:conditionalFormatting xmlns:xm="http://schemas.microsoft.com/office/excel/2006/main">
          <x14:cfRule type="dataBar" id="{FED3709B-B535-44C7-8996-4D16A1211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E4A453DC-3AE0-47E0-AEA3-76E6A1F50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A2BD8B29-7BAA-4272-952D-DF71AA964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DD302929-18B8-4CB3-B2B6-FC6D97E5677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 AG27 AG29 AG31</xm:sqref>
        </x14:conditionalFormatting>
        <x14:conditionalFormatting xmlns:xm="http://schemas.microsoft.com/office/excel/2006/main">
          <x14:cfRule type="dataBar" id="{8B626A75-9A35-4FAA-8451-440F400153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 AG27 AG29 AG31</xm:sqref>
        </x14:conditionalFormatting>
        <x14:conditionalFormatting xmlns:xm="http://schemas.microsoft.com/office/excel/2006/main">
          <x14:cfRule type="dataBar" id="{B4B34370-8E68-41B6-98F5-9F342F6F2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 AG27 AG29 AG31</xm:sqref>
        </x14:conditionalFormatting>
        <x14:conditionalFormatting xmlns:xm="http://schemas.microsoft.com/office/excel/2006/main">
          <x14:cfRule type="dataBar" id="{971DD126-DAF8-4F56-90A9-95496A3BD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 AG27 AG29 AG31</xm:sqref>
        </x14:conditionalFormatting>
        <x14:conditionalFormatting xmlns:xm="http://schemas.microsoft.com/office/excel/2006/main">
          <x14:cfRule type="dataBar" id="{C3C567FC-EB93-48BB-991F-06D2215A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 AG27 AG29 AG31</xm:sqref>
        </x14:conditionalFormatting>
        <x14:conditionalFormatting xmlns:xm="http://schemas.microsoft.com/office/excel/2006/main">
          <x14:cfRule type="dataBar" id="{CA92CEA3-6294-41BC-99F0-265A3B953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369C935D-1644-4F2A-A5DE-742ACB68F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2F461E30-B07D-47A6-ADCB-A63F7282DC0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37039A68-1721-4CDB-9B49-F5827E453A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791B7AE6-A1EF-4B8E-BCDB-BA78F4C38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E05563BD-8376-4DBC-8ABD-3F79BFC0B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01BC8071-0816-43BE-A546-8D8D08067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D1462906-D346-4192-8F61-29C42E14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962298C3-E877-48ED-ACE9-EE247E7AE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CA7EE385-8AEE-4FC4-81D1-3777CAAC2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</xm:sqref>
        </x14:conditionalFormatting>
        <x14:conditionalFormatting xmlns:xm="http://schemas.microsoft.com/office/excel/2006/main">
          <x14:cfRule type="dataBar" id="{87B7352D-92C5-4D9D-908C-51DB40AC800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005359E1-1AD6-424B-B5E3-06BF30BD8C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CEB27B22-3016-4056-822E-50D55BAD3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5C5AAD5E-3639-4B05-92E2-C9A2F3B0C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211702FB-2446-4C82-BC7D-E4C0092D0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AG27</xm:sqref>
        </x14:conditionalFormatting>
        <x14:conditionalFormatting xmlns:xm="http://schemas.microsoft.com/office/excel/2006/main">
          <x14:cfRule type="dataBar" id="{FDABF5DB-28CC-47D3-BC72-3941A775B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EB86E2CD-150E-404B-AC83-F4C27A2C2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5FB2DF3C-E079-4F6E-A061-CC50049D5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</xm:sqref>
        </x14:conditionalFormatting>
        <x14:conditionalFormatting xmlns:xm="http://schemas.microsoft.com/office/excel/2006/main">
          <x14:cfRule type="dataBar" id="{0A8C414A-CC1B-45E9-913D-8F89506EF78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7E8E823B-1A87-413D-938B-1C9EAF8781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1994FA61-1CAE-4AD3-B7AC-60728E108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27FEF9C1-D528-4D47-92A9-4D732EA72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CDD84D89-D1FE-457E-9B4E-E04C460DF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20CEAC15-E1CD-42F0-A009-DD75F2380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65397D6E-FF2F-4288-A80A-E734222D1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1C636CD4-0CB0-44FD-B653-FB2CFDF3C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AG21</xm:sqref>
        </x14:conditionalFormatting>
        <x14:conditionalFormatting xmlns:xm="http://schemas.microsoft.com/office/excel/2006/main">
          <x14:cfRule type="dataBar" id="{99898E2E-BD48-454E-AABE-9FCC62E335B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AG23:AG32 AG11:AG20</xm:sqref>
        </x14:conditionalFormatting>
        <x14:conditionalFormatting xmlns:xm="http://schemas.microsoft.com/office/excel/2006/main">
          <x14:cfRule type="dataBar" id="{34AA3CF6-A03F-4A4A-9942-2BE07870F9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AG23:AG32 AG11:AG20</xm:sqref>
        </x14:conditionalFormatting>
        <x14:conditionalFormatting xmlns:xm="http://schemas.microsoft.com/office/excel/2006/main">
          <x14:cfRule type="dataBar" id="{680C7CCC-C2D9-4AA8-A96C-849E9E1E5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AG23:AG32 AG11:AG20</xm:sqref>
        </x14:conditionalFormatting>
        <x14:conditionalFormatting xmlns:xm="http://schemas.microsoft.com/office/excel/2006/main">
          <x14:cfRule type="dataBar" id="{CFD58448-5FD8-44C3-BD1D-40E25A529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AG23:AG32 AG11:AG20</xm:sqref>
        </x14:conditionalFormatting>
        <x14:conditionalFormatting xmlns:xm="http://schemas.microsoft.com/office/excel/2006/main">
          <x14:cfRule type="dataBar" id="{90E927BB-7974-47C4-A0F6-B8F0935A7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AG23:AG32 AG11:AG20</xm:sqref>
        </x14:conditionalFormatting>
        <x14:conditionalFormatting xmlns:xm="http://schemas.microsoft.com/office/excel/2006/main">
          <x14:cfRule type="dataBar" id="{01640869-4C95-4167-BDB4-915E7777EF9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241C5D63-CEBC-405D-BBE4-B924576EE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30F9BD44-8387-499B-9BA0-E7482CF75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F2A380D6-F39D-4F3B-8600-C6ECAD556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07DF4E34-63ED-4641-9AE6-6E5B8DD45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390E829A-647F-4021-AA4A-F4C52833675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4048294D-337F-44CA-9094-AF44632A41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AAF5063A-B51D-4BDA-9ECD-DD2D9FE40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D5556294-97A7-4C10-B2BC-77EC3DEB1A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C58FDC3F-BBF6-4902-9618-C4A570A02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AG25:AG32</xm:sqref>
        </x14:conditionalFormatting>
        <x14:conditionalFormatting xmlns:xm="http://schemas.microsoft.com/office/excel/2006/main">
          <x14:cfRule type="dataBar" id="{EFE5ABCA-9A05-4DE1-9925-8C6374DA8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AG19:AG20 AG16 AG23:AG32</xm:sqref>
        </x14:conditionalFormatting>
        <x14:conditionalFormatting xmlns:xm="http://schemas.microsoft.com/office/excel/2006/main">
          <x14:cfRule type="dataBar" id="{95A1A799-2B15-406A-8FEB-3E13CC4F9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AG23:AG32 AG11:AG20</xm:sqref>
        </x14:conditionalFormatting>
        <x14:conditionalFormatting xmlns:xm="http://schemas.microsoft.com/office/excel/2006/main">
          <x14:cfRule type="dataBar" id="{5015BA1E-FD53-4C09-900A-E03BA7C66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AG12:AG32</xm:sqref>
        </x14:conditionalFormatting>
        <x14:conditionalFormatting xmlns:xm="http://schemas.microsoft.com/office/excel/2006/main">
          <x14:cfRule type="dataBar" id="{0A2EA1AC-7C10-48FD-8076-21E61B27D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AG11:AG32</xm:sqref>
        </x14:conditionalFormatting>
        <x14:conditionalFormatting xmlns:xm="http://schemas.microsoft.com/office/excel/2006/main">
          <x14:cfRule type="dataBar" id="{530829DF-2A92-44D2-86AB-2A2C4CE0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AG11:AG32</xm:sqref>
        </x14:conditionalFormatting>
        <x14:conditionalFormatting xmlns:xm="http://schemas.microsoft.com/office/excel/2006/main">
          <x14:cfRule type="dataBar" id="{650A03C5-5C11-46F8-A94B-16D93DFB4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AG11:AG32</xm:sqref>
        </x14:conditionalFormatting>
        <x14:conditionalFormatting xmlns:xm="http://schemas.microsoft.com/office/excel/2006/main">
          <x14:cfRule type="dataBar" id="{B72E8704-608B-462D-B546-0AC8B0A9D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AG11:AG13</xm:sqref>
        </x14:conditionalFormatting>
        <x14:conditionalFormatting xmlns:xm="http://schemas.microsoft.com/office/excel/2006/main">
          <x14:cfRule type="dataBar" id="{3CF5D98B-C3D3-477A-ABE5-3F4E1B853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AG16:AG19</xm:sqref>
        </x14:conditionalFormatting>
        <x14:conditionalFormatting xmlns:xm="http://schemas.microsoft.com/office/excel/2006/main">
          <x14:cfRule type="dataBar" id="{A0E6FCF9-BCCC-4E8B-A40F-C1A1FB83F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AG11:AG32</xm:sqref>
        </x14:conditionalFormatting>
        <x14:conditionalFormatting xmlns:xm="http://schemas.microsoft.com/office/excel/2006/main">
          <x14:cfRule type="dataBar" id="{8FE429E6-0FF1-4294-A9AB-C1FF2BBA5827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32C00096-E49B-4F5C-8A6A-316F40A591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5A5F78EC-3D4A-47C2-83AE-DF42804C2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57124F8C-41B6-4451-B504-1E7B54E93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CF3F1976-3AF2-4A30-A1D4-73A33905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33597688-AB30-4B8D-9091-2E40217D9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C70D1693-27C8-4404-AE5F-34EBA821E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059AAEF9-27F9-4CD3-8A3D-B8CB044F3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30C1323B-8474-4139-87DD-BD59965DD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20909321-4512-444B-94BE-7A691BA6C2C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AE29545E-DC2D-4B7F-A0E3-4DBA03992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BE2D8E2A-B6A1-4D62-BD8D-75EB43F30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60869657-84DE-41D3-88A6-C0610C163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50944CA8-6BA2-486C-966E-4F9E3FA0A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4C83E2D7-930B-4A79-96C2-612DEA32571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C4F5BFC6-D990-469E-B575-7B195DE2DA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A5F59715-FC33-4906-A981-CE7BDC756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B5BD4F3D-C4E2-4779-BF28-C0C075A3242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FABD7043-0815-42E3-88BC-3CFC24C2C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E78EBA61-D158-4CBB-8C76-1E8B2B43B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04515B19-7C07-4C8F-A6E3-1E4A0EACA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3DF93B6F-AAA6-4022-8884-1A3841CA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33187327-36E1-43AE-B432-A5B00B87D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5E0466B3-ED09-4261-B10F-8EB3E2976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0A68E983-A81A-4FF1-BC00-1AD4D988E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</xm:sqref>
        </x14:conditionalFormatting>
        <x14:conditionalFormatting xmlns:xm="http://schemas.microsoft.com/office/excel/2006/main">
          <x14:cfRule type="dataBar" id="{DB200744-A395-4FAC-B0F0-50675F09771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B858C6D4-5519-41F8-9D9E-EC67E5B87A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21E3A049-35EA-4224-81B5-1928695F6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EAAE6633-6E20-4E1C-9DDD-3342DF0E6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09CC3E18-2D28-4CC4-9C5C-C3913D419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48DFD031-732E-48B3-8C80-F2180ECBB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DC83BA5C-333D-4DE6-A2E2-97D8A891F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C4AAA76A-8D8E-4123-89F6-BB6F3213D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70C91A86-5FDE-496E-8738-34C993E37F5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7E71128D-0EC6-405A-B332-5246AA53F2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FF8257BE-B9CD-41F1-BAFD-BC3C3FCB0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16CC6AC8-822C-4C40-A758-28FB85ED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D80DC274-16E2-4819-A6B8-5D8E894A4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36BE43E6-D024-422B-B776-4DD0E435013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522E181A-0D9F-492B-8639-73E7FD942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B175B498-9522-4152-9EDD-EBB081A85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88106BA1-BF91-495E-B47A-1AAAA8494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8C8DF62C-445F-4CFB-86F9-3DEC3507A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4B9B1126-9E48-48D4-91A7-4BB38CCEE9C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D025D08E-F1D1-47F9-8C74-1BA60A5405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840F9B8B-BB91-4E3A-87F5-1AF0D3DC2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8AD8154E-4D29-4EC3-9055-A8139FD80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EF7F378E-F5F6-458E-9537-E97E4B7F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2C52BC16-119A-42F5-A7E0-753E7D759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25174A54-B814-4594-93AE-EBE047904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17908B2D-0601-4F22-8916-D8D4CDC8C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</xm:sqref>
        </x14:conditionalFormatting>
        <x14:conditionalFormatting xmlns:xm="http://schemas.microsoft.com/office/excel/2006/main">
          <x14:cfRule type="dataBar" id="{F402E749-E83C-41C2-A844-33FB46F6547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 AH28 AH30 AH32</xm:sqref>
        </x14:conditionalFormatting>
        <x14:conditionalFormatting xmlns:xm="http://schemas.microsoft.com/office/excel/2006/main">
          <x14:cfRule type="dataBar" id="{D2475E13-A303-467D-B7AF-A85C4C51D6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 AH28 AH30 AH32</xm:sqref>
        </x14:conditionalFormatting>
        <x14:conditionalFormatting xmlns:xm="http://schemas.microsoft.com/office/excel/2006/main">
          <x14:cfRule type="dataBar" id="{7BDAB137-82D6-4FAD-B4A8-8ED1B2061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 AH28 AH30 AH32</xm:sqref>
        </x14:conditionalFormatting>
        <x14:conditionalFormatting xmlns:xm="http://schemas.microsoft.com/office/excel/2006/main">
          <x14:cfRule type="dataBar" id="{AC27AC6D-B78C-4045-AC7B-76338ADD1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 AH28 AH30 AH32</xm:sqref>
        </x14:conditionalFormatting>
        <x14:conditionalFormatting xmlns:xm="http://schemas.microsoft.com/office/excel/2006/main">
          <x14:cfRule type="dataBar" id="{EAAE38E0-2FC7-467D-B3C1-0EAF5A490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 AH28 AH30 AH32</xm:sqref>
        </x14:conditionalFormatting>
        <x14:conditionalFormatting xmlns:xm="http://schemas.microsoft.com/office/excel/2006/main">
          <x14:cfRule type="dataBar" id="{46671FAE-46B0-4CCF-B413-BDA95FE4D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E5E4887E-C22C-4E2C-ACF5-7FB1330ED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872EFA47-905B-4CA6-9C6D-2C6DE7EE5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F59FD81C-215D-4B08-903B-267D8241D64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 AH27 AH29 AH31</xm:sqref>
        </x14:conditionalFormatting>
        <x14:conditionalFormatting xmlns:xm="http://schemas.microsoft.com/office/excel/2006/main">
          <x14:cfRule type="dataBar" id="{2F5EBA48-2B62-407D-AD6D-A94D21C9CD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 AH27 AH29 AH31</xm:sqref>
        </x14:conditionalFormatting>
        <x14:conditionalFormatting xmlns:xm="http://schemas.microsoft.com/office/excel/2006/main">
          <x14:cfRule type="dataBar" id="{4EDA761B-1929-44AD-8F53-241BA13CF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 AH27 AH29 AH31</xm:sqref>
        </x14:conditionalFormatting>
        <x14:conditionalFormatting xmlns:xm="http://schemas.microsoft.com/office/excel/2006/main">
          <x14:cfRule type="dataBar" id="{FC48AED2-8AE3-4003-A030-5E76A5EFE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 AH27 AH29 AH31</xm:sqref>
        </x14:conditionalFormatting>
        <x14:conditionalFormatting xmlns:xm="http://schemas.microsoft.com/office/excel/2006/main">
          <x14:cfRule type="dataBar" id="{10A310A4-6827-42D5-9A6D-AA0D21AA9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 AH27 AH29 AH31</xm:sqref>
        </x14:conditionalFormatting>
        <x14:conditionalFormatting xmlns:xm="http://schemas.microsoft.com/office/excel/2006/main">
          <x14:cfRule type="dataBar" id="{25432582-955A-475B-B02F-859CCDECD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38A50CAB-195E-462D-96A4-D2E5F8487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CE56F5A3-87F5-4F85-AFC0-78151D7B7D9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3074D138-A2BD-4435-B06C-E53AE46D2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B8451E0F-4415-4BBA-B03F-B00A05A1F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68877FB5-828B-445E-8CA2-B68319D59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1D9EB441-254F-4FE1-A8AD-93B405AC9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91A6F437-BD10-4CD3-932D-7516A6C85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CA4785AF-0B01-41AA-99B4-A8193A797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41197D0D-3406-4D9F-98E2-23B39A780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6E32C773-6A2D-4562-BFB6-DB456597B2E9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C7FF29E7-7167-4AE9-997E-2BB88E7E2D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9DD10223-6CE1-4A2E-81C0-A23E6188B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4E9C0EB3-E105-426F-80BC-B62CB4A03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0075A3A3-8F6E-47CE-9CE1-1036DA406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D862CFE5-7FFA-4895-BCDA-4F0F5E136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3C4F4FCE-BA10-462A-AED0-AB8A617F0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6DD74E89-C982-4041-A61D-E5D7801FD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</xm:sqref>
        </x14:conditionalFormatting>
        <x14:conditionalFormatting xmlns:xm="http://schemas.microsoft.com/office/excel/2006/main">
          <x14:cfRule type="dataBar" id="{1CBBAACB-D4CC-47C8-9940-99327873524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ECBE0467-5D74-4CBA-ABB2-11C148353D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9935A022-9722-467C-8AE4-FDC7D581A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0C2D7964-D1DC-4936-B57B-40FC62C81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8C70346B-AF4E-418F-9A47-9B3E28A7F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A1D069BB-A92B-4870-9A07-1557F7526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E77D4DA5-11B0-4E81-8099-B75D8DE6A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ED33D5B9-55F6-4A4B-812A-55B77B00F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AH21</xm:sqref>
        </x14:conditionalFormatting>
        <x14:conditionalFormatting xmlns:xm="http://schemas.microsoft.com/office/excel/2006/main">
          <x14:cfRule type="dataBar" id="{71524373-503B-440C-AC05-9E8A9E8C2B8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AH23:AH32 AH11:AH20</xm:sqref>
        </x14:conditionalFormatting>
        <x14:conditionalFormatting xmlns:xm="http://schemas.microsoft.com/office/excel/2006/main">
          <x14:cfRule type="dataBar" id="{1F045BF6-8903-43E8-9498-2915A6EFCF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AH23:AH32 AH11:AH20</xm:sqref>
        </x14:conditionalFormatting>
        <x14:conditionalFormatting xmlns:xm="http://schemas.microsoft.com/office/excel/2006/main">
          <x14:cfRule type="dataBar" id="{AA2E0C1F-B298-4DD4-ACEC-564341E3B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AH23:AH32 AH11:AH20</xm:sqref>
        </x14:conditionalFormatting>
        <x14:conditionalFormatting xmlns:xm="http://schemas.microsoft.com/office/excel/2006/main">
          <x14:cfRule type="dataBar" id="{F1A0C354-702E-4E62-8A4E-6F1D50D0D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AH23:AH32 AH11:AH20</xm:sqref>
        </x14:conditionalFormatting>
        <x14:conditionalFormatting xmlns:xm="http://schemas.microsoft.com/office/excel/2006/main">
          <x14:cfRule type="dataBar" id="{15C97C32-B6FB-49A0-ACE8-6168274B6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AH23:AH32 AH11:AH20</xm:sqref>
        </x14:conditionalFormatting>
        <x14:conditionalFormatting xmlns:xm="http://schemas.microsoft.com/office/excel/2006/main">
          <x14:cfRule type="dataBar" id="{4658B63F-E37D-449C-B377-852C8F0C433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86DAE033-107A-429F-BD0F-1DA245132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6EA16B65-43FF-4DB1-A756-B4F7FF5A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FD7266B2-C1E3-45F8-8163-859919ACF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C57DFDAA-2011-42BF-B94E-7FC6F5818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A8209A41-6190-4FA3-A5A2-C629AA0A217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E4F4BE4A-0FF4-49B4-A44A-422A6C769D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A79DA7E5-4E0F-4722-A624-3F4BEE9E6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FBA43BFF-82BA-4547-8798-4D47B6C8A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06615154-C60A-44C2-BA7F-186B3D0CC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AH25:AH32</xm:sqref>
        </x14:conditionalFormatting>
        <x14:conditionalFormatting xmlns:xm="http://schemas.microsoft.com/office/excel/2006/main">
          <x14:cfRule type="dataBar" id="{208C140C-16F8-4D93-BCE7-A288B51A2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AH19:AH20 AH16 AH23:AH32</xm:sqref>
        </x14:conditionalFormatting>
        <x14:conditionalFormatting xmlns:xm="http://schemas.microsoft.com/office/excel/2006/main">
          <x14:cfRule type="dataBar" id="{9634802A-0DA5-437B-9360-A887A1F94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AH23:AH32 AH11:AH20</xm:sqref>
        </x14:conditionalFormatting>
        <x14:conditionalFormatting xmlns:xm="http://schemas.microsoft.com/office/excel/2006/main">
          <x14:cfRule type="dataBar" id="{74C27F50-9924-4662-BC8A-7ADF04D52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AH12:AH32</xm:sqref>
        </x14:conditionalFormatting>
        <x14:conditionalFormatting xmlns:xm="http://schemas.microsoft.com/office/excel/2006/main">
          <x14:cfRule type="dataBar" id="{90DFF167-5AD9-45F5-AEF6-BDC78A9CD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AH11:AH32</xm:sqref>
        </x14:conditionalFormatting>
        <x14:conditionalFormatting xmlns:xm="http://schemas.microsoft.com/office/excel/2006/main">
          <x14:cfRule type="dataBar" id="{27D7BE9D-514F-44EC-A251-97DD53DAC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AH11:AH32</xm:sqref>
        </x14:conditionalFormatting>
        <x14:conditionalFormatting xmlns:xm="http://schemas.microsoft.com/office/excel/2006/main">
          <x14:cfRule type="dataBar" id="{CDEAC08D-8AC8-4295-9E4F-320D3AD0E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AH11:AH32</xm:sqref>
        </x14:conditionalFormatting>
        <x14:conditionalFormatting xmlns:xm="http://schemas.microsoft.com/office/excel/2006/main">
          <x14:cfRule type="dataBar" id="{CB249E9E-4B92-48BB-AFA1-369D7A6C8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AH11:AH13</xm:sqref>
        </x14:conditionalFormatting>
        <x14:conditionalFormatting xmlns:xm="http://schemas.microsoft.com/office/excel/2006/main">
          <x14:cfRule type="dataBar" id="{E7E8730A-BD85-4E84-A2F2-C90DCE59C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AH16:AH19</xm:sqref>
        </x14:conditionalFormatting>
        <x14:conditionalFormatting xmlns:xm="http://schemas.microsoft.com/office/excel/2006/main">
          <x14:cfRule type="dataBar" id="{3321FF1D-FB75-4493-A334-4F759AE17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AH11:AH32</xm:sqref>
        </x14:conditionalFormatting>
        <x14:conditionalFormatting xmlns:xm="http://schemas.microsoft.com/office/excel/2006/main">
          <x14:cfRule type="dataBar" id="{12C7E633-A484-4581-913B-7BE86336447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16F9145B-EB80-4CA8-837F-3D9FF86B43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366C24B3-5798-4DE0-8704-95F6D80EE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ECF725D1-8D87-486B-B955-DAD1C67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571FACBE-4555-4C5B-BEE9-6EBD8AB0E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CE466802-FC01-43E8-83B9-65F98D821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FB1F420A-F7F0-41D8-8AF9-01763EB9C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AB5324C2-0391-4C93-AA07-B9CEB3E35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530A4454-6D8D-4E22-88FA-267D0540C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F6DB9C25-D835-4637-8307-4A8C256B9AD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21E67D03-833D-469B-803D-F52A54AED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0AA5B2FA-46C0-4374-B355-981FB9E06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B45C1312-9305-4C38-9C72-231356749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765436FB-4E1F-4756-99EB-25F88570D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A3E791C2-BBEB-4F20-9072-B5B833ED116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19AADE06-A48E-4013-A829-C1DA27F8C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B0696C1A-9980-4AFE-9D11-A34A961A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</xm:sqref>
        </x14:conditionalFormatting>
        <x14:conditionalFormatting xmlns:xm="http://schemas.microsoft.com/office/excel/2006/main">
          <x14:cfRule type="dataBar" id="{14D27499-E1BC-4AE9-A91C-2B781B1C4F8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988ECDE6-F517-4B28-AFB8-EADE49C9F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7A4AED00-861A-4D3A-94C3-F696E3242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881B69D0-2527-4BC1-9120-9BFB1E708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8FEFE616-90F8-4C8C-8783-453F90E9B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6F07E8EC-7859-4147-B618-62A381BEF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4C094CE7-DD17-4F75-A83F-13993DBD2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68360559-FAF0-428D-BF13-AF8C48B86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AI18</xm:sqref>
        </x14:conditionalFormatting>
        <x14:conditionalFormatting xmlns:xm="http://schemas.microsoft.com/office/excel/2006/main">
          <x14:cfRule type="dataBar" id="{E7EB358C-76AC-4843-8F62-9B1E6C2A5D0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B2B0B254-9C12-4FE6-B660-FBD1EF2F67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37770BE7-2EA5-4DE1-950D-82D475644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793DDC63-AB9F-402F-91AD-6417FF140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D1E17C9A-AB1B-4D48-A6F1-1DC719F6A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EA99A569-43CB-4DAA-A686-321028848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607969F6-92B2-4DC8-AE46-A62B6FBD1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5C9B58B4-D923-4680-8FAC-687437B3A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AI32</xm:sqref>
        </x14:conditionalFormatting>
        <x14:conditionalFormatting xmlns:xm="http://schemas.microsoft.com/office/excel/2006/main">
          <x14:cfRule type="dataBar" id="{30B6AE67-380E-4B55-B8FE-4152192D14F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13AF3CCE-B298-432C-865A-62EA34A20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CA616E90-2F84-4B77-8845-A133DDA98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B2CE2720-2531-4A2D-8DE4-A90A59E66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32FCA20D-A5B4-439C-A3AC-592B53A4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FD7FC271-35A8-477A-8CCF-E152EBC7883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ACDE9D0A-F76D-4685-B09B-9C7F2E29B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2CF88948-7B79-498F-9B2E-D3EAF3EBA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115E644E-BEC4-4DD7-BBA6-838EC7C94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7F92E413-34B9-49AA-952C-62D033655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D68D90D0-D0EA-4FB5-AF24-9BA2F42875F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797E783C-713A-402B-BDC6-F77C12195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E4FEB0A9-0D19-48FD-A4D7-DC20DE03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4E368DC7-0CD1-4E63-BE38-972A8522A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8FE0D9A6-9971-466B-AFBF-7846C0CDD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A02A420D-79C2-43B1-BB50-9F5609512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B4E3DBEF-9E89-4CCF-9A59-98FDCC24A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F317EF38-68B1-4DAB-8FA0-90128957B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</xm:sqref>
        </x14:conditionalFormatting>
        <x14:conditionalFormatting xmlns:xm="http://schemas.microsoft.com/office/excel/2006/main">
          <x14:cfRule type="dataBar" id="{9A3A7F38-CC01-4189-8A54-7181D2C9C84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AI26 AI28 AI30 AI32</xm:sqref>
        </x14:conditionalFormatting>
        <x14:conditionalFormatting xmlns:xm="http://schemas.microsoft.com/office/excel/2006/main">
          <x14:cfRule type="dataBar" id="{B79EC52B-AFF6-4260-BA75-C65D9FE823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AI26 AI28 AI30 AI32</xm:sqref>
        </x14:conditionalFormatting>
        <x14:conditionalFormatting xmlns:xm="http://schemas.microsoft.com/office/excel/2006/main">
          <x14:cfRule type="dataBar" id="{8068EA0E-29E0-42EA-BAFF-94AA7D233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 AI28 AI30 AI32</xm:sqref>
        </x14:conditionalFormatting>
        <x14:conditionalFormatting xmlns:xm="http://schemas.microsoft.com/office/excel/2006/main">
          <x14:cfRule type="dataBar" id="{69D979C3-A1FC-4BDA-B61A-127C94F6A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 AI28 AI30 AI32</xm:sqref>
        </x14:conditionalFormatting>
        <x14:conditionalFormatting xmlns:xm="http://schemas.microsoft.com/office/excel/2006/main">
          <x14:cfRule type="dataBar" id="{83A4CECD-F8E0-477A-AC78-C877B4751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 AI28 AI30 AI32</xm:sqref>
        </x14:conditionalFormatting>
        <x14:conditionalFormatting xmlns:xm="http://schemas.microsoft.com/office/excel/2006/main">
          <x14:cfRule type="dataBar" id="{BC8AE1CD-03BA-42AE-A1D4-EE49E7BB9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35ED3331-99FB-48E8-B052-F1221B4EA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9CB3655A-9680-494F-A4C1-565B5C5CF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644B5813-48CB-4CB7-A32F-D162758614B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 AI27 AI29 AI31</xm:sqref>
        </x14:conditionalFormatting>
        <x14:conditionalFormatting xmlns:xm="http://schemas.microsoft.com/office/excel/2006/main">
          <x14:cfRule type="dataBar" id="{49D3EE84-0A22-41DB-8378-C6F513952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 AI27 AI29 AI31</xm:sqref>
        </x14:conditionalFormatting>
        <x14:conditionalFormatting xmlns:xm="http://schemas.microsoft.com/office/excel/2006/main">
          <x14:cfRule type="dataBar" id="{2873A6BA-2491-4DAA-A8D4-E7A3D3F5B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 AI27 AI29 AI31</xm:sqref>
        </x14:conditionalFormatting>
        <x14:conditionalFormatting xmlns:xm="http://schemas.microsoft.com/office/excel/2006/main">
          <x14:cfRule type="dataBar" id="{7C06882B-D744-4F18-B5DC-FD43020C5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 AI27 AI29 AI31</xm:sqref>
        </x14:conditionalFormatting>
        <x14:conditionalFormatting xmlns:xm="http://schemas.microsoft.com/office/excel/2006/main">
          <x14:cfRule type="dataBar" id="{D9D6ACB5-89D2-436B-AE34-0014D4AF4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 AI27 AI29 AI31</xm:sqref>
        </x14:conditionalFormatting>
        <x14:conditionalFormatting xmlns:xm="http://schemas.microsoft.com/office/excel/2006/main">
          <x14:cfRule type="dataBar" id="{5996351B-AEE8-4F4E-ACA0-974EBAC70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33F6EFE2-BC59-4B6F-8352-8F5C29084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58BDEEFE-51DD-4518-8E23-2B84AA6257E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CBEDE6EB-F99B-4B35-9AF2-05B88787B0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A35D5300-EB4D-4DF8-B635-E8D3B69CF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44EA84FA-3E25-4375-AF37-B2E80A320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ACC7BCA3-24E1-45F1-A7A3-F612E7F49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ADED5045-B555-4327-ABC3-7F87D36E6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94AC524B-23F9-482C-9D49-33222E9F2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E401C785-45E4-4E7F-810E-AFCCF0BB7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AI26</xm:sqref>
        </x14:conditionalFormatting>
        <x14:conditionalFormatting xmlns:xm="http://schemas.microsoft.com/office/excel/2006/main">
          <x14:cfRule type="dataBar" id="{13C927EF-F036-495D-A7AE-CC19DC949F2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C81DD9AC-7DFB-4C7E-8C92-3D6A88CF99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4070A37C-81AB-41D1-8C7D-BABD94B28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31FCBA62-3A03-4B43-86BC-37F82576E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0350AFD2-DF01-4C1B-BFF4-CE5CA437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AI27</xm:sqref>
        </x14:conditionalFormatting>
        <x14:conditionalFormatting xmlns:xm="http://schemas.microsoft.com/office/excel/2006/main">
          <x14:cfRule type="dataBar" id="{0470C6BB-DD34-4C98-969F-539222089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F40D6A7E-D6D5-456C-A64E-BBC658F5D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22A66B03-9144-4E0D-9AFE-36A16D612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</xm:sqref>
        </x14:conditionalFormatting>
        <x14:conditionalFormatting xmlns:xm="http://schemas.microsoft.com/office/excel/2006/main">
          <x14:cfRule type="dataBar" id="{469D5B7E-7714-43F8-B343-01562C370EA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A4243818-CC67-42C2-9106-2B0F7C5C52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27A0652F-7C2F-4990-A53D-B4CC81800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65B0D9B7-C03D-4F0E-B5E5-A3370AADA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A6D8574C-C5F8-4194-9C15-73BB0D693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115E9747-FD18-4F9E-822F-0224D52BE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6921197D-21DC-4C6C-BFCF-D5E4F87A1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B6903973-2DC0-410B-A49D-43AC6C95E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AI21</xm:sqref>
        </x14:conditionalFormatting>
        <x14:conditionalFormatting xmlns:xm="http://schemas.microsoft.com/office/excel/2006/main">
          <x14:cfRule type="dataBar" id="{3EB1E8C5-330C-4D71-88E1-04176C60EED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AI23:AI32 AI11:AI20</xm:sqref>
        </x14:conditionalFormatting>
        <x14:conditionalFormatting xmlns:xm="http://schemas.microsoft.com/office/excel/2006/main">
          <x14:cfRule type="dataBar" id="{8894BA2D-999A-4549-86AB-44DB19E29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AI23:AI32 AI11:AI20</xm:sqref>
        </x14:conditionalFormatting>
        <x14:conditionalFormatting xmlns:xm="http://schemas.microsoft.com/office/excel/2006/main">
          <x14:cfRule type="dataBar" id="{F65F1917-C165-4D34-99EF-797CC05D7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AI23:AI32 AI11:AI20</xm:sqref>
        </x14:conditionalFormatting>
        <x14:conditionalFormatting xmlns:xm="http://schemas.microsoft.com/office/excel/2006/main">
          <x14:cfRule type="dataBar" id="{64775814-B2A7-4E99-BCC3-02F980010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AI23:AI32 AI11:AI20</xm:sqref>
        </x14:conditionalFormatting>
        <x14:conditionalFormatting xmlns:xm="http://schemas.microsoft.com/office/excel/2006/main">
          <x14:cfRule type="dataBar" id="{72E74BD2-6CB3-4280-8605-56E0E0DF5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AI23:AI32 AI11:AI20</xm:sqref>
        </x14:conditionalFormatting>
        <x14:conditionalFormatting xmlns:xm="http://schemas.microsoft.com/office/excel/2006/main">
          <x14:cfRule type="dataBar" id="{792F9C33-A01C-47FB-9522-70A509D2246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8E28373D-A974-4CB9-93CF-14EE3513C2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5EA13633-3CC4-436A-A0A9-7430E800C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1C37BFCB-E827-4B02-8127-2136A54BD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1D104D2B-C5F1-4841-B450-A6945B1A2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74C2855E-8B76-4A61-A600-EC432B7EE03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7E58907D-EC1A-4F33-A3D6-C3B7C7F3F5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DEB593C2-F697-4AC8-93C0-F0E1AAC1E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79099B91-81E6-4667-8039-B4BDF5B7F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2CE2AF77-5981-414F-8090-34B133554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AI25:AI32</xm:sqref>
        </x14:conditionalFormatting>
        <x14:conditionalFormatting xmlns:xm="http://schemas.microsoft.com/office/excel/2006/main">
          <x14:cfRule type="dataBar" id="{30BE5151-7798-4AF6-8CC3-171CE26F2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AI19:AI20 AI16 AI23:AI32</xm:sqref>
        </x14:conditionalFormatting>
        <x14:conditionalFormatting xmlns:xm="http://schemas.microsoft.com/office/excel/2006/main">
          <x14:cfRule type="dataBar" id="{5148404F-1BF2-4B61-9AA6-762C60902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AI23:AI32 AI11:AI20</xm:sqref>
        </x14:conditionalFormatting>
        <x14:conditionalFormatting xmlns:xm="http://schemas.microsoft.com/office/excel/2006/main">
          <x14:cfRule type="dataBar" id="{88608C7E-70A1-41C8-98BD-FCACB5225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AI12:AI32</xm:sqref>
        </x14:conditionalFormatting>
        <x14:conditionalFormatting xmlns:xm="http://schemas.microsoft.com/office/excel/2006/main">
          <x14:cfRule type="dataBar" id="{1E2F0A05-D574-401B-928F-F215BFA1C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AI11:AI32</xm:sqref>
        </x14:conditionalFormatting>
        <x14:conditionalFormatting xmlns:xm="http://schemas.microsoft.com/office/excel/2006/main">
          <x14:cfRule type="dataBar" id="{0F976C50-8354-481B-B0AC-3EF2443A5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AI11:AI32</xm:sqref>
        </x14:conditionalFormatting>
        <x14:conditionalFormatting xmlns:xm="http://schemas.microsoft.com/office/excel/2006/main">
          <x14:cfRule type="dataBar" id="{D4236110-A089-4B9B-932C-ED214B07A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AI11:AI32</xm:sqref>
        </x14:conditionalFormatting>
        <x14:conditionalFormatting xmlns:xm="http://schemas.microsoft.com/office/excel/2006/main">
          <x14:cfRule type="dataBar" id="{C687EFF4-34BC-4369-8B0A-33859446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AI11:AI13</xm:sqref>
        </x14:conditionalFormatting>
        <x14:conditionalFormatting xmlns:xm="http://schemas.microsoft.com/office/excel/2006/main">
          <x14:cfRule type="dataBar" id="{B89AF743-9F2F-42A4-8053-DAD722D52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AI16:AI19</xm:sqref>
        </x14:conditionalFormatting>
        <x14:conditionalFormatting xmlns:xm="http://schemas.microsoft.com/office/excel/2006/main">
          <x14:cfRule type="dataBar" id="{2DDA6362-0B00-4CB8-8A9A-29E2E97CB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AI11:AI32</xm:sqref>
        </x14:conditionalFormatting>
        <x14:conditionalFormatting xmlns:xm="http://schemas.microsoft.com/office/excel/2006/main">
          <x14:cfRule type="dataBar" id="{1909C155-DFE0-472D-931F-32712BD2255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9037ED4F-D14C-45CB-8859-A3A60D691C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5587FF8F-1958-4993-924F-66C0AD87D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14E7EFA8-D2B7-40AD-BEE9-F24CBFA69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74971B0B-421F-43B3-A063-12FC2998B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22A13A16-B4A9-4E3B-B1FB-3703B7B64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26A6CCEB-A5C7-4009-BDFA-7B335A9E0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A36545B9-EC11-4269-B529-6B5AB57B3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ED891E52-37AB-44A8-A844-1C3894EDD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33BDE1D6-15B6-4353-A1A8-462645A6D01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8CE03D72-1A6E-4EC4-9D31-3A543563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875EBCD1-A52B-4EF6-9240-3D96F29D1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662EC580-E1BD-4374-A6A0-53F185792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198FE344-61CF-4E1C-9477-4F676C360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2989A110-9D91-4E03-A35F-3763EFD36E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5B2A34FC-0B63-4580-B116-942B7809B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B870FC60-5CFB-47BA-B19A-480D9A519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</xm:sqref>
        </x14:conditionalFormatting>
        <x14:conditionalFormatting xmlns:xm="http://schemas.microsoft.com/office/excel/2006/main">
          <x14:cfRule type="dataBar" id="{2AD04D8D-E922-45CA-8845-5411C38DFBC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0B859152-86F4-49F5-9BC6-5630B8E5A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02D4E44B-0EBB-4E68-83DF-A593AD0F3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322FA327-4980-4D9F-9B1B-F09E93022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3D0FB8AE-C2D9-46AA-89BB-D73913326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ABC84626-FFDC-429F-A496-1F72DD39A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EEEA0635-D73E-4728-A9E5-F8228AB9C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780D721E-F1A4-4580-BD40-388845884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AJ18</xm:sqref>
        </x14:conditionalFormatting>
        <x14:conditionalFormatting xmlns:xm="http://schemas.microsoft.com/office/excel/2006/main">
          <x14:cfRule type="dataBar" id="{C0113BBA-A335-44DD-B210-B3A1D4B7ADF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74D2CC96-9DF0-49F4-9399-23EEC2F9B7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D692EA14-B1B6-4624-88F5-494C6DC65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AD187E1D-8666-4548-AD57-DD5311894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48983898-ADC2-49AB-9820-1C12C13D0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A8D8EBAD-E2F2-466B-BEF2-173DAA945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BED45505-F0FA-406B-95E6-E49684196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ADE0EAC0-5808-444D-86AE-80867C7CD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AJ32</xm:sqref>
        </x14:conditionalFormatting>
        <x14:conditionalFormatting xmlns:xm="http://schemas.microsoft.com/office/excel/2006/main">
          <x14:cfRule type="dataBar" id="{9F7AC56D-D93C-4E91-8233-2628C1905F6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63AF9A8B-DA92-4148-B199-39F1B3DFCB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588F1732-8AE6-427E-A107-E2763FEA7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8F8EF325-335C-49D5-A0EF-0ED75EAEF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E1A75B47-0F0F-41C5-8D1B-D5199B09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1B1DF853-6F85-4597-BCFF-88FE33CEFA4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5828F9D3-B6FD-4821-9058-DE8C15204C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8B8B3937-83E5-4466-94CC-BB944751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33B9949F-F888-47F7-8506-E98398B1E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05EE5562-F851-41BC-AD24-520EE3B52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081D9283-EB69-4454-A8B2-0039D703C6E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3CE8913D-EB6C-46C0-8D46-A8880518E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8590D9E9-A8F0-47DF-BCA1-8F3D20503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9C5F7F07-72CA-4161-87BE-DBF7EDC7C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3F664211-2D5A-45B7-BF6F-BA18FCEBE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FA6908C6-E23F-47AF-92F4-EE6EF60B8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8EA1B25A-93D0-4023-AD0F-F418DB3C6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73D16142-A768-4C46-87D6-634E92ACB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</xm:sqref>
        </x14:conditionalFormatting>
        <x14:conditionalFormatting xmlns:xm="http://schemas.microsoft.com/office/excel/2006/main">
          <x14:cfRule type="dataBar" id="{DFA2E9E0-4B5F-4FCB-8D11-F8118312F24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AJ26 AJ28 AJ30 AJ32</xm:sqref>
        </x14:conditionalFormatting>
        <x14:conditionalFormatting xmlns:xm="http://schemas.microsoft.com/office/excel/2006/main">
          <x14:cfRule type="dataBar" id="{45B767DD-5E51-4BB0-AA48-024B022CEC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AJ26 AJ28 AJ30 AJ32</xm:sqref>
        </x14:conditionalFormatting>
        <x14:conditionalFormatting xmlns:xm="http://schemas.microsoft.com/office/excel/2006/main">
          <x14:cfRule type="dataBar" id="{DC7836D8-02D4-4538-BBAB-856E605B2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 AJ28 AJ30 AJ32</xm:sqref>
        </x14:conditionalFormatting>
        <x14:conditionalFormatting xmlns:xm="http://schemas.microsoft.com/office/excel/2006/main">
          <x14:cfRule type="dataBar" id="{0C21E9E3-B32B-4430-87C2-0F3C01BE7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 AJ28 AJ30 AJ32</xm:sqref>
        </x14:conditionalFormatting>
        <x14:conditionalFormatting xmlns:xm="http://schemas.microsoft.com/office/excel/2006/main">
          <x14:cfRule type="dataBar" id="{DDA43023-A022-41B2-822F-262B5A494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 AJ28 AJ30 AJ32</xm:sqref>
        </x14:conditionalFormatting>
        <x14:conditionalFormatting xmlns:xm="http://schemas.microsoft.com/office/excel/2006/main">
          <x14:cfRule type="dataBar" id="{52E406D0-BC9B-4FED-8F6C-E98005A8C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FEFEB7F2-0030-41D7-B96D-AC47643A7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F239227C-F54D-4E83-8B04-4A2192671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B3318C86-A898-457B-A86C-8D2D37BA992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 AJ27 AJ29 AJ31</xm:sqref>
        </x14:conditionalFormatting>
        <x14:conditionalFormatting xmlns:xm="http://schemas.microsoft.com/office/excel/2006/main">
          <x14:cfRule type="dataBar" id="{B2E4C8CB-023A-4F96-BC03-4B2E03EDF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 AJ27 AJ29 AJ31</xm:sqref>
        </x14:conditionalFormatting>
        <x14:conditionalFormatting xmlns:xm="http://schemas.microsoft.com/office/excel/2006/main">
          <x14:cfRule type="dataBar" id="{5BB99C2C-0FC1-48C2-ADEF-66DCEAC12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 AJ27 AJ29 AJ31</xm:sqref>
        </x14:conditionalFormatting>
        <x14:conditionalFormatting xmlns:xm="http://schemas.microsoft.com/office/excel/2006/main">
          <x14:cfRule type="dataBar" id="{CE9DCA97-0C1A-4FDD-8E8D-D698D5EFF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AJ27 AJ25 AJ29 AJ31</xm:sqref>
        </x14:conditionalFormatting>
        <x14:conditionalFormatting xmlns:xm="http://schemas.microsoft.com/office/excel/2006/main">
          <x14:cfRule type="dataBar" id="{35F838A6-9AB2-45C3-BAA3-297A2558E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 AJ27 AJ29 AJ31</xm:sqref>
        </x14:conditionalFormatting>
        <x14:conditionalFormatting xmlns:xm="http://schemas.microsoft.com/office/excel/2006/main">
          <x14:cfRule type="dataBar" id="{CC98B7D1-3200-4095-B247-7910F5FD3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8D5C8151-4ACB-44DB-9F4B-8F484C02A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D2D41C07-37E7-4CC2-9EA9-8ECA1C31356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0799CC73-1892-4787-9D56-F3C8FE9B29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E18755C6-8EB6-4C11-BF7F-E323C214C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ABD8CA5F-D0FB-4685-9EE4-FF9AB67EE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049491D0-109D-4629-9CEC-533EE687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45F16A40-31F6-4925-A93C-C0EB64702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AA3CC029-2D86-41A7-8744-3BA62B5C9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92F868BB-4681-4289-A89D-83ABE0B7F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AJ26</xm:sqref>
        </x14:conditionalFormatting>
        <x14:conditionalFormatting xmlns:xm="http://schemas.microsoft.com/office/excel/2006/main">
          <x14:cfRule type="dataBar" id="{4F62ED8C-ABA3-48AD-B9DC-1864EE4B301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3139BC69-AD04-476A-BB8B-DAF6A6EDDF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CECB7738-A7D1-49A8-A266-F01258C2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E6702D83-F51F-4B50-9DD1-409F6961A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6A9E80ED-7CA8-4973-BFED-F547A13DF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AJ27</xm:sqref>
        </x14:conditionalFormatting>
        <x14:conditionalFormatting xmlns:xm="http://schemas.microsoft.com/office/excel/2006/main">
          <x14:cfRule type="dataBar" id="{34FA6BDC-8A58-4F29-9C78-1AE54C50E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A9938E9D-B0A3-4E64-A674-A69B6B9ED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9383D54D-3880-4853-8968-D795F4E08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</xm:sqref>
        </x14:conditionalFormatting>
        <x14:conditionalFormatting xmlns:xm="http://schemas.microsoft.com/office/excel/2006/main">
          <x14:cfRule type="dataBar" id="{9C639A3C-78B5-4F71-B1DE-6C161AFDB3F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8EB7F52F-FE23-4F96-8824-6753807D66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EAC46D5C-E472-464B-B525-AA7900E21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D7407DA6-21E7-4914-A16B-53018350C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B19D5D89-0A94-4E36-97F8-69AD4B76E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F4C5DC95-1444-4818-B5B8-D28110C11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AA27AC96-64B9-4424-B60A-334C3E5EF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D339D814-B237-4AC9-A74A-395630C72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AJ21</xm:sqref>
        </x14:conditionalFormatting>
        <x14:conditionalFormatting xmlns:xm="http://schemas.microsoft.com/office/excel/2006/main">
          <x14:cfRule type="dataBar" id="{5EAD05A3-AE5C-475A-9284-D88274AC4B3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AJ23:AJ32 AJ11:AJ20</xm:sqref>
        </x14:conditionalFormatting>
        <x14:conditionalFormatting xmlns:xm="http://schemas.microsoft.com/office/excel/2006/main">
          <x14:cfRule type="dataBar" id="{328C024F-73B3-4F88-9F06-5402F79E06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AJ23:AJ32 AJ11:AJ20</xm:sqref>
        </x14:conditionalFormatting>
        <x14:conditionalFormatting xmlns:xm="http://schemas.microsoft.com/office/excel/2006/main">
          <x14:cfRule type="dataBar" id="{D4F8CD27-FA30-4BDD-8114-90412DC7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AJ23:AJ32 AJ11:AJ20</xm:sqref>
        </x14:conditionalFormatting>
        <x14:conditionalFormatting xmlns:xm="http://schemas.microsoft.com/office/excel/2006/main">
          <x14:cfRule type="dataBar" id="{03D5773D-6403-4480-A521-6E53B3D5C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AJ23:AJ32 AJ11:AJ20</xm:sqref>
        </x14:conditionalFormatting>
        <x14:conditionalFormatting xmlns:xm="http://schemas.microsoft.com/office/excel/2006/main">
          <x14:cfRule type="dataBar" id="{DD1F33EF-B752-4BBD-88F5-682BE764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AJ23:AJ32 AJ11:AJ20</xm:sqref>
        </x14:conditionalFormatting>
        <x14:conditionalFormatting xmlns:xm="http://schemas.microsoft.com/office/excel/2006/main">
          <x14:cfRule type="dataBar" id="{35DD69D2-3FBF-410F-A4E9-A5E939EB18F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3D989CE5-F162-4585-AD47-631E5B524E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9CC9D15E-A65C-4DD7-B46D-2E6F94B84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98E83575-FAF2-4776-8629-1F42F0627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CE8680F7-D742-4C58-A5DD-2F2AF7B81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A160E283-7EF5-474A-94E6-82F90A605E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56DD9287-FE79-483A-AFE7-327D812732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95523AB6-9856-4FE1-B196-6E053B3FB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A919C897-16F8-4BF2-A608-4D193C132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5B2FB984-29A3-4B47-A845-9061DE512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AJ25:AJ32</xm:sqref>
        </x14:conditionalFormatting>
        <x14:conditionalFormatting xmlns:xm="http://schemas.microsoft.com/office/excel/2006/main">
          <x14:cfRule type="dataBar" id="{2300BC10-111A-41E4-A89C-C7AA35667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AJ19:AJ20 AJ16 AJ23:AJ32</xm:sqref>
        </x14:conditionalFormatting>
        <x14:conditionalFormatting xmlns:xm="http://schemas.microsoft.com/office/excel/2006/main">
          <x14:cfRule type="dataBar" id="{9D87D66F-EBB4-45E5-8C15-57BA0B286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AJ23:AJ32 AJ11:AJ20</xm:sqref>
        </x14:conditionalFormatting>
        <x14:conditionalFormatting xmlns:xm="http://schemas.microsoft.com/office/excel/2006/main">
          <x14:cfRule type="dataBar" id="{F2D6B2F8-AA9D-4C23-A221-C2C04052C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AJ12:AJ32</xm:sqref>
        </x14:conditionalFormatting>
        <x14:conditionalFormatting xmlns:xm="http://schemas.microsoft.com/office/excel/2006/main">
          <x14:cfRule type="dataBar" id="{0C0B8CF3-C1A0-4CEF-ACE7-89D2FA9BC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AJ11:AJ32</xm:sqref>
        </x14:conditionalFormatting>
        <x14:conditionalFormatting xmlns:xm="http://schemas.microsoft.com/office/excel/2006/main">
          <x14:cfRule type="dataBar" id="{8640456C-E59A-410D-A1A9-329A4E54E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AJ11:AJ32</xm:sqref>
        </x14:conditionalFormatting>
        <x14:conditionalFormatting xmlns:xm="http://schemas.microsoft.com/office/excel/2006/main">
          <x14:cfRule type="dataBar" id="{C06B235B-6255-4C05-9E4B-A7DC9EE79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AJ11:AJ32</xm:sqref>
        </x14:conditionalFormatting>
        <x14:conditionalFormatting xmlns:xm="http://schemas.microsoft.com/office/excel/2006/main">
          <x14:cfRule type="dataBar" id="{6DB27F8A-60BB-4646-884C-68B96AA1E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AJ11:AJ13</xm:sqref>
        </x14:conditionalFormatting>
        <x14:conditionalFormatting xmlns:xm="http://schemas.microsoft.com/office/excel/2006/main">
          <x14:cfRule type="dataBar" id="{2EF9CCFC-AFEF-40B3-9F7D-0B8D49271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AJ16:AJ19</xm:sqref>
        </x14:conditionalFormatting>
        <x14:conditionalFormatting xmlns:xm="http://schemas.microsoft.com/office/excel/2006/main">
          <x14:cfRule type="dataBar" id="{D9E31A36-40E1-4EEB-BE2A-C4979E1A0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AJ11:AJ32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baseColWidth="10" defaultRowHeight="15"/>
  <cols>
    <col min="5" max="5" width="28.85546875" bestFit="1" customWidth="1"/>
  </cols>
  <sheetData>
    <row r="1" spans="1:6">
      <c r="A1">
        <v>6585</v>
      </c>
    </row>
    <row r="2" spans="1:6">
      <c r="A2" s="112">
        <f ca="1">WORKDAY(TODAY(),-3)</f>
        <v>45197</v>
      </c>
    </row>
    <row r="3" spans="1:6">
      <c r="A3" t="str">
        <f>[1]!lista("titulos_fondos",$A$1,$A$2)</f>
        <v>Ok - 02/10/2023 8:50:20</v>
      </c>
    </row>
    <row r="4" spans="1:6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</row>
    <row r="5" spans="1:6">
      <c r="A5">
        <v>6585</v>
      </c>
      <c r="B5" t="s">
        <v>80</v>
      </c>
      <c r="C5" t="s">
        <v>83</v>
      </c>
      <c r="D5">
        <v>447</v>
      </c>
      <c r="E5" t="s">
        <v>89</v>
      </c>
      <c r="F5">
        <v>1000</v>
      </c>
    </row>
    <row r="6" spans="1:6">
      <c r="A6">
        <v>6585</v>
      </c>
      <c r="B6" t="s">
        <v>80</v>
      </c>
      <c r="C6" t="s">
        <v>83</v>
      </c>
      <c r="D6">
        <v>437</v>
      </c>
      <c r="E6" t="s">
        <v>90</v>
      </c>
      <c r="F6">
        <v>3000</v>
      </c>
    </row>
    <row r="7" spans="1:6">
      <c r="A7">
        <v>6585</v>
      </c>
      <c r="B7" t="s">
        <v>80</v>
      </c>
      <c r="C7" t="s">
        <v>81</v>
      </c>
      <c r="D7">
        <v>485</v>
      </c>
      <c r="E7" t="s">
        <v>82</v>
      </c>
      <c r="F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3:AT97"/>
  <sheetViews>
    <sheetView showGridLines="0" zoomScaleNormal="100" zoomScaleSheetLayoutView="100" workbookViewId="0">
      <pane xSplit="8" ySplit="10" topLeftCell="I11" activePane="bottomRight" state="frozenSplit"/>
      <selection pane="topRight" activeCell="I1" sqref="I1"/>
      <selection pane="bottomLeft" activeCell="A10" sqref="A10"/>
      <selection pane="bottomRight" activeCell="G70" sqref="G70"/>
    </sheetView>
  </sheetViews>
  <sheetFormatPr baseColWidth="10" defaultRowHeight="15.75" outlineLevelCol="1"/>
  <cols>
    <col min="1" max="1" width="8" style="23" customWidth="1"/>
    <col min="2" max="4" width="10.5703125" style="23" bestFit="1" customWidth="1"/>
    <col min="5" max="5" width="8.5703125" style="23" bestFit="1" customWidth="1"/>
    <col min="6" max="6" width="6" style="23" customWidth="1"/>
    <col min="7" max="7" width="51.28515625" style="23" bestFit="1" customWidth="1"/>
    <col min="8" max="8" width="12.7109375" style="23" bestFit="1" customWidth="1"/>
    <col min="9" max="9" width="15.5703125" style="23" customWidth="1"/>
    <col min="10" max="10" width="11.7109375" style="23" bestFit="1" customWidth="1"/>
    <col min="11" max="11" width="8.7109375" style="23" customWidth="1"/>
    <col min="12" max="12" width="9.140625" style="23" customWidth="1"/>
    <col min="13" max="13" width="15.28515625" style="23" bestFit="1" customWidth="1"/>
    <col min="14" max="14" width="12.7109375" style="23" bestFit="1" customWidth="1"/>
    <col min="15" max="15" width="13.7109375" style="23" customWidth="1"/>
    <col min="16" max="16" width="16.85546875" style="23" customWidth="1"/>
    <col min="17" max="17" width="9.28515625" style="23" customWidth="1"/>
    <col min="18" max="18" width="17.42578125" style="23" bestFit="1" customWidth="1"/>
    <col min="19" max="19" width="12.7109375" style="23" bestFit="1" customWidth="1"/>
    <col min="20" max="20" width="17.5703125" style="23" customWidth="1"/>
    <col min="21" max="21" width="11.7109375" style="23" customWidth="1"/>
    <col min="22" max="22" width="18.140625" style="23" bestFit="1" customWidth="1"/>
    <col min="23" max="23" width="8.140625" style="23" customWidth="1"/>
    <col min="24" max="24" width="20.85546875" style="23" customWidth="1"/>
    <col min="25" max="25" width="10.5703125" style="23" customWidth="1" outlineLevel="1"/>
    <col min="26" max="26" width="9.140625" style="23" bestFit="1" customWidth="1" outlineLevel="1"/>
    <col min="27" max="27" width="10.140625" style="23" customWidth="1" outlineLevel="1"/>
    <col min="28" max="28" width="9" style="23" customWidth="1" outlineLevel="1"/>
    <col min="29" max="29" width="9.42578125" style="23" customWidth="1" outlineLevel="1"/>
    <col min="30" max="30" width="8.5703125" style="23" customWidth="1" outlineLevel="1"/>
    <col min="31" max="31" width="9" style="23" customWidth="1"/>
    <col min="32" max="32" width="8.5703125" style="23" customWidth="1"/>
    <col min="33" max="33" width="9.140625" style="23" customWidth="1"/>
    <col min="34" max="34" width="9" style="23" customWidth="1"/>
    <col min="35" max="35" width="9.7109375" style="23" customWidth="1"/>
    <col min="36" max="36" width="9" style="23" customWidth="1"/>
    <col min="37" max="37" width="10.28515625" style="23" customWidth="1"/>
    <col min="38" max="38" width="11.42578125" style="23"/>
    <col min="39" max="39" width="12.7109375" style="23" bestFit="1" customWidth="1"/>
    <col min="40" max="16384" width="11.42578125" style="23"/>
  </cols>
  <sheetData>
    <row r="3" spans="2:46"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</row>
    <row r="4" spans="2:46">
      <c r="E4" s="22"/>
      <c r="F4" s="22"/>
      <c r="G4" s="37" t="s">
        <v>31</v>
      </c>
      <c r="H4" s="45">
        <v>44409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</row>
    <row r="5" spans="2:46">
      <c r="E5" s="22"/>
      <c r="F5" s="22"/>
      <c r="G5" s="24">
        <f ca="1">TODAY()</f>
        <v>45202</v>
      </c>
      <c r="H5" s="44">
        <f ca="1">WORKDAY(TODAY(),-1)</f>
        <v>45201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2:46">
      <c r="E6" s="22"/>
      <c r="F6" s="22"/>
      <c r="G6" s="24">
        <v>44196</v>
      </c>
      <c r="H6" s="24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2:46">
      <c r="B7" s="86"/>
      <c r="C7" s="86"/>
      <c r="D7" s="86"/>
      <c r="E7" s="86"/>
    </row>
    <row r="8" spans="2:46">
      <c r="B8" s="50" t="s">
        <v>47</v>
      </c>
      <c r="C8" s="50" t="s">
        <v>43</v>
      </c>
      <c r="D8" s="50" t="s">
        <v>44</v>
      </c>
      <c r="E8" s="50" t="s">
        <v>50</v>
      </c>
    </row>
    <row r="9" spans="2:46" ht="16.5" thickBot="1">
      <c r="B9" s="38">
        <v>43830</v>
      </c>
      <c r="C9" s="38">
        <v>43465</v>
      </c>
      <c r="D9" s="38">
        <v>43100</v>
      </c>
      <c r="E9" s="38">
        <v>42735</v>
      </c>
      <c r="H9" s="84" t="s">
        <v>49</v>
      </c>
      <c r="I9" s="24"/>
      <c r="J9"/>
      <c r="K9" s="25" t="s">
        <v>6</v>
      </c>
      <c r="L9" s="22"/>
      <c r="M9" s="22"/>
      <c r="N9" s="22"/>
      <c r="O9" s="22"/>
      <c r="P9" s="22"/>
      <c r="Q9" s="22"/>
      <c r="X9" s="22"/>
      <c r="Y9" s="32">
        <v>44197</v>
      </c>
      <c r="Z9" s="32">
        <v>44228</v>
      </c>
      <c r="AA9" s="32">
        <v>44256</v>
      </c>
      <c r="AB9" s="32"/>
      <c r="AC9" s="32"/>
      <c r="AD9" s="32"/>
      <c r="AE9" s="32"/>
      <c r="AF9" s="32"/>
      <c r="AG9" s="32"/>
    </row>
    <row r="10" spans="2:46" ht="16.5" thickBot="1">
      <c r="B10" s="63">
        <v>44196</v>
      </c>
      <c r="C10" s="63">
        <v>43830</v>
      </c>
      <c r="D10" s="63">
        <v>43465</v>
      </c>
      <c r="E10" s="63">
        <v>43100</v>
      </c>
      <c r="F10" s="85"/>
      <c r="G10" s="66" t="s">
        <v>0</v>
      </c>
      <c r="H10" s="64">
        <v>44196</v>
      </c>
      <c r="I10" s="65">
        <f ca="1">WORKDAY(TODAY(),-2)</f>
        <v>45198</v>
      </c>
      <c r="J10" s="65">
        <f ca="1">WORKDAY(TODAY(),-1)</f>
        <v>45201</v>
      </c>
      <c r="K10" s="66" t="s">
        <v>5</v>
      </c>
      <c r="L10" s="66" t="s">
        <v>4</v>
      </c>
      <c r="M10" s="66" t="s">
        <v>3</v>
      </c>
      <c r="N10" s="25" t="s">
        <v>28</v>
      </c>
      <c r="O10" s="25" t="s">
        <v>29</v>
      </c>
      <c r="P10" s="26" t="s">
        <v>2</v>
      </c>
      <c r="Q10" s="26" t="s">
        <v>1</v>
      </c>
      <c r="R10" s="114" t="s">
        <v>7</v>
      </c>
      <c r="S10" s="115"/>
      <c r="T10" s="116" t="s">
        <v>8</v>
      </c>
      <c r="U10" s="117"/>
      <c r="V10" s="118" t="s">
        <v>0</v>
      </c>
      <c r="W10" s="119"/>
      <c r="X10" s="25" t="s">
        <v>30</v>
      </c>
      <c r="Y10" s="32">
        <v>44227</v>
      </c>
      <c r="Z10" s="32">
        <v>44255</v>
      </c>
      <c r="AA10" s="32">
        <f ca="1">H5</f>
        <v>45201</v>
      </c>
      <c r="AB10" s="32"/>
      <c r="AC10" s="32"/>
      <c r="AD10" s="32"/>
      <c r="AE10" s="32"/>
      <c r="AF10" s="32"/>
      <c r="AG10" s="32"/>
    </row>
    <row r="11" spans="2:46">
      <c r="B11" s="52">
        <f>[1]!d("fon_vl",$F11,$B$10)/[1]!d("fon_vl",$F11,$B$9)-1</f>
        <v>-0.17118923801382879</v>
      </c>
      <c r="C11" s="52">
        <f>[1]!d("fon_vl",$F11,$C$10)/[1]!d("fon_vl",$F11,$C$9)-1</f>
        <v>6.2171704365198366E-2</v>
      </c>
      <c r="D11" s="52">
        <f>[1]!d("fon_vl",$F11,$D$10)/[1]!d("fon_vl",$F11,$D$9)-1</f>
        <v>-5.2342683725266292E-2</v>
      </c>
      <c r="E11" s="52">
        <f>[1]!d("fon_vl",$F11,$E$10)/[1]!d("fon_vl",$F11,$E$9)-1</f>
        <v>2.6572050335887942E-2</v>
      </c>
      <c r="F11" s="68">
        <v>455</v>
      </c>
      <c r="G11" s="22" t="str">
        <f>[1]!d("ent_ape",F11)</f>
        <v>FCS GESTIÓN FLEXIBLE, FI</v>
      </c>
      <c r="H11" s="27">
        <f>[1]!d("fon_vl",$F11,$H$10)</f>
        <v>8.8252980000000001</v>
      </c>
      <c r="I11" s="72">
        <f ca="1">[1]!d("fon_vl",$F11,WORKDAY($I$10,-1))</f>
        <v>0</v>
      </c>
      <c r="J11" s="67">
        <f ca="1">[1]!d("fon_vl",$F11,WORKDAY($J$10,-1))</f>
        <v>0</v>
      </c>
      <c r="K11" s="31" t="e">
        <f ca="1">J11/I11-1</f>
        <v>#DIV/0!</v>
      </c>
      <c r="L11" s="31">
        <f ca="1">J11/H11-1</f>
        <v>-1</v>
      </c>
      <c r="M11" s="34">
        <f ca="1">[1]!d("FON_pat",$F11,WORKDAY($H$5,-1))</f>
        <v>0</v>
      </c>
      <c r="N11" s="21">
        <f ca="1">[1]!d("FON_LIQ_BES_DIV2",$F11,WORKDAY($G$5,-1),"USD")</f>
        <v>0</v>
      </c>
      <c r="O11" s="21">
        <f ca="1">[1]!d("FON_LIQ_BES_DIV2",$F11,WORKDAY($H$5,-1),"EUR")</f>
        <v>0</v>
      </c>
      <c r="P11" s="35">
        <f t="shared" ref="P11:P43" ca="1" si="0">N11+O11</f>
        <v>0</v>
      </c>
      <c r="Q11" s="36" t="e">
        <f t="shared" ref="Q11:Q43" ca="1" si="1">P11/M11</f>
        <v>#DIV/0!</v>
      </c>
      <c r="R11" s="28">
        <f ca="1">IF(ISERROR([1]!d("fon_rf_med",F11,$H$4,$H$5)),0,[1]!d("fon_rf_med",F11,$H$4,$H$5))</f>
        <v>0</v>
      </c>
      <c r="S11" s="30" t="e">
        <f ca="1">$R11/$X11</f>
        <v>#DIV/0!</v>
      </c>
      <c r="T11" s="28">
        <f ca="1">IF(ISERROR([1]!d("fon_rv_med",F11,$H$4,$H$5)),0,[1]!d("fon_rv_med",F11,$H$4,$H$5))</f>
        <v>0</v>
      </c>
      <c r="U11" s="30" t="e">
        <f t="shared" ref="U11:U70" ca="1" si="2">$T11/$X11</f>
        <v>#DIV/0!</v>
      </c>
      <c r="V11" s="29">
        <f ca="1">IF(ISERROR([1]!d("fon_FON_med",$F11,$H$4,$H$5)),0,[1]!d("fon_FON_med",$F11,$H$4,$H$5))</f>
        <v>0</v>
      </c>
      <c r="W11" s="30" t="e">
        <f t="shared" ref="W11:W72" ca="1" si="3">$V11/$X11</f>
        <v>#DIV/0!</v>
      </c>
      <c r="X11" s="28">
        <f ca="1">[1]!d("foN_PAT_MED",F11,$H$4,$H$5-1)</f>
        <v>0</v>
      </c>
      <c r="Y11" s="33">
        <f>[1]!d("fon_vl",$F11,WORKDAY($Y$10,-1))/[1]!d("fon_vl",$F11,WORKDAY($Y$9,-1))-1</f>
        <v>2.419295076494743E-3</v>
      </c>
      <c r="Z11" s="33">
        <f>[1]!d("fon_vl",F11,WORKDAY($Z$10,-1))/[1]!d("fon_vl",F11,WORKDAY($Z$9,-1))-1</f>
        <v>-2.9887022758560144E-3</v>
      </c>
      <c r="AA11" s="33">
        <f ca="1">[1]!d("fon_vl",F11,WORKDAY($AA$10,-1))/[1]!d("fon_vl",F11,WORKDAY($AA$9,-1))-1</f>
        <v>-1</v>
      </c>
    </row>
    <row r="12" spans="2:46">
      <c r="B12" s="52">
        <f>[1]!d("fon_vl",$F12,$B$10)/[1]!d("fon_vl",$F12,$B$9)-1</f>
        <v>-3.6730430680602666E-3</v>
      </c>
      <c r="C12" s="52">
        <f>[1]!d("fon_vl",$F12,$C$10)/[1]!d("fon_vl",$F12,$C$9)-1</f>
        <v>6.1742494706698903E-2</v>
      </c>
      <c r="D12" s="52">
        <f>[1]!d("fon_vl",$F12,$D$10)/[1]!d("fon_vl",$F12,$D$9)-1</f>
        <v>-4.0385357291876534E-2</v>
      </c>
      <c r="E12" s="52">
        <f>[1]!d("fon_vl",$F12,$E$10)/[1]!d("fon_vl",$F12,$E$9)-1</f>
        <v>1.3157983615875279E-2</v>
      </c>
      <c r="F12" s="68">
        <v>420</v>
      </c>
      <c r="G12" s="22" t="str">
        <f>[1]!d("ent_ape",F12)</f>
        <v>LAS CALLEJAS 2000, SICAV, S.A.</v>
      </c>
      <c r="H12" s="27">
        <f>[1]!d("fon_vl",$F12,$H$10)</f>
        <v>13.551026999999999</v>
      </c>
      <c r="I12" s="72">
        <f ca="1">[1]!d("fon_vl",$F12,WORKDAY($I$10,-1))</f>
        <v>0</v>
      </c>
      <c r="J12" s="67">
        <f ca="1">[1]!d("fon_vl",$F12,WORKDAY($J$10,-1))</f>
        <v>0</v>
      </c>
      <c r="K12" s="31" t="e">
        <f t="shared" ref="K12:K43" ca="1" si="4">J12/I12-1</f>
        <v>#DIV/0!</v>
      </c>
      <c r="L12" s="31">
        <f t="shared" ref="L12:L43" ca="1" si="5">J12/H12-1</f>
        <v>-1</v>
      </c>
      <c r="M12" s="34">
        <f ca="1">[1]!d("FON_pat",$F12,WORKDAY($H$5,-1))</f>
        <v>0</v>
      </c>
      <c r="N12" s="21">
        <f ca="1">[1]!d("FON_LIQ_BES_DIV2",$F12,WORKDAY($G$5,-1),"USD")</f>
        <v>0</v>
      </c>
      <c r="O12" s="21">
        <f ca="1">[1]!d("FON_LIQ_BES_DIV2",$F12,WORKDAY($H$5,-1),"EUR")</f>
        <v>15916.11</v>
      </c>
      <c r="P12" s="35">
        <f t="shared" ca="1" si="0"/>
        <v>15916.11</v>
      </c>
      <c r="Q12" s="36" t="e">
        <f t="shared" ca="1" si="1"/>
        <v>#DIV/0!</v>
      </c>
      <c r="R12" s="28">
        <f ca="1">IF(ISERROR([1]!d("fon_rf_med",F12,$H$4,$H$5)),0,[1]!d("fon_rf_med",F12,$H$4,$H$5))</f>
        <v>3726785.646957831</v>
      </c>
      <c r="S12" s="30">
        <f t="shared" ref="S12:S72" ca="1" si="6">$R12/$X12</f>
        <v>0.78942439650586194</v>
      </c>
      <c r="T12" s="28">
        <f ca="1">IF(ISERROR([1]!d("fon_rv_med",F12,$H$4,$H$5)),0,[1]!d("fon_rv_med",F12,$H$4,$H$5))</f>
        <v>0</v>
      </c>
      <c r="U12" s="30">
        <f t="shared" ca="1" si="2"/>
        <v>0</v>
      </c>
      <c r="V12" s="29">
        <f ca="1">IF(ISERROR([1]!d("fon_FON_med",$F12,$H$4,$H$5)),0,[1]!d("fon_FON_med",$F12,$H$4,$H$5))</f>
        <v>1602497.8475308642</v>
      </c>
      <c r="W12" s="30">
        <f t="shared" ca="1" si="3"/>
        <v>0.33944825810458246</v>
      </c>
      <c r="X12" s="28">
        <f ca="1">[1]!d("foN_PAT_MED",F12,$H$4,$H$5-1)</f>
        <v>4720889.883126582</v>
      </c>
      <c r="Y12" s="33">
        <f>[1]!d("fon_vl",$F12,WORKDAY($Y$10,-1))/[1]!d("fon_vl",$F12,WORKDAY($Y$9,-1))-1</f>
        <v>-1.4148743117403662E-3</v>
      </c>
      <c r="Z12" s="33">
        <f>[1]!d("fon_vl",F12,WORKDAY($Z$10,-1))/[1]!d("fon_vl",F12,WORKDAY($Z$9,-1))-1</f>
        <v>2.773529776481487E-3</v>
      </c>
      <c r="AA12" s="33">
        <f ca="1">[1]!d("fon_vl",F12,WORKDAY($AA$10,-1))/[1]!d("fon_vl",F12,WORKDAY($AA$9,-1))-1</f>
        <v>-1</v>
      </c>
    </row>
    <row r="13" spans="2:46">
      <c r="B13" s="52">
        <f>[1]!d("fon_vl",$F13,$B$10)/[1]!d("fon_vl",$F13,$B$9)-1</f>
        <v>4.1225201529545341E-2</v>
      </c>
      <c r="C13" s="52">
        <f>[1]!d("fon_vl",$F13,$C$10)/[1]!d("fon_vl",$F13,$C$9)-1</f>
        <v>-2.2033548671250069E-2</v>
      </c>
      <c r="D13" s="52">
        <f>[1]!d("fon_vl",$F13,$D$10)/[1]!d("fon_vl",$F13,$D$9)-1</f>
        <v>-3.3901690372609483E-2</v>
      </c>
      <c r="E13" s="52">
        <f>[1]!d("fon_vl",$F13,$E$10)/[1]!d("fon_vl",$F13,$E$9)-1</f>
        <v>9.1086701012044191E-3</v>
      </c>
      <c r="F13" s="68">
        <v>441</v>
      </c>
      <c r="G13" s="22" t="str">
        <f>[1]!d("ent_ape",F13)</f>
        <v>SMART US EQUITIES, FI</v>
      </c>
      <c r="H13" s="27">
        <f>[1]!d("fon_vl",$F13,$H$10)</f>
        <v>8.9149909999999988</v>
      </c>
      <c r="I13" s="72">
        <f ca="1">[1]!d("fon_vl",$F13,WORKDAY($I$10,-1))</f>
        <v>0</v>
      </c>
      <c r="J13" s="67">
        <f ca="1">[1]!d("fon_vl",$F13,WORKDAY($J$10,-1))</f>
        <v>0</v>
      </c>
      <c r="K13" s="31" t="e">
        <f t="shared" ca="1" si="4"/>
        <v>#DIV/0!</v>
      </c>
      <c r="L13" s="31">
        <f t="shared" ca="1" si="5"/>
        <v>-1</v>
      </c>
      <c r="M13" s="34">
        <f ca="1">[1]!d("FON_pat",$F13,WORKDAY($H$5,-1))</f>
        <v>0</v>
      </c>
      <c r="N13" s="21">
        <f ca="1">[1]!d("FON_LIQ_BES_DIV2",$F13,WORKDAY($G$5,-1),"USD")</f>
        <v>0</v>
      </c>
      <c r="O13" s="21">
        <f ca="1">[1]!d("FON_LIQ_BES_DIV2",$F13,WORKDAY($H$5,-1),"EUR")</f>
        <v>0</v>
      </c>
      <c r="P13" s="35">
        <f t="shared" ca="1" si="0"/>
        <v>0</v>
      </c>
      <c r="Q13" s="36" t="e">
        <f t="shared" ca="1" si="1"/>
        <v>#DIV/0!</v>
      </c>
      <c r="R13" s="28">
        <f ca="1">IF(ISERROR([1]!d("fon_rf_med",F13,$H$4,$H$5)),0,[1]!d("fon_rf_med",F13,$H$4,$H$5))</f>
        <v>0</v>
      </c>
      <c r="S13" s="30">
        <f t="shared" ca="1" si="6"/>
        <v>0</v>
      </c>
      <c r="T13" s="28">
        <f ca="1">IF(ISERROR([1]!d("fon_rv_med",F13,$H$4,$H$5)),0,[1]!d("fon_rv_med",F13,$H$4,$H$5))</f>
        <v>2583482.9941304349</v>
      </c>
      <c r="U13" s="30">
        <f t="shared" ca="1" si="2"/>
        <v>0.96215657232240659</v>
      </c>
      <c r="V13" s="29">
        <f ca="1">IF(ISERROR([1]!d("fon_FON_med",$F13,$H$4,$H$5)),0,[1]!d("fon_FON_med",$F13,$H$4,$H$5))</f>
        <v>0</v>
      </c>
      <c r="W13" s="30">
        <f t="shared" ca="1" si="3"/>
        <v>0</v>
      </c>
      <c r="X13" s="28">
        <f ca="1">[1]!d("foN_PAT_MED",F13,$H$4,$H$5-1)</f>
        <v>2685096.2394764395</v>
      </c>
      <c r="Y13" s="33">
        <f>[1]!d("fon_vl",$F13,WORKDAY($Y$10,-1))/[1]!d("fon_vl",$F13,WORKDAY($Y$9,-1))-1</f>
        <v>-3.2738339275945272E-2</v>
      </c>
      <c r="Z13" s="33">
        <f>[1]!d("fon_vl",F13,WORKDAY($Z$10,-1))/[1]!d("fon_vl",F13,WORKDAY($Z$9,-1))-1</f>
        <v>6.0973922574972361E-2</v>
      </c>
      <c r="AA13" s="33">
        <f ca="1">[1]!d("fon_vl",F13,WORKDAY($AA$10,-1))/[1]!d("fon_vl",F13,WORKDAY($AA$9,-1))-1</f>
        <v>-1</v>
      </c>
    </row>
    <row r="14" spans="2:46">
      <c r="B14" s="52">
        <f>[1]!d("fon_vl",$F14,$B$10)/[1]!d("fon_vl",$F14,$B$9)-1</f>
        <v>-0.10601424930039671</v>
      </c>
      <c r="C14" s="52">
        <f>[1]!d("fon_vl",$F14,$C$10)/[1]!d("fon_vl",$F14,$C$9)-1</f>
        <v>0.1790813630201511</v>
      </c>
      <c r="D14" s="52">
        <f>[1]!d("fon_vl",$F14,$D$10)/[1]!d("fon_vl",$F14,$D$9)-1</f>
        <v>-0.18886806642108367</v>
      </c>
      <c r="E14" s="52">
        <f>[1]!d("fon_vl",$F14,$E$10)/[1]!d("fon_vl",$F14,$E$9)-1</f>
        <v>6.1593815787390982E-2</v>
      </c>
      <c r="F14" s="68">
        <v>429</v>
      </c>
      <c r="G14" s="22" t="str">
        <f>[1]!d("ent_ape",F14)</f>
        <v>VECTORIAL VALORES, SICAV, S.A.</v>
      </c>
      <c r="H14" s="27">
        <f>[1]!d("fon_vl",$F14,$H$10)</f>
        <v>0.91749399999999992</v>
      </c>
      <c r="I14" s="72">
        <f ca="1">[1]!d("fon_vl",$F14,WORKDAY($I$10,-1))</f>
        <v>0</v>
      </c>
      <c r="J14" s="67">
        <f ca="1">[1]!d("fon_vl",$F14,WORKDAY($J$10,-1))</f>
        <v>0</v>
      </c>
      <c r="K14" s="31" t="e">
        <f t="shared" ca="1" si="4"/>
        <v>#DIV/0!</v>
      </c>
      <c r="L14" s="31">
        <f t="shared" ca="1" si="5"/>
        <v>-1</v>
      </c>
      <c r="M14" s="34">
        <f ca="1">[1]!d("FON_pat",$F14,WORKDAY($H$5,-1))</f>
        <v>0</v>
      </c>
      <c r="N14" s="21">
        <f ca="1">[1]!d("FON_LIQ_BES_DIV2",$F14,WORKDAY($G$5,-1),"USD")</f>
        <v>0</v>
      </c>
      <c r="O14" s="21">
        <f ca="1">[1]!d("FON_LIQ_BES_DIV2",$F14,WORKDAY($H$5,-1),"EUR")</f>
        <v>0</v>
      </c>
      <c r="P14" s="35">
        <f t="shared" ca="1" si="0"/>
        <v>0</v>
      </c>
      <c r="Q14" s="36" t="e">
        <f t="shared" ca="1" si="1"/>
        <v>#DIV/0!</v>
      </c>
      <c r="R14" s="28">
        <f ca="1">IF(ISERROR([1]!d("fon_rf_med",F14,$H$4,$H$5)),0,[1]!d("fon_rf_med",F14,$H$4,$H$5))</f>
        <v>0</v>
      </c>
      <c r="S14" s="30" t="e">
        <f t="shared" ca="1" si="6"/>
        <v>#DIV/0!</v>
      </c>
      <c r="T14" s="28">
        <f ca="1">IF(ISERROR([1]!d("fon_rv_med",F14,$H$4,$H$5)),0,[1]!d("fon_rv_med",F14,$H$4,$H$5))</f>
        <v>0</v>
      </c>
      <c r="U14" s="30" t="e">
        <f t="shared" ca="1" si="2"/>
        <v>#DIV/0!</v>
      </c>
      <c r="V14" s="29">
        <f ca="1">IF(ISERROR([1]!d("fon_FON_med",$F14,$H$4,$H$5)),0,[1]!d("fon_FON_med",$F14,$H$4,$H$5))</f>
        <v>0</v>
      </c>
      <c r="W14" s="30" t="e">
        <f t="shared" ca="1" si="3"/>
        <v>#DIV/0!</v>
      </c>
      <c r="X14" s="28">
        <f ca="1">[1]!d("foN_PAT_MED",F14,$H$4,$H$5-1)</f>
        <v>0</v>
      </c>
      <c r="Y14" s="33">
        <f>[1]!d("fon_vl",$F14,WORKDAY($Y$10,-1))/[1]!d("fon_vl",$F14,WORKDAY($Y$9,-1))-1</f>
        <v>-2.1775619241106714E-2</v>
      </c>
      <c r="Z14" s="33">
        <f>[1]!d("fon_vl",F14,WORKDAY($Z$10,-1))/[1]!d("fon_vl",F14,WORKDAY($Z$9,-1))-1</f>
        <v>-1.0344116811418114E-2</v>
      </c>
      <c r="AA14" s="33">
        <f ca="1">[1]!d("fon_vl",F14,WORKDAY($AA$10,-1))/[1]!d("fon_vl",F14,WORKDAY($AA$9,-1))-1</f>
        <v>-1</v>
      </c>
    </row>
    <row r="15" spans="2:46">
      <c r="B15" s="52">
        <f>[1]!d("fon_vl",$F15,$B$10)/[1]!d("fon_vl",$F15,$B$9)-1</f>
        <v>-6.4662807337382278E-3</v>
      </c>
      <c r="C15" s="52">
        <f>[1]!d("fon_vl",$F15,$C$10)/[1]!d("fon_vl",$F15,$C$9)-1</f>
        <v>4.2889287964443135E-2</v>
      </c>
      <c r="D15" s="52">
        <f>[1]!d("fon_vl",$F15,$D$10)/[1]!d("fon_vl",$F15,$D$9)-1</f>
        <v>-4.0049207779437213E-2</v>
      </c>
      <c r="E15" s="52">
        <f>[1]!d("fon_vl",$F15,$E$10)/[1]!d("fon_vl",$F15,$E$9)-1</f>
        <v>1.2357331302934593E-2</v>
      </c>
      <c r="F15" s="68">
        <v>408</v>
      </c>
      <c r="G15" s="22" t="str">
        <f>[1]!d("ent_ape",F15)</f>
        <v>FAMBAR DE INVERSIONES, SICAV, S.A.</v>
      </c>
      <c r="H15" s="27">
        <f>[1]!d("fon_vl",$F15,$H$10)</f>
        <v>1.208752</v>
      </c>
      <c r="I15" s="72">
        <f ca="1">[1]!d("fon_vl",$F15,WORKDAY($I$10,-1))</f>
        <v>0</v>
      </c>
      <c r="J15" s="67">
        <f ca="1">[1]!d("fon_vl",$F15,WORKDAY($J$10,-1))</f>
        <v>0</v>
      </c>
      <c r="K15" s="31" t="e">
        <f t="shared" ca="1" si="4"/>
        <v>#DIV/0!</v>
      </c>
      <c r="L15" s="31">
        <f t="shared" ca="1" si="5"/>
        <v>-1</v>
      </c>
      <c r="M15" s="34">
        <f ca="1">[1]!d("FON_pat",$F15,WORKDAY($H$5,-1))</f>
        <v>0</v>
      </c>
      <c r="N15" s="21">
        <f ca="1">[1]!d("FON_LIQ_BES_DIV2",$F15,WORKDAY($G$5,-1),"USD")</f>
        <v>0</v>
      </c>
      <c r="O15" s="21">
        <f ca="1">[1]!d("FON_LIQ_BES_DIV2",$F15,WORKDAY($H$5,-1),"EUR")</f>
        <v>0</v>
      </c>
      <c r="P15" s="35">
        <f t="shared" ca="1" si="0"/>
        <v>0</v>
      </c>
      <c r="Q15" s="36" t="e">
        <f t="shared" ca="1" si="1"/>
        <v>#DIV/0!</v>
      </c>
      <c r="R15" s="28">
        <f ca="1">IF(ISERROR([1]!d("fon_rf_med",F15,$H$4,$H$5)),0,[1]!d("fon_rf_med",F15,$H$4,$H$5))</f>
        <v>0</v>
      </c>
      <c r="S15" s="30" t="e">
        <f t="shared" ca="1" si="6"/>
        <v>#DIV/0!</v>
      </c>
      <c r="T15" s="28">
        <f ca="1">IF(ISERROR([1]!d("fon_rv_med",F15,$H$4,$H$5)),0,[1]!d("fon_rv_med",F15,$H$4,$H$5))</f>
        <v>0</v>
      </c>
      <c r="U15" s="30" t="e">
        <f t="shared" ca="1" si="2"/>
        <v>#DIV/0!</v>
      </c>
      <c r="V15" s="29">
        <f ca="1">IF(ISERROR([1]!d("fon_FON_med",$F15,$H$4,$H$5)),0,[1]!d("fon_FON_med",$F15,$H$4,$H$5))</f>
        <v>0</v>
      </c>
      <c r="W15" s="30" t="e">
        <f t="shared" ca="1" si="3"/>
        <v>#DIV/0!</v>
      </c>
      <c r="X15" s="28">
        <f ca="1">[1]!d("foN_PAT_MED",F15,$H$4,$H$5-1)</f>
        <v>0</v>
      </c>
      <c r="Y15" s="33">
        <f>[1]!d("fon_vl",$F15,WORKDAY($Y$10,-1))/[1]!d("fon_vl",$F15,WORKDAY($Y$9,-1))-1</f>
        <v>7.172687201344452E-4</v>
      </c>
      <c r="Z15" s="33">
        <f>[1]!d("fon_vl",F15,WORKDAY($Z$10,-1))/[1]!d("fon_vl",F15,WORKDAY($Z$9,-1))-1</f>
        <v>2.2560822870671959E-3</v>
      </c>
      <c r="AA15" s="33">
        <f ca="1">[1]!d("fon_vl",F15,WORKDAY($AA$10,-1))/[1]!d("fon_vl",F15,WORKDAY($AA$9,-1))-1</f>
        <v>-1</v>
      </c>
    </row>
    <row r="16" spans="2:46">
      <c r="B16" s="52">
        <f>[1]!d("fon_vl",$F16,$B$10)/[1]!d("fon_vl",$F16,$B$9)-1</f>
        <v>-8.4545846362644506E-2</v>
      </c>
      <c r="C16" s="52">
        <f>[1]!d("fon_vl",$F16,$C$10)/[1]!d("fon_vl",$F16,$C$9)-1</f>
        <v>6.7143148902623517E-2</v>
      </c>
      <c r="D16" s="52">
        <f>[1]!d("fon_vl",$F16,$D$10)/[1]!d("fon_vl",$F16,$D$9)-1</f>
        <v>-6.730755101100161E-2</v>
      </c>
      <c r="E16" s="52">
        <f>[1]!d("fon_vl",$F16,$E$10)/[1]!d("fon_vl",$F16,$E$9)-1</f>
        <v>4.765757345210897E-3</v>
      </c>
      <c r="F16" s="68">
        <v>451</v>
      </c>
      <c r="G16" s="22" t="str">
        <f>[1]!d("ent_ape",F16)</f>
        <v>LANCIA CAPITAL, FI</v>
      </c>
      <c r="H16" s="27">
        <f>[1]!d("fon_vl",$F16,$H$10)</f>
        <v>9.9829359999999987</v>
      </c>
      <c r="I16" s="72">
        <f ca="1">[1]!d("fon_vl",$F16,WORKDAY($I$10,-1))</f>
        <v>0</v>
      </c>
      <c r="J16" s="67">
        <f ca="1">[1]!d("fon_vl",$F16,WORKDAY($J$10,-1))</f>
        <v>0</v>
      </c>
      <c r="K16" s="31" t="e">
        <f t="shared" ca="1" si="4"/>
        <v>#DIV/0!</v>
      </c>
      <c r="L16" s="31">
        <f t="shared" ca="1" si="5"/>
        <v>-1</v>
      </c>
      <c r="M16" s="34">
        <f ca="1">[1]!d("FON_pat",$F16,WORKDAY($H$5,-1))</f>
        <v>0</v>
      </c>
      <c r="N16" s="21">
        <f ca="1">[1]!d("FON_LIQ_BES_DIV2",$F16,WORKDAY($G$5,-1),"USD")</f>
        <v>0</v>
      </c>
      <c r="O16" s="21">
        <f ca="1">[1]!d("FON_LIQ_BES_DIV2",$F16,WORKDAY($H$5,-1),"EUR")</f>
        <v>0</v>
      </c>
      <c r="P16" s="35">
        <f t="shared" ca="1" si="0"/>
        <v>0</v>
      </c>
      <c r="Q16" s="36" t="e">
        <f t="shared" ca="1" si="1"/>
        <v>#DIV/0!</v>
      </c>
      <c r="R16" s="28">
        <f ca="1">IF(ISERROR([1]!d("fon_rf_med",F16,$H$4,$H$5)),0,[1]!d("fon_rf_med",F16,$H$4,$H$5))</f>
        <v>0</v>
      </c>
      <c r="S16" s="30" t="e">
        <f t="shared" ca="1" si="6"/>
        <v>#DIV/0!</v>
      </c>
      <c r="T16" s="28">
        <f ca="1">IF(ISERROR([1]!d("fon_rv_med",F16,$H$4,$H$5)),0,[1]!d("fon_rv_med",F16,$H$4,$H$5))</f>
        <v>0</v>
      </c>
      <c r="U16" s="30" t="e">
        <f t="shared" ca="1" si="2"/>
        <v>#DIV/0!</v>
      </c>
      <c r="V16" s="29">
        <f ca="1">IF(ISERROR([1]!d("fon_FON_med",$F16,$H$4,$H$5)),0,[1]!d("fon_FON_med",$F16,$H$4,$H$5))</f>
        <v>0</v>
      </c>
      <c r="W16" s="30" t="e">
        <f t="shared" ca="1" si="3"/>
        <v>#DIV/0!</v>
      </c>
      <c r="X16" s="28">
        <f ca="1">[1]!d("foN_PAT_MED",F16,$H$4,$H$5-1)</f>
        <v>0</v>
      </c>
      <c r="Y16" s="33">
        <f>[1]!d("fon_vl",$F16,WORKDAY($Y$10,-1))/[1]!d("fon_vl",$F16,WORKDAY($Y$9,-1))-1</f>
        <v>-5.7718490832756597E-3</v>
      </c>
      <c r="Z16" s="33">
        <f>[1]!d("fon_vl",F16,WORKDAY($Z$10,-1))/[1]!d("fon_vl",F16,WORKDAY($Z$9,-1))-1</f>
        <v>1.0488331051639044E-4</v>
      </c>
      <c r="AA16" s="33">
        <f ca="1">[1]!d("fon_vl",F16,WORKDAY($AA$10,-1))/[1]!d("fon_vl",F16,WORKDAY($AA$9,-1))-1</f>
        <v>-1</v>
      </c>
    </row>
    <row r="17" spans="2:27">
      <c r="B17" s="52">
        <f>[1]!d("fon_vl",$F17,$B$10)/[1]!d("fon_vl",$F17,$B$9)-1</f>
        <v>-0.13072643668558104</v>
      </c>
      <c r="C17" s="52">
        <f>[1]!d("fon_vl",$F17,$C$10)/[1]!d("fon_vl",$F17,$C$9)-1</f>
        <v>0.12395048299849387</v>
      </c>
      <c r="D17" s="52">
        <f>[1]!d("fon_vl",$F17,$D$10)/[1]!d("fon_vl",$F17,$D$9)-1</f>
        <v>-7.5129069927533987E-2</v>
      </c>
      <c r="E17" s="52">
        <f>[1]!d("fon_vl",$F17,$E$10)/[1]!d("fon_vl",$F17,$E$9)-1</f>
        <v>3.7111500091911109E-2</v>
      </c>
      <c r="F17" s="68">
        <v>424</v>
      </c>
      <c r="G17" s="22" t="str">
        <f>[1]!d("ent_ape",F17)</f>
        <v>SILOBAR,SICAV (NBG)</v>
      </c>
      <c r="H17" s="27">
        <f>[1]!d("fon_vl",$F17,$H$10)</f>
        <v>32.796332</v>
      </c>
      <c r="I17" s="72">
        <f ca="1">[1]!d("fon_vl",$F17,WORKDAY($I$10,-1))</f>
        <v>0</v>
      </c>
      <c r="J17" s="67">
        <f ca="1">[1]!d("fon_vl",$F17,WORKDAY($J$10,-1))</f>
        <v>0</v>
      </c>
      <c r="K17" s="31" t="e">
        <f t="shared" ca="1" si="4"/>
        <v>#DIV/0!</v>
      </c>
      <c r="L17" s="31">
        <f t="shared" ca="1" si="5"/>
        <v>-1</v>
      </c>
      <c r="M17" s="34">
        <f ca="1">[1]!d("FON_pat",$F17,WORKDAY($H$5,-1))</f>
        <v>0</v>
      </c>
      <c r="N17" s="21">
        <f ca="1">[1]!d("FON_LIQ_BES_DIV2",$F17,WORKDAY($G$5,-1),"USD")</f>
        <v>0</v>
      </c>
      <c r="O17" s="21">
        <f ca="1">[1]!d("FON_LIQ_BES_DIV2",$F17,WORKDAY($H$5,-1),"EUR")</f>
        <v>0</v>
      </c>
      <c r="P17" s="35">
        <f t="shared" ca="1" si="0"/>
        <v>0</v>
      </c>
      <c r="Q17" s="36" t="e">
        <f t="shared" ca="1" si="1"/>
        <v>#DIV/0!</v>
      </c>
      <c r="R17" s="28">
        <f ca="1">IF(ISERROR([1]!d("fon_rf_med",F17,$H$4,$H$5)),0,[1]!d("fon_rf_med",F17,$H$4,$H$5))</f>
        <v>0</v>
      </c>
      <c r="S17" s="30">
        <f t="shared" ca="1" si="6"/>
        <v>0</v>
      </c>
      <c r="T17" s="28">
        <f ca="1">IF(ISERROR([1]!d("fon_rv_med",F17,$H$4,$H$5)),0,[1]!d("fon_rv_med",F17,$H$4,$H$5))</f>
        <v>2485403.579113475</v>
      </c>
      <c r="U17" s="30">
        <f t="shared" ca="1" si="2"/>
        <v>0.68580475851851841</v>
      </c>
      <c r="V17" s="29">
        <f ca="1">IF(ISERROR([1]!d("fon_FON_med",$F17,$H$4,$H$5)),0,[1]!d("fon_FON_med",$F17,$H$4,$H$5))</f>
        <v>663677.34499999997</v>
      </c>
      <c r="W17" s="30">
        <f t="shared" ca="1" si="3"/>
        <v>0.18313045219170646</v>
      </c>
      <c r="X17" s="28">
        <f ca="1">[1]!d("foN_PAT_MED",F17,$H$4,$H$5-1)</f>
        <v>3624068.7283687945</v>
      </c>
      <c r="Y17" s="33">
        <f>[1]!d("fon_vl",$F17,WORKDAY($Y$10,-1))/[1]!d("fon_vl",$F17,WORKDAY($Y$9,-1))-1</f>
        <v>-2.047710701306471E-2</v>
      </c>
      <c r="Z17" s="33">
        <f>[1]!d("fon_vl",F17,WORKDAY($Z$10,-1))/[1]!d("fon_vl",F17,WORKDAY($Z$9,-1))-1</f>
        <v>4.5580514567611585E-2</v>
      </c>
      <c r="AA17" s="33">
        <f ca="1">[1]!d("fon_vl",F17,WORKDAY($AA$10,-1))/[1]!d("fon_vl",F17,WORKDAY($AA$9,-1))-1</f>
        <v>-1</v>
      </c>
    </row>
    <row r="18" spans="2:27">
      <c r="B18" s="52">
        <f>[1]!d("fon_vl",$F18,$B$10)/[1]!d("fon_vl",$F18,$B$9)-1</f>
        <v>-4.8651201959265533E-2</v>
      </c>
      <c r="C18" s="52">
        <f>[1]!d("fon_vl",$F18,$C$10)/[1]!d("fon_vl",$F18,$C$9)-1</f>
        <v>0.18014767323335934</v>
      </c>
      <c r="D18" s="52">
        <f>[1]!d("fon_vl",$F18,$D$10)/[1]!d("fon_vl",$F18,$D$9)-1</f>
        <v>3.1846696808425889E-2</v>
      </c>
      <c r="E18" s="52">
        <f>[1]!d("fon_vl",$F18,$E$10)/[1]!d("fon_vl",$F18,$E$9)-1</f>
        <v>-2.6039511180790065E-2</v>
      </c>
      <c r="F18" s="68">
        <v>462</v>
      </c>
      <c r="G18" s="22" t="str">
        <f>[1]!d("ent_ape",F18)</f>
        <v>NB PHARMAFUND, FI</v>
      </c>
      <c r="H18" s="27">
        <f>[1]!d("fon_vl",$F18,$H$10)</f>
        <v>20.974034</v>
      </c>
      <c r="I18" s="72">
        <f ca="1">[1]!d("fon_vl",$F18,WORKDAY($I$10,-1))</f>
        <v>0</v>
      </c>
      <c r="J18" s="67">
        <f ca="1">[1]!d("fon_vl",$F18,WORKDAY($J$10,-1))</f>
        <v>0</v>
      </c>
      <c r="K18" s="31" t="e">
        <f t="shared" ca="1" si="4"/>
        <v>#DIV/0!</v>
      </c>
      <c r="L18" s="31">
        <f t="shared" ca="1" si="5"/>
        <v>-1</v>
      </c>
      <c r="M18" s="34">
        <f ca="1">[1]!d("FON_pat",$F18,WORKDAY($H$5,-1))</f>
        <v>0</v>
      </c>
      <c r="N18" s="21">
        <f ca="1">[1]!d("FON_LIQ_BES_DIV2",$F18,WORKDAY($G$5,-1),"USD")</f>
        <v>0</v>
      </c>
      <c r="O18" s="21">
        <f ca="1">[1]!d("FON_LIQ_BES_DIV2",$F18,WORKDAY($H$5,-1),"EUR")</f>
        <v>0</v>
      </c>
      <c r="P18" s="35">
        <f t="shared" ca="1" si="0"/>
        <v>0</v>
      </c>
      <c r="Q18" s="36" t="e">
        <f t="shared" ca="1" si="1"/>
        <v>#DIV/0!</v>
      </c>
      <c r="R18" s="28">
        <f ca="1">IF(ISERROR([1]!d("fon_rf_med",F18,$H$4,$H$5)),0,[1]!d("fon_rf_med",F18,$H$4,$H$5))</f>
        <v>0</v>
      </c>
      <c r="S18" s="30" t="e">
        <f t="shared" ca="1" si="6"/>
        <v>#DIV/0!</v>
      </c>
      <c r="T18" s="28">
        <f ca="1">IF(ISERROR([1]!d("fon_rv_med",F18,$H$4,$H$5)),0,[1]!d("fon_rv_med",F18,$H$4,$H$5))</f>
        <v>0</v>
      </c>
      <c r="U18" s="30" t="e">
        <f t="shared" ca="1" si="2"/>
        <v>#DIV/0!</v>
      </c>
      <c r="V18" s="29">
        <f ca="1">IF(ISERROR([1]!d("fon_FON_med",$F18,$H$4,$H$5)),0,[1]!d("fon_FON_med",$F18,$H$4,$H$5))</f>
        <v>0</v>
      </c>
      <c r="W18" s="30" t="e">
        <f t="shared" ca="1" si="3"/>
        <v>#DIV/0!</v>
      </c>
      <c r="X18" s="28">
        <f ca="1">[1]!d("foN_PAT_MED",F18,$H$4,$H$5-1)</f>
        <v>0</v>
      </c>
      <c r="Y18" s="33">
        <f>[1]!d("fon_vl",$F18,WORKDAY($Y$10,-1))/[1]!d("fon_vl",$F18,WORKDAY($Y$9,-1))-1</f>
        <v>1.5946765414798225E-2</v>
      </c>
      <c r="Z18" s="33">
        <f>[1]!d("fon_vl",F18,WORKDAY($Z$10,-1))/[1]!d("fon_vl",F18,WORKDAY($Z$9,-1))-1</f>
        <v>-2.8384304067925581E-2</v>
      </c>
      <c r="AA18" s="33">
        <f ca="1">[1]!d("fon_vl",F18,WORKDAY($AA$10,-1))/[1]!d("fon_vl",F18,WORKDAY($AA$9,-1))-1</f>
        <v>-1</v>
      </c>
    </row>
    <row r="19" spans="2:27">
      <c r="B19" s="52">
        <f>[1]!d("fon_vl",$F19,$B$10)/[1]!d("fon_vl",$F19,$B$9)-1</f>
        <v>2.6571140441282282E-2</v>
      </c>
      <c r="C19" s="52">
        <f>[1]!d("fon_vl",$F19,$C$10)/[1]!d("fon_vl",$F19,$C$9)-1</f>
        <v>9.0624460369049809E-2</v>
      </c>
      <c r="D19" s="52">
        <f>[1]!d("fon_vl",$F19,$D$10)/[1]!d("fon_vl",$F19,$D$9)-1</f>
        <v>-5.2323930746172143E-2</v>
      </c>
      <c r="E19" s="52">
        <f>[1]!d("fon_vl",$F19,$E$10)/[1]!d("fon_vl",$F19,$E$9)-1</f>
        <v>0.10422489831331649</v>
      </c>
      <c r="F19" s="68">
        <v>443</v>
      </c>
      <c r="G19" s="22" t="str">
        <f>[1]!d("ent_ape",F19)</f>
        <v>ARTE FINANCIERO, FI</v>
      </c>
      <c r="H19" s="27">
        <f>[1]!d("fon_vl",$F19,$H$10)</f>
        <v>7.4107759999999994</v>
      </c>
      <c r="I19" s="72">
        <f ca="1">[1]!d("fon_vl",$F19,WORKDAY($I$10,-1))</f>
        <v>0</v>
      </c>
      <c r="J19" s="67">
        <f ca="1">[1]!d("fon_vl",$F19,WORKDAY($J$10,-1))</f>
        <v>0</v>
      </c>
      <c r="K19" s="31" t="e">
        <f t="shared" ca="1" si="4"/>
        <v>#DIV/0!</v>
      </c>
      <c r="L19" s="31">
        <f t="shared" ca="1" si="5"/>
        <v>-1</v>
      </c>
      <c r="M19" s="34">
        <f ca="1">[1]!d("FON_pat",$F19,WORKDAY($H$5,-1))</f>
        <v>0</v>
      </c>
      <c r="N19" s="21">
        <f ca="1">[1]!d("FON_LIQ_BES_DIV2",$F19,WORKDAY($G$5,-1),"USD")</f>
        <v>0</v>
      </c>
      <c r="O19" s="21">
        <f ca="1">[1]!d("FON_LIQ_BES_DIV2",$F19,WORKDAY($H$5,-1),"EUR")</f>
        <v>0</v>
      </c>
      <c r="P19" s="35">
        <f t="shared" ca="1" si="0"/>
        <v>0</v>
      </c>
      <c r="Q19" s="36" t="e">
        <f t="shared" ca="1" si="1"/>
        <v>#DIV/0!</v>
      </c>
      <c r="R19" s="28">
        <f ca="1">IF(ISERROR([1]!d("fon_rf_med",F19,$H$4,$H$5)),0,[1]!d("fon_rf_med",F19,$H$4,$H$5))</f>
        <v>785168.6911326379</v>
      </c>
      <c r="S19" s="30">
        <f t="shared" ca="1" si="6"/>
        <v>0.24703825066013133</v>
      </c>
      <c r="T19" s="28">
        <f ca="1">IF(ISERROR([1]!d("fon_rv_med",F19,$H$4,$H$5)),0,[1]!d("fon_rv_med",F19,$H$4,$H$5))</f>
        <v>1982780.4098732395</v>
      </c>
      <c r="U19" s="30">
        <f t="shared" ca="1" si="2"/>
        <v>0.62384377959808124</v>
      </c>
      <c r="V19" s="29">
        <f ca="1">IF(ISERROR([1]!d("fon_FON_med",$F19,$H$4,$H$5)),0,[1]!d("fon_FON_med",$F19,$H$4,$H$5))</f>
        <v>183813.25</v>
      </c>
      <c r="W19" s="30">
        <f t="shared" ca="1" si="3"/>
        <v>5.7833309250588161E-2</v>
      </c>
      <c r="X19" s="28">
        <f ca="1">[1]!d("foN_PAT_MED",F19,$H$4,$H$5-1)</f>
        <v>3178328.4128450705</v>
      </c>
      <c r="Y19" s="33">
        <f>[1]!d("fon_vl",$F19,WORKDAY($Y$10,-1))/[1]!d("fon_vl",$F19,WORKDAY($Y$9,-1))-1</f>
        <v>-6.8717500029685796E-3</v>
      </c>
      <c r="Z19" s="33">
        <f>[1]!d("fon_vl",F19,WORKDAY($Z$10,-1))/[1]!d("fon_vl",F19,WORKDAY($Z$9,-1))-1</f>
        <v>9.3920379638119389E-3</v>
      </c>
      <c r="AA19" s="33">
        <f ca="1">[1]!d("fon_vl",F19,WORKDAY($AA$10,-1))/[1]!d("fon_vl",F19,WORKDAY($AA$9,-1))-1</f>
        <v>-1</v>
      </c>
    </row>
    <row r="20" spans="2:27">
      <c r="B20" s="52">
        <f>[1]!d("fon_vl",$F20,$B$10)/[1]!d("fon_vl",$F20,$B$9)-1</f>
        <v>3.1567033971232838E-2</v>
      </c>
      <c r="C20" s="52">
        <f>[1]!d("fon_vl",$F20,$C$10)/[1]!d("fon_vl",$F20,$C$9)-1</f>
        <v>0.16200488979422834</v>
      </c>
      <c r="D20" s="52">
        <f>[1]!d("fon_vl",$F20,$D$10)/[1]!d("fon_vl",$F20,$D$9)-1</f>
        <v>-0.13537487756786193</v>
      </c>
      <c r="E20" s="52">
        <f>[1]!d("fon_vl",$F20,$E$10)/[1]!d("fon_vl",$F20,$E$9)-1</f>
        <v>3.4908412007189416E-2</v>
      </c>
      <c r="F20" s="68">
        <v>412</v>
      </c>
      <c r="G20" s="22" t="str">
        <f>[1]!d("ent_ape",F20)</f>
        <v>HISPANA CINCO, SICAV, S.A.</v>
      </c>
      <c r="H20" s="27">
        <f>[1]!d("fon_vl",$F20,$H$10)</f>
        <v>75.321337999999997</v>
      </c>
      <c r="I20" s="72">
        <f ca="1">[1]!d("fon_vl",$F20,WORKDAY($I$10,-1))</f>
        <v>0</v>
      </c>
      <c r="J20" s="67">
        <f ca="1">[1]!d("fon_vl",$F20,WORKDAY($J$10,-1))</f>
        <v>0</v>
      </c>
      <c r="K20" s="31" t="e">
        <f t="shared" ca="1" si="4"/>
        <v>#DIV/0!</v>
      </c>
      <c r="L20" s="31">
        <f t="shared" ca="1" si="5"/>
        <v>-1</v>
      </c>
      <c r="M20" s="34">
        <f ca="1">[1]!d("FON_pat",$F20,WORKDAY($H$5,-1))</f>
        <v>0</v>
      </c>
      <c r="N20" s="21">
        <f ca="1">[1]!d("FON_LIQ_BES_DIV2",$F20,WORKDAY($G$5,-1),"USD")</f>
        <v>0</v>
      </c>
      <c r="O20" s="21">
        <f ca="1">[1]!d("FON_LIQ_BES_DIV2",$F20,WORKDAY($H$5,-1),"EUR")</f>
        <v>0</v>
      </c>
      <c r="P20" s="35">
        <f t="shared" ca="1" si="0"/>
        <v>0</v>
      </c>
      <c r="Q20" s="36" t="e">
        <f t="shared" ca="1" si="1"/>
        <v>#DIV/0!</v>
      </c>
      <c r="R20" s="28">
        <f ca="1">IF(ISERROR([1]!d("fon_rf_med",F20,$H$4,$H$5)),0,[1]!d("fon_rf_med",F20,$H$4,$H$5))</f>
        <v>0</v>
      </c>
      <c r="S20" s="30" t="e">
        <f t="shared" ca="1" si="6"/>
        <v>#DIV/0!</v>
      </c>
      <c r="T20" s="28">
        <f ca="1">IF(ISERROR([1]!d("fon_rv_med",F20,$H$4,$H$5)),0,[1]!d("fon_rv_med",F20,$H$4,$H$5))</f>
        <v>0</v>
      </c>
      <c r="U20" s="30" t="e">
        <f t="shared" ca="1" si="2"/>
        <v>#DIV/0!</v>
      </c>
      <c r="V20" s="29">
        <f ca="1">IF(ISERROR([1]!d("fon_FON_med",$F20,$H$4,$H$5)),0,[1]!d("fon_FON_med",$F20,$H$4,$H$5))</f>
        <v>0</v>
      </c>
      <c r="W20" s="30" t="e">
        <f t="shared" ca="1" si="3"/>
        <v>#DIV/0!</v>
      </c>
      <c r="X20" s="28">
        <f ca="1">[1]!d("foN_PAT_MED",F20,$H$4,$H$5-1)</f>
        <v>0</v>
      </c>
      <c r="Y20" s="33">
        <f>[1]!d("fon_vl",$F20,WORKDAY($Y$10,-1))/[1]!d("fon_vl",$F20,WORKDAY($Y$9,-1))-1</f>
        <v>2.3717847391400149E-3</v>
      </c>
      <c r="Z20" s="33">
        <f>[1]!d("fon_vl",F20,WORKDAY($Z$10,-1))/[1]!d("fon_vl",F20,WORKDAY($Z$9,-1))-1</f>
        <v>5.151175926077034E-2</v>
      </c>
      <c r="AA20" s="33">
        <f ca="1">[1]!d("fon_vl",F20,WORKDAY($AA$10,-1))/[1]!d("fon_vl",F20,WORKDAY($AA$9,-1))-1</f>
        <v>-1</v>
      </c>
    </row>
    <row r="21" spans="2:27">
      <c r="B21" s="52">
        <f>[1]!d("fon_vl",$F21,$B$10)/[1]!d("fon_vl",$F21,$B$9)-1</f>
        <v>-2.0098388797091915E-2</v>
      </c>
      <c r="C21" s="52">
        <f>[1]!d("fon_vl",$F21,$C$10)/[1]!d("fon_vl",$F21,$C$9)-1</f>
        <v>9.0128376906551733E-2</v>
      </c>
      <c r="D21" s="52">
        <f>[1]!d("fon_vl",$F21,$D$10)/[1]!d("fon_vl",$F21,$D$9)-1</f>
        <v>-0.14868794490639703</v>
      </c>
      <c r="E21" s="52">
        <f>[1]!d("fon_vl",$F21,$E$10)/[1]!d("fon_vl",$F21,$E$9)-1</f>
        <v>-9.704394649467929E-3</v>
      </c>
      <c r="F21" s="68">
        <v>456</v>
      </c>
      <c r="G21" s="22" t="str">
        <f>[1]!d("ent_ape",F21)</f>
        <v>VALOR GLOBAL, FI</v>
      </c>
      <c r="H21" s="27">
        <f>[1]!d("fon_vl",$F21,$H$10)</f>
        <v>8.9643319999999989</v>
      </c>
      <c r="I21" s="72">
        <f ca="1">[1]!d("fon_vl",$F21,WORKDAY($I$10,-1))</f>
        <v>9.1629360000000002</v>
      </c>
      <c r="J21" s="67">
        <f ca="1">[1]!d("fon_vl",$F21,WORKDAY($J$10,-1))</f>
        <v>9.1697009999999999</v>
      </c>
      <c r="K21" s="31">
        <f t="shared" ca="1" si="4"/>
        <v>7.3830047486955763E-4</v>
      </c>
      <c r="L21" s="31">
        <f t="shared" ca="1" si="5"/>
        <v>2.2909570952972302E-2</v>
      </c>
      <c r="M21" s="34">
        <f ca="1">[1]!d("FON_pat",$F21,WORKDAY($H$5,-1))</f>
        <v>18780854.739999998</v>
      </c>
      <c r="N21" s="21">
        <f ca="1">[1]!d("FON_LIQ_BES_DIV2",$F21,WORKDAY($G$5,-1),"USD")</f>
        <v>0</v>
      </c>
      <c r="O21" s="21">
        <f ca="1">[1]!d("FON_LIQ_BES_DIV2",$F21,WORKDAY($H$5,-1),"EUR")</f>
        <v>1539453.11</v>
      </c>
      <c r="P21" s="35">
        <f t="shared" ca="1" si="0"/>
        <v>1539453.11</v>
      </c>
      <c r="Q21" s="36">
        <f t="shared" ca="1" si="1"/>
        <v>8.1969278358840034E-2</v>
      </c>
      <c r="R21" s="28">
        <f ca="1">IF(ISERROR([1]!d("fon_rf_med",F21,$H$4,$H$5)),0,[1]!d("fon_rf_med",F21,$H$4,$H$5))</f>
        <v>6067315.7686962029</v>
      </c>
      <c r="S21" s="30">
        <f t="shared" ca="1" si="6"/>
        <v>0.4507490360713382</v>
      </c>
      <c r="T21" s="28">
        <f ca="1">IF(ISERROR([1]!d("fon_rv_med",F21,$H$4,$H$5)),0,[1]!d("fon_rv_med",F21,$H$4,$H$5))</f>
        <v>705413.77418987348</v>
      </c>
      <c r="U21" s="30">
        <f t="shared" ca="1" si="2"/>
        <v>5.2406136563394504E-2</v>
      </c>
      <c r="V21" s="29">
        <f ca="1">IF(ISERROR([1]!d("fon_FON_med",$F21,$H$4,$H$5)),0,[1]!d("fon_FON_med",$F21,$H$4,$H$5))</f>
        <v>5411223.3682151893</v>
      </c>
      <c r="W21" s="30">
        <f t="shared" ca="1" si="3"/>
        <v>0.40200705059295638</v>
      </c>
      <c r="X21" s="28">
        <f ca="1">[1]!d("foN_PAT_MED",F21,$H$4,$H$5-1)</f>
        <v>13460518.566113925</v>
      </c>
      <c r="Y21" s="33">
        <f>[1]!d("fon_vl",$F21,WORKDAY($Y$10,-1))/[1]!d("fon_vl",$F21,WORKDAY($Y$9,-1))-1</f>
        <v>2.324757717585646E-2</v>
      </c>
      <c r="Z21" s="33">
        <f>[1]!d("fon_vl",F21,WORKDAY($Z$10,-1))/[1]!d("fon_vl",F21,WORKDAY($Z$9,-1))-1</f>
        <v>-1.1680599812640247E-2</v>
      </c>
      <c r="AA21" s="33">
        <f ca="1">[1]!d("fon_vl",F21,WORKDAY($AA$10,-1))/[1]!d("fon_vl",F21,WORKDAY($AA$9,-1))-1</f>
        <v>1.1484417778526934E-2</v>
      </c>
    </row>
    <row r="22" spans="2:27">
      <c r="B22" s="52">
        <f>[1]!d("fon_vl",$F22,$B$10)/[1]!d("fon_vl",$F22,$B$9)-1</f>
        <v>-0.12189432276773449</v>
      </c>
      <c r="C22" s="52">
        <f>[1]!d("fon_vl",$F22,$C$10)/[1]!d("fon_vl",$F22,$C$9)-1</f>
        <v>2.9564145874126035E-2</v>
      </c>
      <c r="D22" s="52">
        <f>[1]!d("fon_vl",$F22,$D$10)/[1]!d("fon_vl",$F22,$D$9)-1</f>
        <v>-0.14459263083455343</v>
      </c>
      <c r="E22" s="52">
        <f>[1]!d("fon_vl",$F22,$E$10)/[1]!d("fon_vl",$F22,$E$9)-1</f>
        <v>0.12544463751810864</v>
      </c>
      <c r="F22" s="68">
        <v>457</v>
      </c>
      <c r="G22" s="22" t="str">
        <f>[1]!d("ent_ape",F22)</f>
        <v>BSG PROMETEO, FI</v>
      </c>
      <c r="H22" s="27">
        <f>[1]!d("fon_vl",$F22,$H$10)</f>
        <v>4.7395350000000001</v>
      </c>
      <c r="I22" s="72">
        <f ca="1">[1]!d("fon_vl",$F22,WORKDAY($I$10,-1))</f>
        <v>0</v>
      </c>
      <c r="J22" s="67">
        <f ca="1">[1]!d("fon_vl",$F22,WORKDAY($J$10,-1))</f>
        <v>0</v>
      </c>
      <c r="K22" s="31" t="e">
        <f t="shared" ca="1" si="4"/>
        <v>#DIV/0!</v>
      </c>
      <c r="L22" s="31">
        <f t="shared" ca="1" si="5"/>
        <v>-1</v>
      </c>
      <c r="M22" s="34">
        <f ca="1">[1]!d("FON_pat",$F22,WORKDAY($H$5,-1))</f>
        <v>0</v>
      </c>
      <c r="N22" s="21">
        <f ca="1">[1]!d("FON_LIQ_BES_DIV2",$F22,WORKDAY($G$5,-1),"USD")</f>
        <v>0</v>
      </c>
      <c r="O22" s="21">
        <f ca="1">[1]!d("FON_LIQ_BES_DIV2",$F22,WORKDAY($H$5,-1),"EUR")</f>
        <v>0</v>
      </c>
      <c r="P22" s="35">
        <f t="shared" ca="1" si="0"/>
        <v>0</v>
      </c>
      <c r="Q22" s="36" t="e">
        <f t="shared" ca="1" si="1"/>
        <v>#DIV/0!</v>
      </c>
      <c r="R22" s="28">
        <f ca="1">IF(ISERROR([1]!d("fon_rf_med",F22,$H$4,$H$5)),0,[1]!d("fon_rf_med",F22,$H$4,$H$5))</f>
        <v>0</v>
      </c>
      <c r="S22" s="30" t="e">
        <f t="shared" ca="1" si="6"/>
        <v>#DIV/0!</v>
      </c>
      <c r="T22" s="28">
        <f ca="1">IF(ISERROR([1]!d("fon_rv_med",F22,$H$4,$H$5)),0,[1]!d("fon_rv_med",F22,$H$4,$H$5))</f>
        <v>0</v>
      </c>
      <c r="U22" s="30" t="e">
        <f t="shared" ca="1" si="2"/>
        <v>#DIV/0!</v>
      </c>
      <c r="V22" s="29">
        <f ca="1">IF(ISERROR([1]!d("fon_FON_med",$F22,$H$4,$H$5)),0,[1]!d("fon_FON_med",$F22,$H$4,$H$5))</f>
        <v>0</v>
      </c>
      <c r="W22" s="30" t="e">
        <f t="shared" ca="1" si="3"/>
        <v>#DIV/0!</v>
      </c>
      <c r="X22" s="28">
        <f ca="1">[1]!d("foN_PAT_MED",F22,$H$4,$H$5-1)</f>
        <v>0</v>
      </c>
      <c r="Y22" s="33">
        <f>[1]!d("fon_vl",$F22,WORKDAY($Y$10,-1))/[1]!d("fon_vl",$F22,WORKDAY($Y$9,-1))-1</f>
        <v>1.2965406943930002E-3</v>
      </c>
      <c r="Z22" s="33">
        <f>[1]!d("fon_vl",F22,WORKDAY($Z$10,-1))/[1]!d("fon_vl",F22,WORKDAY($Z$9,-1))-1</f>
        <v>-4.5352826149256398E-3</v>
      </c>
      <c r="AA22" s="33">
        <f ca="1">[1]!d("fon_vl",F22,WORKDAY($AA$10,-1))/[1]!d("fon_vl",F22,WORKDAY($AA$9,-1))-1</f>
        <v>-1</v>
      </c>
    </row>
    <row r="23" spans="2:27">
      <c r="B23" s="52">
        <f>[1]!d("fon_vl",$F23,$B$10)/[1]!d("fon_vl",$F23,$B$9)-1</f>
        <v>-3.4269189093337205E-2</v>
      </c>
      <c r="C23" s="52">
        <f>[1]!d("fon_vl",$F23,$C$10)/[1]!d("fon_vl",$F23,$C$9)-1</f>
        <v>-1.0265635817578E-2</v>
      </c>
      <c r="D23" s="52">
        <f>[1]!d("fon_vl",$F23,$D$10)/[1]!d("fon_vl",$F23,$D$9)-1</f>
        <v>-4.7610290844920744E-2</v>
      </c>
      <c r="E23" s="52" t="e">
        <f>[1]!d("fon_vl",$F23,$E$10)/[1]!d("fon_vl",$F23,$E$9)-1</f>
        <v>#DIV/0!</v>
      </c>
      <c r="F23" s="68">
        <v>458</v>
      </c>
      <c r="G23" s="22" t="str">
        <f>[1]!d("ent_ape",F23)</f>
        <v>PATRIMONY FUND, FI</v>
      </c>
      <c r="H23" s="27">
        <f>[1]!d("fon_vl",$F23,$H$10)</f>
        <v>92.648634999999999</v>
      </c>
      <c r="I23" s="72">
        <f ca="1">[1]!d("fon_vl",$F23,WORKDAY($I$10,-1))</f>
        <v>0</v>
      </c>
      <c r="J23" s="67">
        <f ca="1">[1]!d("fon_vl",$F23,WORKDAY($J$10,-1))</f>
        <v>0</v>
      </c>
      <c r="K23" s="31" t="e">
        <f ca="1">J23/I23-1</f>
        <v>#DIV/0!</v>
      </c>
      <c r="L23" s="31">
        <f ca="1">J23/H23-1</f>
        <v>-1</v>
      </c>
      <c r="M23" s="34">
        <f ca="1">[1]!d("FON_pat",$F23,WORKDAY($H$5,-1))</f>
        <v>0</v>
      </c>
      <c r="N23" s="21">
        <f ca="1">[1]!d("FON_LIQ_BES_DIV2",$F23,WORKDAY($G$5,-1),"USD")</f>
        <v>0</v>
      </c>
      <c r="O23" s="21">
        <f ca="1">[1]!d("FON_LIQ_BES_DIV2",$F23,WORKDAY($H$5,-1),"EUR")</f>
        <v>0</v>
      </c>
      <c r="P23" s="35">
        <f t="shared" ca="1" si="0"/>
        <v>0</v>
      </c>
      <c r="Q23" s="36" t="e">
        <f t="shared" ca="1" si="1"/>
        <v>#DIV/0!</v>
      </c>
      <c r="R23" s="28">
        <f ca="1">IF(ISERROR([1]!d("fon_rf_med",F23,$H$4,$H$5)),0,[1]!d("fon_rf_med",F23,$H$4,$H$5))</f>
        <v>0</v>
      </c>
      <c r="S23" s="30" t="e">
        <f t="shared" ca="1" si="6"/>
        <v>#DIV/0!</v>
      </c>
      <c r="T23" s="28">
        <f ca="1">IF(ISERROR([1]!d("fon_rv_med",F23,$H$4,$H$5)),0,[1]!d("fon_rv_med",F23,$H$4,$H$5))</f>
        <v>0</v>
      </c>
      <c r="U23" s="30" t="e">
        <f t="shared" ca="1" si="2"/>
        <v>#DIV/0!</v>
      </c>
      <c r="V23" s="29">
        <f ca="1">IF(ISERROR([1]!d("fon_FON_med",$F23,$H$4,$H$5)),0,[1]!d("fon_FON_med",$F23,$H$4,$H$5))</f>
        <v>0</v>
      </c>
      <c r="W23" s="30" t="e">
        <f t="shared" ca="1" si="3"/>
        <v>#DIV/0!</v>
      </c>
      <c r="X23" s="28">
        <f ca="1">[1]!d("foN_PAT_MED",F23,$H$4,$H$5-1)</f>
        <v>0</v>
      </c>
      <c r="Y23" s="33">
        <f>[1]!d("fon_vl",$F23,WORKDAY($Y$10,-1))/[1]!d("fon_vl",$F23,WORKDAY($Y$9,-1))-1</f>
        <v>-2.5619265734460051E-3</v>
      </c>
      <c r="Z23" s="33">
        <f>[1]!d("fon_vl",F23,WORKDAY($Z$10,-1))/[1]!d("fon_vl",F23,WORKDAY($Z$9,-1))-1</f>
        <v>-3.9764303222044051E-3</v>
      </c>
      <c r="AA23" s="33">
        <f ca="1">[1]!d("fon_vl",F23,WORKDAY($AA$10,-1))/[1]!d("fon_vl",F23,WORKDAY($AA$9,-1))-1</f>
        <v>-1</v>
      </c>
    </row>
    <row r="24" spans="2:27">
      <c r="B24" s="52">
        <f>[1]!d("fon_vl",$F24,$B$10)/[1]!d("fon_vl",$F24,$B$9)-1</f>
        <v>-7.4396247362864543E-2</v>
      </c>
      <c r="C24" s="52">
        <f>[1]!d("fon_vl",$F24,$C$10)/[1]!d("fon_vl",$F24,$C$9)-1</f>
        <v>8.6443892318517124E-2</v>
      </c>
      <c r="D24" s="52">
        <f>[1]!d("fon_vl",$F24,$D$10)/[1]!d("fon_vl",$F24,$D$9)-1</f>
        <v>-0.1144057764099472</v>
      </c>
      <c r="E24" s="52">
        <f>[1]!d("fon_vl",$F24,$E$10)/[1]!d("fon_vl",$F24,$E$9)-1</f>
        <v>-5.3672683966581314E-3</v>
      </c>
      <c r="F24" s="68">
        <v>448</v>
      </c>
      <c r="G24" s="22" t="str">
        <f>[1]!d("ent_ape",F24)</f>
        <v>NB GLOBAL PATRIMONIO, FI</v>
      </c>
      <c r="H24" s="27">
        <f>[1]!d("fon_vl",$F24,$H$10)</f>
        <v>10.020277999999999</v>
      </c>
      <c r="I24" s="72">
        <f ca="1">[1]!d("fon_vl",$F24,WORKDAY($I$10,-1))</f>
        <v>0</v>
      </c>
      <c r="J24" s="67">
        <f ca="1">[1]!d("fon_vl",$F24,WORKDAY($J$10,-1))</f>
        <v>0</v>
      </c>
      <c r="K24" s="31" t="e">
        <f t="shared" ca="1" si="4"/>
        <v>#DIV/0!</v>
      </c>
      <c r="L24" s="31">
        <f t="shared" ca="1" si="5"/>
        <v>-1</v>
      </c>
      <c r="M24" s="34">
        <f ca="1">[1]!d("FON_pat",$F24,WORKDAY($H$5,-1))</f>
        <v>0</v>
      </c>
      <c r="N24" s="21">
        <f ca="1">[1]!d("FON_LIQ_BES_DIV2",$F24,WORKDAY($G$5,-1),"USD")</f>
        <v>0</v>
      </c>
      <c r="O24" s="21">
        <f ca="1">[1]!d("FON_LIQ_BES_DIV2",$F24,WORKDAY($H$5,-1),"EUR")</f>
        <v>0</v>
      </c>
      <c r="P24" s="35">
        <f t="shared" ca="1" si="0"/>
        <v>0</v>
      </c>
      <c r="Q24" s="36" t="e">
        <f t="shared" ca="1" si="1"/>
        <v>#DIV/0!</v>
      </c>
      <c r="R24" s="28">
        <f ca="1">IF(ISERROR([1]!d("fon_rf_med",F24,$H$4,$H$5)),0,[1]!d("fon_rf_med",F24,$H$4,$H$5))</f>
        <v>0</v>
      </c>
      <c r="S24" s="30">
        <f t="shared" ca="1" si="6"/>
        <v>0</v>
      </c>
      <c r="T24" s="28">
        <f ca="1">IF(ISERROR([1]!d("fon_rv_med",F24,$H$4,$H$5)),0,[1]!d("fon_rv_med",F24,$H$4,$H$5))</f>
        <v>455419.82280821918</v>
      </c>
      <c r="U24" s="30">
        <f t="shared" ca="1" si="2"/>
        <v>0.57109612988810321</v>
      </c>
      <c r="V24" s="29">
        <f ca="1">IF(ISERROR([1]!d("fon_FON_med",$F24,$H$4,$H$5)),0,[1]!d("fon_FON_med",$F24,$H$4,$H$5))</f>
        <v>59298.088630136997</v>
      </c>
      <c r="W24" s="30">
        <f t="shared" ca="1" si="3"/>
        <v>7.4359760446118639E-2</v>
      </c>
      <c r="X24" s="28">
        <f ca="1">[1]!d("foN_PAT_MED",F24,$H$4,$H$5-1)</f>
        <v>797448.62375000003</v>
      </c>
      <c r="Y24" s="33">
        <f>[1]!d("fon_vl",$F24,WORKDAY($Y$10,-1))/[1]!d("fon_vl",$F24,WORKDAY($Y$9,-1))-1</f>
        <v>9.1490475613551503E-3</v>
      </c>
      <c r="Z24" s="33">
        <f>[1]!d("fon_vl",F24,WORKDAY($Z$10,-1))/[1]!d("fon_vl",F24,WORKDAY($Z$9,-1))-1</f>
        <v>1.041994455275419E-2</v>
      </c>
      <c r="AA24" s="33">
        <f ca="1">[1]!d("fon_vl",F24,WORKDAY($AA$10,-1))/[1]!d("fon_vl",F24,WORKDAY($AA$9,-1))-1</f>
        <v>-1</v>
      </c>
    </row>
    <row r="25" spans="2:27">
      <c r="B25" s="52">
        <f>[1]!d("fon_vl",$F25,$B$10)/[1]!d("fon_vl",$F25,$B$9)-1</f>
        <v>0.14527565622372784</v>
      </c>
      <c r="C25" s="52">
        <f>[1]!d("fon_vl",$F25,$C$10)/[1]!d("fon_vl",$F25,$C$9)-1</f>
        <v>6.9845172522878807E-2</v>
      </c>
      <c r="D25" s="52">
        <f>[1]!d("fon_vl",$F25,$D$10)/[1]!d("fon_vl",$F25,$D$9)-1</f>
        <v>-9.1631192337328637E-2</v>
      </c>
      <c r="E25" s="52">
        <f>[1]!d("fon_vl",$F25,$E$10)/[1]!d("fon_vl",$F25,$E$9)-1</f>
        <v>2.9425360244974996E-2</v>
      </c>
      <c r="F25" s="68">
        <v>404</v>
      </c>
      <c r="G25" s="22" t="str">
        <f>[1]!d("ent_ape",F25)</f>
        <v>CARTERA TRAMO 1, SICAV, S.A.</v>
      </c>
      <c r="H25" s="27">
        <f>[1]!d("fon_vl",$F25,$H$10)</f>
        <v>10.298731</v>
      </c>
      <c r="I25" s="72">
        <f ca="1">[1]!d("fon_vl",$F25,WORKDAY($I$10,-1))</f>
        <v>0</v>
      </c>
      <c r="J25" s="67">
        <f ca="1">[1]!d("fon_vl",$F25,WORKDAY($J$10,-1))</f>
        <v>0</v>
      </c>
      <c r="K25" s="31" t="e">
        <f t="shared" ca="1" si="4"/>
        <v>#DIV/0!</v>
      </c>
      <c r="L25" s="31">
        <f t="shared" ca="1" si="5"/>
        <v>-1</v>
      </c>
      <c r="M25" s="34">
        <f ca="1">[1]!d("FON_pat",$F25,WORKDAY($H$5,-1))</f>
        <v>0</v>
      </c>
      <c r="N25" s="21">
        <f ca="1">[1]!d("FON_LIQ_BES_DIV2",$F25,WORKDAY($G$5,-1),"USD")</f>
        <v>0</v>
      </c>
      <c r="O25" s="21">
        <f ca="1">[1]!d("FON_LIQ_BES_DIV2",$F25,WORKDAY($H$5,-1),"EUR")</f>
        <v>0</v>
      </c>
      <c r="P25" s="35">
        <f t="shared" ca="1" si="0"/>
        <v>0</v>
      </c>
      <c r="Q25" s="36" t="e">
        <f t="shared" ca="1" si="1"/>
        <v>#DIV/0!</v>
      </c>
      <c r="R25" s="28">
        <f ca="1">IF(ISERROR([1]!d("fon_rf_med",F25,$H$4,$H$5)),0,[1]!d("fon_rf_med",F25,$H$4,$H$5))</f>
        <v>389066.45049504953</v>
      </c>
      <c r="S25" s="30">
        <f t="shared" ca="1" si="6"/>
        <v>0.14206447100115227</v>
      </c>
      <c r="T25" s="28">
        <f ca="1">IF(ISERROR([1]!d("fon_rv_med",F25,$H$4,$H$5)),0,[1]!d("fon_rv_med",F25,$H$4,$H$5))</f>
        <v>1878151.8123353294</v>
      </c>
      <c r="U25" s="30">
        <f t="shared" ca="1" si="2"/>
        <v>0.68579196006176579</v>
      </c>
      <c r="V25" s="29">
        <f ca="1">IF(ISERROR([1]!d("fon_FON_med",$F25,$H$4,$H$5)),0,[1]!d("fon_FON_med",$F25,$H$4,$H$5))</f>
        <v>133890.77118181819</v>
      </c>
      <c r="W25" s="30">
        <f t="shared" ca="1" si="3"/>
        <v>4.8889133349017323E-2</v>
      </c>
      <c r="X25" s="28">
        <f ca="1">[1]!d("foN_PAT_MED",F25,$H$4,$H$5-1)</f>
        <v>2738661.1708982033</v>
      </c>
      <c r="Y25" s="33">
        <f>[1]!d("fon_vl",$F25,WORKDAY($Y$10,-1))/[1]!d("fon_vl",$F25,WORKDAY($Y$9,-1))-1</f>
        <v>1.8655113916462129E-2</v>
      </c>
      <c r="Z25" s="33">
        <f>[1]!d("fon_vl",F25,WORKDAY($Z$10,-1))/[1]!d("fon_vl",F25,WORKDAY($Z$9,-1))-1</f>
        <v>4.235145753134506E-2</v>
      </c>
      <c r="AA25" s="33">
        <f ca="1">[1]!d("fon_vl",F25,WORKDAY($AA$10,-1))/[1]!d("fon_vl",F25,WORKDAY($AA$9,-1))-1</f>
        <v>-1</v>
      </c>
    </row>
    <row r="26" spans="2:27">
      <c r="B26" s="52">
        <f>[1]!d("fon_vl",$F26,$B$10)/[1]!d("fon_vl",$F26,$B$9)-1</f>
        <v>1.6436233240033404E-2</v>
      </c>
      <c r="C26" s="52">
        <f>[1]!d("fon_vl",$F26,$C$10)/[1]!d("fon_vl",$F26,$C$9)-1</f>
        <v>0.19945630034609008</v>
      </c>
      <c r="D26" s="52">
        <f>[1]!d("fon_vl",$F26,$D$10)/[1]!d("fon_vl",$F26,$D$9)-1</f>
        <v>-0.11528268519599549</v>
      </c>
      <c r="E26" s="52">
        <f>[1]!d("fon_vl",$F26,$E$10)/[1]!d("fon_vl",$F26,$E$9)-1</f>
        <v>3.5334700715681899E-2</v>
      </c>
      <c r="F26" s="68">
        <v>454</v>
      </c>
      <c r="G26" s="22" t="str">
        <f>[1]!d("ent_ape",F26)</f>
        <v>ALPHA INVESTMENTS, FI</v>
      </c>
      <c r="H26" s="27">
        <f>[1]!d("fon_vl",$F26,$H$10)</f>
        <v>9.0353689999999993</v>
      </c>
      <c r="I26" s="72">
        <f ca="1">[1]!d("fon_vl",$F26,WORKDAY($I$10,-1))</f>
        <v>9.326274999999999</v>
      </c>
      <c r="J26" s="67">
        <f ca="1">[1]!d("fon_vl",$F26,WORKDAY($J$10,-1))</f>
        <v>9.3437049999999999</v>
      </c>
      <c r="K26" s="31">
        <f t="shared" ca="1" si="4"/>
        <v>1.868913365733027E-3</v>
      </c>
      <c r="L26" s="31">
        <f t="shared" ca="1" si="5"/>
        <v>3.4125446343143295E-2</v>
      </c>
      <c r="M26" s="34">
        <f ca="1">[1]!d("FON_pat",$F26,WORKDAY($H$5,-1))</f>
        <v>5311010.5</v>
      </c>
      <c r="N26" s="21">
        <f ca="1">[1]!d("FON_LIQ_BES_DIV2",$F26,WORKDAY($G$5,-1),"USD")</f>
        <v>0</v>
      </c>
      <c r="O26" s="21">
        <f ca="1">[1]!d("FON_LIQ_BES_DIV2",$F26,WORKDAY($H$5,-1),"EUR")</f>
        <v>98807.19</v>
      </c>
      <c r="P26" s="35">
        <f t="shared" ca="1" si="0"/>
        <v>98807.19</v>
      </c>
      <c r="Q26" s="36">
        <f t="shared" ca="1" si="1"/>
        <v>1.8604216655192077E-2</v>
      </c>
      <c r="R26" s="28">
        <f ca="1">IF(ISERROR([1]!d("fon_rf_med",F26,$H$4,$H$5)),0,[1]!d("fon_rf_med",F26,$H$4,$H$5))</f>
        <v>0</v>
      </c>
      <c r="S26" s="30">
        <f t="shared" ca="1" si="6"/>
        <v>0</v>
      </c>
      <c r="T26" s="28">
        <f ca="1">IF(ISERROR([1]!d("fon_rv_med",F26,$H$4,$H$5)),0,[1]!d("fon_rv_med",F26,$H$4,$H$5))</f>
        <v>0</v>
      </c>
      <c r="U26" s="30">
        <f t="shared" ca="1" si="2"/>
        <v>0</v>
      </c>
      <c r="V26" s="29">
        <f ca="1">IF(ISERROR([1]!d("fon_FON_med",$F26,$H$4,$H$5)),0,[1]!d("fon_FON_med",$F26,$H$4,$H$5))</f>
        <v>5420149.5064683538</v>
      </c>
      <c r="W26" s="30">
        <f t="shared" ca="1" si="3"/>
        <v>0.96315320796150627</v>
      </c>
      <c r="X26" s="28">
        <f ca="1">[1]!d("foN_PAT_MED",F26,$H$4,$H$5-1)</f>
        <v>5627505.0133924047</v>
      </c>
      <c r="Y26" s="33">
        <f>[1]!d("fon_vl",$F26,WORKDAY($Y$10,-1))/[1]!d("fon_vl",$F26,WORKDAY($Y$9,-1))-1</f>
        <v>5.3717783966542587E-3</v>
      </c>
      <c r="Z26" s="33">
        <f>[1]!d("fon_vl",F26,WORKDAY($Z$10,-1))/[1]!d("fon_vl",F26,WORKDAY($Z$9,-1))-1</f>
        <v>8.7365510757761999E-3</v>
      </c>
      <c r="AA26" s="33">
        <f ca="1">[1]!d("fon_vl",F26,WORKDAY($AA$10,-1))/[1]!d("fon_vl",F26,WORKDAY($AA$9,-1))-1</f>
        <v>1.9691448475745554E-2</v>
      </c>
    </row>
    <row r="27" spans="2:27">
      <c r="B27" s="52">
        <f>[1]!d("fon_vl",$F27,$B$10)/[1]!d("fon_vl",$F27,$B$9)-1</f>
        <v>7.612384058710342E-3</v>
      </c>
      <c r="C27" s="52">
        <f>[1]!d("fon_vl",$F27,$C$10)/[1]!d("fon_vl",$F27,$C$9)-1</f>
        <v>4.3695769440410537E-2</v>
      </c>
      <c r="D27" s="52">
        <f>[1]!d("fon_vl",$F27,$D$10)/[1]!d("fon_vl",$F27,$D$9)-1</f>
        <v>-8.2940144092697454E-2</v>
      </c>
      <c r="E27" s="52">
        <f>[1]!d("fon_vl",$F27,$E$10)/[1]!d("fon_vl",$F27,$E$9)-1</f>
        <v>5.4438134980236308E-2</v>
      </c>
      <c r="F27" s="68">
        <v>438</v>
      </c>
      <c r="G27" s="22" t="str">
        <f>[1]!d("ent_ape",F27)</f>
        <v>GLOBAL BEST SELECTION, FI</v>
      </c>
      <c r="H27" s="27">
        <f>[1]!d("fon_vl",$F27,$H$10)</f>
        <v>13.420741</v>
      </c>
      <c r="I27" s="72">
        <f ca="1">[1]!d("fon_vl",$F27,WORKDAY($I$10,-1))</f>
        <v>13.934678</v>
      </c>
      <c r="J27" s="67">
        <f ca="1">[1]!d("fon_vl",$F27,WORKDAY($J$10,-1))</f>
        <v>13.953825999999999</v>
      </c>
      <c r="K27" s="31">
        <f t="shared" ca="1" si="4"/>
        <v>1.3741257602077894E-3</v>
      </c>
      <c r="L27" s="31">
        <f t="shared" ca="1" si="5"/>
        <v>3.9720981129134358E-2</v>
      </c>
      <c r="M27" s="34">
        <f ca="1">[1]!d("FON_pat",$F27,WORKDAY($H$5,-1))</f>
        <v>6461909.8600000003</v>
      </c>
      <c r="N27" s="21">
        <f ca="1">[1]!d("FON_LIQ_BES_DIV2",$F27,WORKDAY($G$5,-1),"USD")</f>
        <v>0</v>
      </c>
      <c r="O27" s="21">
        <f ca="1">[1]!d("FON_LIQ_BES_DIV2",$F27,WORKDAY($H$5,-1),"EUR")</f>
        <v>789852.6</v>
      </c>
      <c r="P27" s="35">
        <f t="shared" ca="1" si="0"/>
        <v>789852.6</v>
      </c>
      <c r="Q27" s="36">
        <f t="shared" ca="1" si="1"/>
        <v>0.1222320671616425</v>
      </c>
      <c r="R27" s="28">
        <f ca="1">IF(ISERROR([1]!d("fon_rf_med",F27,$H$4,$H$5)),0,[1]!d("fon_rf_med",F27,$H$4,$H$5))</f>
        <v>2847802.9378227848</v>
      </c>
      <c r="S27" s="30">
        <f t="shared" ca="1" si="6"/>
        <v>0.41313775796094204</v>
      </c>
      <c r="T27" s="28">
        <f ca="1">IF(ISERROR([1]!d("fon_rv_med",F27,$H$4,$H$5)),0,[1]!d("fon_rv_med",F27,$H$4,$H$5))</f>
        <v>605715.82696202525</v>
      </c>
      <c r="U27" s="30">
        <f t="shared" ca="1" si="2"/>
        <v>8.7872680861782793E-2</v>
      </c>
      <c r="V27" s="29">
        <f ca="1">IF(ISERROR([1]!d("fon_FON_med",$F27,$H$4,$H$5)),0,[1]!d("fon_FON_med",$F27,$H$4,$H$5))</f>
        <v>2986656.7326202532</v>
      </c>
      <c r="W27" s="30">
        <f t="shared" ca="1" si="3"/>
        <v>0.43328161858595154</v>
      </c>
      <c r="X27" s="28">
        <f ca="1">[1]!d("foN_PAT_MED",F27,$H$4,$H$5-1)</f>
        <v>6893107.402911393</v>
      </c>
      <c r="Y27" s="33">
        <f>[1]!d("fon_vl",$F27,WORKDAY($Y$10,-1))/[1]!d("fon_vl",$F27,WORKDAY($Y$9,-1))-1</f>
        <v>-1.3140109029747826E-3</v>
      </c>
      <c r="Z27" s="33">
        <f>[1]!d("fon_vl",F27,WORKDAY($Z$10,-1))/[1]!d("fon_vl",F27,WORKDAY($Z$9,-1))-1</f>
        <v>4.0975576855097895E-3</v>
      </c>
      <c r="AA27" s="33">
        <f ca="1">[1]!d("fon_vl",F27,WORKDAY($AA$10,-1))/[1]!d("fon_vl",F27,WORKDAY($AA$9,-1))-1</f>
        <v>3.6840469768746109E-2</v>
      </c>
    </row>
    <row r="28" spans="2:27">
      <c r="B28" s="52">
        <f>[1]!d("fon_vl",$F28,$B$10)/[1]!d("fon_vl",$F28,$B$9)-1</f>
        <v>0.13682582733814974</v>
      </c>
      <c r="C28" s="52">
        <f>[1]!d("fon_vl",$F28,$C$10)/[1]!d("fon_vl",$F28,$C$9)-1</f>
        <v>0.13455045833755142</v>
      </c>
      <c r="D28" s="52">
        <f>[1]!d("fon_vl",$F28,$D$10)/[1]!d("fon_vl",$F28,$D$9)-1</f>
        <v>-5.9699624627951087E-2</v>
      </c>
      <c r="E28" s="52">
        <f>[1]!d("fon_vl",$F28,$E$10)/[1]!d("fon_vl",$F28,$E$9)-1</f>
        <v>4.2662074548232232E-2</v>
      </c>
      <c r="F28" s="68">
        <v>461</v>
      </c>
      <c r="G28" s="22" t="str">
        <f>[1]!d("ent_ape",F28)</f>
        <v>GESCAFONDO, FI</v>
      </c>
      <c r="H28" s="27">
        <f>[1]!d("fon_vl",$F28,$H$10)</f>
        <v>20.28257</v>
      </c>
      <c r="I28" s="72">
        <f ca="1">[1]!d("fon_vl",$F28,WORKDAY($I$10,-1))</f>
        <v>0</v>
      </c>
      <c r="J28" s="67">
        <f ca="1">[1]!d("fon_vl",$F28,WORKDAY($J$10,-1))</f>
        <v>0</v>
      </c>
      <c r="K28" s="31" t="e">
        <f t="shared" ca="1" si="4"/>
        <v>#DIV/0!</v>
      </c>
      <c r="L28" s="31">
        <f t="shared" ca="1" si="5"/>
        <v>-1</v>
      </c>
      <c r="M28" s="34">
        <f ca="1">[1]!d("FON_pat",$F28,WORKDAY($H$5,-1))</f>
        <v>0</v>
      </c>
      <c r="N28" s="21">
        <f ca="1">[1]!d("FON_LIQ_BES_DIV2",$F28,WORKDAY($G$5,-1),"USD")</f>
        <v>0</v>
      </c>
      <c r="O28" s="21">
        <f ca="1">[1]!d("FON_LIQ_BES_DIV2",$F28,WORKDAY($H$5,-1),"EUR")</f>
        <v>0</v>
      </c>
      <c r="P28" s="35">
        <f t="shared" ca="1" si="0"/>
        <v>0</v>
      </c>
      <c r="Q28" s="36" t="e">
        <f t="shared" ca="1" si="1"/>
        <v>#DIV/0!</v>
      </c>
      <c r="R28" s="28">
        <f ca="1">IF(ISERROR([1]!d("fon_rf_med",F28,$H$4,$H$5)),0,[1]!d("fon_rf_med",F28,$H$4,$H$5))</f>
        <v>0</v>
      </c>
      <c r="S28" s="30">
        <f t="shared" ca="1" si="6"/>
        <v>0</v>
      </c>
      <c r="T28" s="28">
        <f ca="1">IF(ISERROR([1]!d("fon_rv_med",F28,$H$4,$H$5)),0,[1]!d("fon_rv_med",F28,$H$4,$H$5))</f>
        <v>25150.743333333339</v>
      </c>
      <c r="U28" s="30">
        <f t="shared" ca="1" si="2"/>
        <v>0.12099402509734195</v>
      </c>
      <c r="V28" s="29">
        <f ca="1">IF(ISERROR([1]!d("fon_FON_med",$F28,$H$4,$H$5)),0,[1]!d("fon_FON_med",$F28,$H$4,$H$5))</f>
        <v>2100.5099479166665</v>
      </c>
      <c r="W28" s="30">
        <f t="shared" ca="1" si="3"/>
        <v>1.0105035465039755E-2</v>
      </c>
      <c r="X28" s="28">
        <f ca="1">[1]!d("foN_PAT_MED",F28,$H$4,$H$5-1)</f>
        <v>207867.64729166665</v>
      </c>
      <c r="Y28" s="33">
        <f>[1]!d("fon_vl",$F28,WORKDAY($Y$10,-1))/[1]!d("fon_vl",$F28,WORKDAY($Y$9,-1))-1</f>
        <v>8.4633752034382059E-3</v>
      </c>
      <c r="Z28" s="33">
        <f>[1]!d("fon_vl",F28,WORKDAY($Z$10,-1))/[1]!d("fon_vl",F28,WORKDAY($Z$9,-1))-1</f>
        <v>2.2691639953773546E-3</v>
      </c>
      <c r="AA28" s="33">
        <f ca="1">[1]!d("fon_vl",F28,WORKDAY($AA$10,-1))/[1]!d("fon_vl",F28,WORKDAY($AA$9,-1))-1</f>
        <v>-1</v>
      </c>
    </row>
    <row r="29" spans="2:27">
      <c r="B29" s="52">
        <f>[1]!d("fon_vl",$F29,$B$10)/[1]!d("fon_vl",$F29,$B$9)-1</f>
        <v>5.0673823358442283E-2</v>
      </c>
      <c r="C29" s="52">
        <f>[1]!d("fon_vl",$F29,$C$10)/[1]!d("fon_vl",$F29,$C$9)-1</f>
        <v>5.5424541771503133E-2</v>
      </c>
      <c r="D29" s="52">
        <f>[1]!d("fon_vl",$F29,$D$10)/[1]!d("fon_vl",$F29,$D$9)-1</f>
        <v>-7.4397010438150613E-2</v>
      </c>
      <c r="E29" s="52">
        <f>[1]!d("fon_vl",$F29,$E$10)/[1]!d("fon_vl",$F29,$E$9)-1</f>
        <v>4.3941096988037609E-2</v>
      </c>
      <c r="F29" s="68">
        <v>460</v>
      </c>
      <c r="G29" s="22" t="str">
        <f>[1]!d("ent_ape",F29)</f>
        <v>GESDIVISA, FI</v>
      </c>
      <c r="H29" s="27">
        <f>[1]!d("fon_vl",$F29,$H$10)</f>
        <v>21.261218</v>
      </c>
      <c r="I29" s="72">
        <f ca="1">[1]!d("fon_vl",$F29,WORKDAY($I$10,-1))</f>
        <v>0</v>
      </c>
      <c r="J29" s="67">
        <f ca="1">[1]!d("fon_vl",$F29,WORKDAY($J$10,-1))</f>
        <v>0</v>
      </c>
      <c r="K29" s="31" t="e">
        <f t="shared" ca="1" si="4"/>
        <v>#DIV/0!</v>
      </c>
      <c r="L29" s="31">
        <f t="shared" ca="1" si="5"/>
        <v>-1</v>
      </c>
      <c r="M29" s="34">
        <f ca="1">[1]!d("FON_pat",$F29,WORKDAY($H$5,-1))</f>
        <v>0</v>
      </c>
      <c r="N29" s="21">
        <f ca="1">[1]!d("FON_LIQ_BES_DIV2",$F29,WORKDAY($G$5,-1),"USD")</f>
        <v>0</v>
      </c>
      <c r="O29" s="21">
        <f ca="1">[1]!d("FON_LIQ_BES_DIV2",$F29,WORKDAY($H$5,-1),"EUR")</f>
        <v>0</v>
      </c>
      <c r="P29" s="35">
        <f t="shared" ca="1" si="0"/>
        <v>0</v>
      </c>
      <c r="Q29" s="36" t="e">
        <f t="shared" ca="1" si="1"/>
        <v>#DIV/0!</v>
      </c>
      <c r="R29" s="28">
        <f ca="1">IF(ISERROR([1]!d("fon_rf_med",F29,$H$4,$H$5)),0,[1]!d("fon_rf_med",F29,$H$4,$H$5))</f>
        <v>0</v>
      </c>
      <c r="S29" s="30">
        <f t="shared" ca="1" si="6"/>
        <v>0</v>
      </c>
      <c r="T29" s="28">
        <f ca="1">IF(ISERROR([1]!d("fon_rv_med",F29,$H$4,$H$5)),0,[1]!d("fon_rv_med",F29,$H$4,$H$5))</f>
        <v>190841.12491891891</v>
      </c>
      <c r="U29" s="30">
        <f t="shared" ca="1" si="2"/>
        <v>0.2009657582720869</v>
      </c>
      <c r="V29" s="29">
        <f ca="1">IF(ISERROR([1]!d("fon_FON_med",$F29,$H$4,$H$5)),0,[1]!d("fon_FON_med",$F29,$H$4,$H$5))</f>
        <v>574509.89394594589</v>
      </c>
      <c r="W29" s="30">
        <f t="shared" ca="1" si="3"/>
        <v>0.60498918417461867</v>
      </c>
      <c r="X29" s="28">
        <f ca="1">[1]!d("foN_PAT_MED",F29,$H$4,$H$5-1)</f>
        <v>949620.10722513089</v>
      </c>
      <c r="Y29" s="33">
        <f>[1]!d("fon_vl",$F29,WORKDAY($Y$10,-1))/[1]!d("fon_vl",$F29,WORKDAY($Y$9,-1))-1</f>
        <v>3.0469138691866071E-2</v>
      </c>
      <c r="Z29" s="33">
        <f>[1]!d("fon_vl",F29,WORKDAY($Z$10,-1))/[1]!d("fon_vl",F29,WORKDAY($Z$9,-1))-1</f>
        <v>1.3546926246708058E-3</v>
      </c>
      <c r="AA29" s="33">
        <f ca="1">[1]!d("fon_vl",F29,WORKDAY($AA$10,-1))/[1]!d("fon_vl",F29,WORKDAY($AA$9,-1))-1</f>
        <v>-1</v>
      </c>
    </row>
    <row r="30" spans="2:27">
      <c r="B30" s="52">
        <f>[1]!d("fon_vl",$F30,$B$10)/[1]!d("fon_vl",$F30,$B$9)-1</f>
        <v>-1.6623861120287353E-2</v>
      </c>
      <c r="C30" s="52">
        <f>[1]!d("fon_vl",$F30,$C$10)/[1]!d("fon_vl",$F30,$C$9)-1</f>
        <v>9.7563665072631478E-2</v>
      </c>
      <c r="D30" s="52">
        <f>[1]!d("fon_vl",$F30,$D$10)/[1]!d("fon_vl",$F30,$D$9)-1</f>
        <v>-7.785943159440134E-2</v>
      </c>
      <c r="E30" s="52">
        <f>[1]!d("fon_vl",$F30,$E$10)/[1]!d("fon_vl",$F30,$E$9)-1</f>
        <v>3.956048653052302E-2</v>
      </c>
      <c r="F30" s="68">
        <v>415</v>
      </c>
      <c r="G30" s="22" t="str">
        <f>[1]!d("ent_ape",F30)</f>
        <v>INVERSIONES FINANCIERAS CUBI, SICAV, S.A.</v>
      </c>
      <c r="H30" s="27">
        <f>[1]!d("fon_vl",$F30,$H$10)</f>
        <v>8.0850000000000009</v>
      </c>
      <c r="I30" s="72">
        <f ca="1">[1]!d("fon_vl",$F30,WORKDAY($I$10,-1))</f>
        <v>0</v>
      </c>
      <c r="J30" s="67">
        <f ca="1">[1]!d("fon_vl",$F30,WORKDAY($J$10,-1))</f>
        <v>0</v>
      </c>
      <c r="K30" s="31" t="e">
        <f t="shared" ca="1" si="4"/>
        <v>#DIV/0!</v>
      </c>
      <c r="L30" s="31">
        <f t="shared" ca="1" si="5"/>
        <v>-1</v>
      </c>
      <c r="M30" s="34">
        <f ca="1">[1]!d("FON_pat",$F30,WORKDAY($H$5,-1))</f>
        <v>0</v>
      </c>
      <c r="N30" s="21">
        <f ca="1">[1]!d("FON_LIQ_BES_DIV2",$F30,WORKDAY($G$5,-1),"USD")</f>
        <v>0</v>
      </c>
      <c r="O30" s="21">
        <f ca="1">[1]!d("FON_LIQ_BES_DIV2",$F30,WORKDAY($H$5,-1),"EUR")</f>
        <v>0</v>
      </c>
      <c r="P30" s="35">
        <f t="shared" ca="1" si="0"/>
        <v>0</v>
      </c>
      <c r="Q30" s="36" t="e">
        <f t="shared" ca="1" si="1"/>
        <v>#DIV/0!</v>
      </c>
      <c r="R30" s="28">
        <f ca="1">IF(ISERROR([1]!d("fon_rf_med",F30,$H$4,$H$5)),0,[1]!d("fon_rf_med",F30,$H$4,$H$5))</f>
        <v>103941.60954545456</v>
      </c>
      <c r="S30" s="30">
        <f t="shared" ca="1" si="6"/>
        <v>2.9147395366157562E-2</v>
      </c>
      <c r="T30" s="28">
        <f ca="1">IF(ISERROR([1]!d("fon_rv_med",F30,$H$4,$H$5)),0,[1]!d("fon_rv_med",F30,$H$4,$H$5))</f>
        <v>756177.96409090911</v>
      </c>
      <c r="U30" s="30">
        <f t="shared" ca="1" si="2"/>
        <v>0.21204807374947635</v>
      </c>
      <c r="V30" s="29">
        <f ca="1">IF(ISERROR([1]!d("fon_FON_med",$F30,$H$4,$H$5)),0,[1]!d("fon_FON_med",$F30,$H$4,$H$5))</f>
        <v>2248745.8722727271</v>
      </c>
      <c r="W30" s="30">
        <f t="shared" ca="1" si="3"/>
        <v>0.63059524769514563</v>
      </c>
      <c r="X30" s="28">
        <f ca="1">[1]!d("foN_PAT_MED",F30,$H$4,$H$5-1)</f>
        <v>3566068.5368181821</v>
      </c>
      <c r="Y30" s="33">
        <f>[1]!d("fon_vl",$F30,WORKDAY($Y$10,-1))/[1]!d("fon_vl",$F30,WORKDAY($Y$9,-1))-1</f>
        <v>6.3344465058747801E-3</v>
      </c>
      <c r="Z30" s="33">
        <f>[1]!d("fon_vl",F30,WORKDAY($Z$10,-1))/[1]!d("fon_vl",F30,WORKDAY($Z$9,-1))-1</f>
        <v>1.4084929427864212E-2</v>
      </c>
      <c r="AA30" s="33">
        <f ca="1">[1]!d("fon_vl",F30,WORKDAY($AA$10,-1))/[1]!d("fon_vl",F30,WORKDAY($AA$9,-1))-1</f>
        <v>-1</v>
      </c>
    </row>
    <row r="31" spans="2:27">
      <c r="B31" s="52">
        <f>[1]!d("fon_vl",$F31,$B$10)/[1]!d("fon_vl",$F31,$B$9)-1</f>
        <v>-4.0252328863921827E-2</v>
      </c>
      <c r="C31" s="52">
        <f>[1]!d("fon_vl",$F31,$C$10)/[1]!d("fon_vl",$F31,$C$9)-1</f>
        <v>5.9585787454563555E-2</v>
      </c>
      <c r="D31" s="52">
        <f>[1]!d("fon_vl",$F31,$D$10)/[1]!d("fon_vl",$F31,$D$9)-1</f>
        <v>-6.8576417550744173E-2</v>
      </c>
      <c r="E31" s="52">
        <f>[1]!d("fon_vl",$F31,$E$10)/[1]!d("fon_vl",$F31,$E$9)-1</f>
        <v>1.0151893060089456E-2</v>
      </c>
      <c r="F31" s="68">
        <v>422</v>
      </c>
      <c r="G31" s="22" t="str">
        <f>[1]!d("ent_ape",F31)</f>
        <v>SECUOYA DE INVERSIONES, SICAV, S.A.</v>
      </c>
      <c r="H31" s="27">
        <f>[1]!d("fon_vl",$F31,$H$10)</f>
        <v>11.360013</v>
      </c>
      <c r="I31" s="72">
        <f ca="1">[1]!d("fon_vl",$F31,WORKDAY($I$10,-1))</f>
        <v>0</v>
      </c>
      <c r="J31" s="67">
        <f ca="1">[1]!d("fon_vl",$F31,WORKDAY($J$10,-1))</f>
        <v>0</v>
      </c>
      <c r="K31" s="31" t="e">
        <f t="shared" ca="1" si="4"/>
        <v>#DIV/0!</v>
      </c>
      <c r="L31" s="31">
        <f t="shared" ca="1" si="5"/>
        <v>-1</v>
      </c>
      <c r="M31" s="34">
        <f ca="1">[1]!d("FON_pat",$F31,WORKDAY($H$5,-1))</f>
        <v>0</v>
      </c>
      <c r="N31" s="21">
        <f ca="1">[1]!d("FON_LIQ_BES_DIV2",$F31,WORKDAY($G$5,-1),"USD")</f>
        <v>0</v>
      </c>
      <c r="O31" s="21">
        <f ca="1">[1]!d("FON_LIQ_BES_DIV2",$F31,WORKDAY($H$5,-1),"EUR")</f>
        <v>1531.93</v>
      </c>
      <c r="P31" s="35">
        <f t="shared" ca="1" si="0"/>
        <v>1531.93</v>
      </c>
      <c r="Q31" s="36" t="e">
        <f t="shared" ca="1" si="1"/>
        <v>#DIV/0!</v>
      </c>
      <c r="R31" s="28">
        <f ca="1">IF(ISERROR([1]!d("fon_rf_med",F31,$H$4,$H$5)),0,[1]!d("fon_rf_med",F31,$H$4,$H$5))</f>
        <v>2179613.5989156626</v>
      </c>
      <c r="S31" s="30">
        <f t="shared" ca="1" si="6"/>
        <v>0.49668818262150222</v>
      </c>
      <c r="T31" s="28">
        <f ca="1">IF(ISERROR([1]!d("fon_rv_med",F31,$H$4,$H$5)),0,[1]!d("fon_rv_med",F31,$H$4,$H$5))</f>
        <v>0</v>
      </c>
      <c r="U31" s="30">
        <f t="shared" ca="1" si="2"/>
        <v>0</v>
      </c>
      <c r="V31" s="29">
        <f ca="1">IF(ISERROR([1]!d("fon_FON_med",$F31,$H$4,$H$5)),0,[1]!d("fon_FON_med",$F31,$H$4,$H$5))</f>
        <v>1949599.6686477987</v>
      </c>
      <c r="W31" s="30">
        <f t="shared" ca="1" si="3"/>
        <v>0.44427283658988898</v>
      </c>
      <c r="X31" s="28">
        <f ca="1">[1]!d("foN_PAT_MED",F31,$H$4,$H$5-1)</f>
        <v>4388293.6521898732</v>
      </c>
      <c r="Y31" s="33">
        <f>[1]!d("fon_vl",$F31,WORKDAY($Y$10,-1))/[1]!d("fon_vl",$F31,WORKDAY($Y$9,-1))-1</f>
        <v>9.6241087048043461E-4</v>
      </c>
      <c r="Z31" s="33">
        <f>[1]!d("fon_vl",F31,WORKDAY($Z$10,-1))/[1]!d("fon_vl",F31,WORKDAY($Z$9,-1))-1</f>
        <v>-1.1815199896297868E-3</v>
      </c>
      <c r="AA31" s="33">
        <f ca="1">[1]!d("fon_vl",F31,WORKDAY($AA$10,-1))/[1]!d("fon_vl",F31,WORKDAY($AA$9,-1))-1</f>
        <v>-1</v>
      </c>
    </row>
    <row r="32" spans="2:27">
      <c r="B32" s="52">
        <f>[1]!d("fon_vl",$F32,$B$10)/[1]!d("fon_vl",$F32,$B$9)-1</f>
        <v>-4.7747664024726522E-3</v>
      </c>
      <c r="C32" s="52">
        <f>[1]!d("fon_vl",$F32,$C$10)/[1]!d("fon_vl",$F32,$C$9)-1</f>
        <v>3.9952828828290654E-2</v>
      </c>
      <c r="D32" s="52">
        <f>[1]!d("fon_vl",$F32,$D$10)/[1]!d("fon_vl",$F32,$D$9)-1</f>
        <v>-0.25845328420471803</v>
      </c>
      <c r="E32" s="52">
        <f>[1]!d("fon_vl",$F32,$E$10)/[1]!d("fon_vl",$F32,$E$9)-1</f>
        <v>4.5617186921118602E-3</v>
      </c>
      <c r="F32" s="68">
        <v>419</v>
      </c>
      <c r="G32" s="22" t="str">
        <f>[1]!d("ent_ape",F32)</f>
        <v>LANDSTONE CAPITAL, SICAV, S.A.,</v>
      </c>
      <c r="H32" s="27">
        <f>[1]!d("fon_vl",$F32,$H$10)</f>
        <v>10.120111999999999</v>
      </c>
      <c r="I32" s="72">
        <f ca="1">[1]!d("fon_vl",$F32,WORKDAY($I$10,-1))</f>
        <v>0</v>
      </c>
      <c r="J32" s="67">
        <f ca="1">[1]!d("fon_vl",$F32,WORKDAY($J$10,-1))</f>
        <v>0</v>
      </c>
      <c r="K32" s="31" t="e">
        <f t="shared" ca="1" si="4"/>
        <v>#DIV/0!</v>
      </c>
      <c r="L32" s="31">
        <f t="shared" ca="1" si="5"/>
        <v>-1</v>
      </c>
      <c r="M32" s="34">
        <f ca="1">[1]!d("FON_pat",$F32,WORKDAY($H$5,-1))</f>
        <v>0</v>
      </c>
      <c r="N32" s="21">
        <f ca="1">[1]!d("FON_LIQ_BES_DIV2",$F32,WORKDAY($G$5,-1),"USD")</f>
        <v>0</v>
      </c>
      <c r="O32" s="21">
        <f ca="1">[1]!d("FON_LIQ_BES_DIV2",$F32,WORKDAY($H$5,-1),"EUR")</f>
        <v>0</v>
      </c>
      <c r="P32" s="35">
        <f t="shared" ca="1" si="0"/>
        <v>0</v>
      </c>
      <c r="Q32" s="36" t="e">
        <f t="shared" ca="1" si="1"/>
        <v>#DIV/0!</v>
      </c>
      <c r="R32" s="28">
        <f ca="1">IF(ISERROR([1]!d("fon_rf_med",F32,$H$4,$H$5)),0,[1]!d("fon_rf_med",F32,$H$4,$H$5))</f>
        <v>10153540.262581818</v>
      </c>
      <c r="S32" s="30">
        <f t="shared" ca="1" si="6"/>
        <v>0.42057706914809301</v>
      </c>
      <c r="T32" s="28">
        <f ca="1">IF(ISERROR([1]!d("fon_rv_med",F32,$H$4,$H$5)),0,[1]!d("fon_rv_med",F32,$H$4,$H$5))</f>
        <v>9844637.9803999998</v>
      </c>
      <c r="U32" s="30">
        <f t="shared" ca="1" si="2"/>
        <v>0.40778180630051641</v>
      </c>
      <c r="V32" s="29">
        <f ca="1">IF(ISERROR([1]!d("fon_FON_med",$F32,$H$4,$H$5)),0,[1]!d("fon_FON_med",$F32,$H$4,$H$5))</f>
        <v>1567817.1222545456</v>
      </c>
      <c r="W32" s="30">
        <f t="shared" ca="1" si="3"/>
        <v>6.4941676812767829E-2</v>
      </c>
      <c r="X32" s="28">
        <f ca="1">[1]!d("foN_PAT_MED",F32,$H$4,$H$5-1)</f>
        <v>24141925.481454547</v>
      </c>
      <c r="Y32" s="33">
        <f>[1]!d("fon_vl",$F32,WORKDAY($Y$10,-1))/[1]!d("fon_vl",$F32,WORKDAY($Y$9,-1))-1</f>
        <v>-7.8823238319891686E-3</v>
      </c>
      <c r="Z32" s="33">
        <f>[1]!d("fon_vl",F32,WORKDAY($Z$10,-1))/[1]!d("fon_vl",F32,WORKDAY($Z$9,-1))-1</f>
        <v>8.3169477693090244E-3</v>
      </c>
      <c r="AA32" s="33">
        <f ca="1">[1]!d("fon_vl",F32,WORKDAY($AA$10,-1))/[1]!d("fon_vl",F32,WORKDAY($AA$9,-1))-1</f>
        <v>-1</v>
      </c>
    </row>
    <row r="33" spans="2:27">
      <c r="B33" s="52">
        <f>[1]!d("fon_vl",$F33,$B$10)/[1]!d("fon_vl",$F33,$B$9)-1</f>
        <v>-1.958109423264065E-2</v>
      </c>
      <c r="C33" s="52">
        <f>[1]!d("fon_vl",$F33,$C$10)/[1]!d("fon_vl",$F33,$C$9)-1</f>
        <v>7.8226512884151944E-2</v>
      </c>
      <c r="D33" s="52">
        <f>[1]!d("fon_vl",$F33,$D$10)/[1]!d("fon_vl",$F33,$D$9)-1</f>
        <v>-6.6406672612795425E-2</v>
      </c>
      <c r="E33" s="52">
        <f>[1]!d("fon_vl",$F33,$E$10)/[1]!d("fon_vl",$F33,$E$9)-1</f>
        <v>4.2904064656386298E-2</v>
      </c>
      <c r="F33" s="68">
        <v>402</v>
      </c>
      <c r="G33" s="22" t="str">
        <f>[1]!d("ent_ape",F33)</f>
        <v>BANINVER PATRIMONIO, SICAV, S.A.</v>
      </c>
      <c r="H33" s="27">
        <f>[1]!d("fon_vl",$F33,$H$10)</f>
        <v>1.158512</v>
      </c>
      <c r="I33" s="72">
        <f ca="1">[1]!d("fon_vl",$F33,WORKDAY($I$10,-1))</f>
        <v>0</v>
      </c>
      <c r="J33" s="67">
        <f ca="1">[1]!d("fon_vl",$F33,WORKDAY($J$10,-1))</f>
        <v>0</v>
      </c>
      <c r="K33" s="31" t="e">
        <f t="shared" ca="1" si="4"/>
        <v>#DIV/0!</v>
      </c>
      <c r="L33" s="31">
        <f t="shared" ca="1" si="5"/>
        <v>-1</v>
      </c>
      <c r="M33" s="34">
        <f ca="1">[1]!d("FON_pat",$F33,WORKDAY($H$5,-1))</f>
        <v>0</v>
      </c>
      <c r="N33" s="21">
        <f ca="1">[1]!d("FON_LIQ_BES_DIV2",$F33,WORKDAY($G$5,-1),"USD")</f>
        <v>0</v>
      </c>
      <c r="O33" s="21">
        <f ca="1">[1]!d("FON_LIQ_BES_DIV2",$F33,WORKDAY($H$5,-1),"EUR")</f>
        <v>0</v>
      </c>
      <c r="P33" s="35">
        <f t="shared" ca="1" si="0"/>
        <v>0</v>
      </c>
      <c r="Q33" s="36" t="e">
        <f t="shared" ca="1" si="1"/>
        <v>#DIV/0!</v>
      </c>
      <c r="R33" s="28">
        <f ca="1">IF(ISERROR([1]!d("fon_rf_med",F33,$H$4,$H$5)),0,[1]!d("fon_rf_med",F33,$H$4,$H$5))</f>
        <v>0</v>
      </c>
      <c r="S33" s="30">
        <f t="shared" ca="1" si="6"/>
        <v>0</v>
      </c>
      <c r="T33" s="28">
        <f ca="1">IF(ISERROR([1]!d("fon_rv_med",F33,$H$4,$H$5)),0,[1]!d("fon_rv_med",F33,$H$4,$H$5))</f>
        <v>121731.30229508197</v>
      </c>
      <c r="U33" s="30">
        <f t="shared" ca="1" si="2"/>
        <v>4.0459233873078732E-2</v>
      </c>
      <c r="V33" s="29">
        <f ca="1">IF(ISERROR([1]!d("fon_FON_med",$F33,$H$4,$H$5)),0,[1]!d("fon_FON_med",$F33,$H$4,$H$5))</f>
        <v>2524642.7181967213</v>
      </c>
      <c r="W33" s="30">
        <f t="shared" ca="1" si="3"/>
        <v>0.83910307583732369</v>
      </c>
      <c r="X33" s="28">
        <f ca="1">[1]!d("foN_PAT_MED",F33,$H$4,$H$5-1)</f>
        <v>3008739.6779918037</v>
      </c>
      <c r="Y33" s="33">
        <f>[1]!d("fon_vl",$F33,WORKDAY($Y$10,-1))/[1]!d("fon_vl",$F33,WORKDAY($Y$9,-1))-1</f>
        <v>-5.8393870758353117E-3</v>
      </c>
      <c r="Z33" s="33">
        <f>[1]!d("fon_vl",F33,WORKDAY($Z$10,-1))/[1]!d("fon_vl",F33,WORKDAY($Z$9,-1))-1</f>
        <v>1.8997227689763196E-3</v>
      </c>
      <c r="AA33" s="33">
        <f ca="1">[1]!d("fon_vl",F33,WORKDAY($AA$10,-1))/[1]!d("fon_vl",F33,WORKDAY($AA$9,-1))-1</f>
        <v>-1</v>
      </c>
    </row>
    <row r="34" spans="2:27">
      <c r="B34" s="52">
        <f>[1]!d("fon_vl",$F34,$B$10)/[1]!d("fon_vl",$F34,$B$9)-1</f>
        <v>4.7395251058907517E-2</v>
      </c>
      <c r="C34" s="52">
        <f>[1]!d("fon_vl",$F34,$C$10)/[1]!d("fon_vl",$F34,$C$9)-1</f>
        <v>5.0127024793029662E-2</v>
      </c>
      <c r="D34" s="52">
        <f>[1]!d("fon_vl",$F34,$D$10)/[1]!d("fon_vl",$F34,$D$9)-1</f>
        <v>-0.13726191219491846</v>
      </c>
      <c r="E34" s="52">
        <f>[1]!d("fon_vl",$F34,$E$10)/[1]!d("fon_vl",$F34,$E$9)-1</f>
        <v>2.3611115427124796E-2</v>
      </c>
      <c r="F34" s="68">
        <v>400</v>
      </c>
      <c r="G34" s="22" t="str">
        <f>[1]!d("ent_ape",F34)</f>
        <v>ALMUDENA INVERSIONES, SICAV, S.A.</v>
      </c>
      <c r="H34" s="27">
        <f>[1]!d("fon_vl",$F34,$H$10)</f>
        <v>9.3771819999999995</v>
      </c>
      <c r="I34" s="72">
        <f ca="1">[1]!d("fon_vl",$F34,WORKDAY($I$10,-1))</f>
        <v>0</v>
      </c>
      <c r="J34" s="67">
        <f ca="1">[1]!d("fon_vl",$F34,WORKDAY($J$10,-1))</f>
        <v>0</v>
      </c>
      <c r="K34" s="31" t="e">
        <f t="shared" ca="1" si="4"/>
        <v>#DIV/0!</v>
      </c>
      <c r="L34" s="31">
        <f t="shared" ca="1" si="5"/>
        <v>-1</v>
      </c>
      <c r="M34" s="34">
        <f ca="1">[1]!d("FON_pat",$F34,WORKDAY($H$5,-1))</f>
        <v>0</v>
      </c>
      <c r="N34" s="21">
        <f ca="1">[1]!d("FON_LIQ_BES_DIV2",$F34,WORKDAY($G$5,-1),"USD")</f>
        <v>0</v>
      </c>
      <c r="O34" s="21">
        <f ca="1">[1]!d("FON_LIQ_BES_DIV2",$F34,WORKDAY($H$5,-1),"EUR")</f>
        <v>0</v>
      </c>
      <c r="P34" s="35">
        <f t="shared" ca="1" si="0"/>
        <v>0</v>
      </c>
      <c r="Q34" s="36" t="e">
        <f t="shared" ca="1" si="1"/>
        <v>#DIV/0!</v>
      </c>
      <c r="R34" s="28">
        <f ca="1">IF(ISERROR([1]!d("fon_rf_med",F34,$H$4,$H$5)),0,[1]!d("fon_rf_med",F34,$H$4,$H$5))</f>
        <v>1399181.6062343097</v>
      </c>
      <c r="S34" s="30">
        <f t="shared" ca="1" si="6"/>
        <v>0.5641557347838092</v>
      </c>
      <c r="T34" s="28">
        <f ca="1">IF(ISERROR([1]!d("fon_rv_med",F34,$H$4,$H$5)),0,[1]!d("fon_rv_med",F34,$H$4,$H$5))</f>
        <v>2005486.8462068965</v>
      </c>
      <c r="U34" s="30">
        <f t="shared" ca="1" si="2"/>
        <v>0.80862048234476869</v>
      </c>
      <c r="V34" s="29">
        <f ca="1">IF(ISERROR([1]!d("fon_FON_med",$F34,$H$4,$H$5)),0,[1]!d("fon_FON_med",$F34,$H$4,$H$5))</f>
        <v>79693.363500000007</v>
      </c>
      <c r="W34" s="30">
        <f t="shared" ca="1" si="3"/>
        <v>3.2132689453899743E-2</v>
      </c>
      <c r="X34" s="28">
        <f ca="1">[1]!d("foN_PAT_MED",F34,$H$4,$H$5-1)</f>
        <v>2480133.6226254827</v>
      </c>
      <c r="Y34" s="33">
        <f>[1]!d("fon_vl",$F34,WORKDAY($Y$10,-1))/[1]!d("fon_vl",$F34,WORKDAY($Y$9,-1))-1</f>
        <v>1.045068763728807E-2</v>
      </c>
      <c r="Z34" s="33">
        <f>[1]!d("fon_vl",F34,WORKDAY($Z$10,-1))/[1]!d("fon_vl",F34,WORKDAY($Z$9,-1))-1</f>
        <v>2.2582367828368533E-2</v>
      </c>
      <c r="AA34" s="33">
        <f ca="1">[1]!d("fon_vl",F34,WORKDAY($AA$10,-1))/[1]!d("fon_vl",F34,WORKDAY($AA$9,-1))-1</f>
        <v>-1</v>
      </c>
    </row>
    <row r="35" spans="2:27">
      <c r="B35" s="52">
        <f>[1]!d("fon_vl",$F35,$B$10)/[1]!d("fon_vl",$F35,$B$9)-1</f>
        <v>4.9575075901076016E-3</v>
      </c>
      <c r="C35" s="52">
        <f>[1]!d("fon_vl",$F35,$C$10)/[1]!d("fon_vl",$F35,$C$9)-1</f>
        <v>4.7883480534418377E-2</v>
      </c>
      <c r="D35" s="52">
        <f>[1]!d("fon_vl",$F35,$D$10)/[1]!d("fon_vl",$F35,$D$9)-1</f>
        <v>-9.912044721884361E-2</v>
      </c>
      <c r="E35" s="52">
        <f>[1]!d("fon_vl",$F35,$E$10)/[1]!d("fon_vl",$F35,$E$9)-1</f>
        <v>-1.3081379808792315E-2</v>
      </c>
      <c r="F35" s="68">
        <v>464</v>
      </c>
      <c r="G35" s="22" t="str">
        <f>[1]!d("ent_ape",F35)</f>
        <v>FONDIBAS MIXTO, FI</v>
      </c>
      <c r="H35" s="27">
        <f>[1]!d("fon_vl",$F35,$H$10)</f>
        <v>7.0058049999999996</v>
      </c>
      <c r="I35" s="72">
        <f ca="1">[1]!d("fon_vl",$F35,WORKDAY($I$10,-1))</f>
        <v>0</v>
      </c>
      <c r="J35" s="67">
        <f ca="1">[1]!d("fon_vl",$F35,WORKDAY($J$10,-1))</f>
        <v>0</v>
      </c>
      <c r="K35" s="31" t="e">
        <f t="shared" ca="1" si="4"/>
        <v>#DIV/0!</v>
      </c>
      <c r="L35" s="31">
        <f t="shared" ca="1" si="5"/>
        <v>-1</v>
      </c>
      <c r="M35" s="34">
        <f ca="1">[1]!d("FON_pat",$F35,WORKDAY($H$5,-1))</f>
        <v>0</v>
      </c>
      <c r="N35" s="21">
        <f ca="1">[1]!d("FON_LIQ_BES_DIV2",$F35,WORKDAY($G$5,-1),"USD")</f>
        <v>0</v>
      </c>
      <c r="O35" s="21">
        <f ca="1">[1]!d("FON_LIQ_BES_DIV2",$F35,WORKDAY($H$5,-1),"EUR")</f>
        <v>0</v>
      </c>
      <c r="P35" s="35">
        <f t="shared" ca="1" si="0"/>
        <v>0</v>
      </c>
      <c r="Q35" s="36" t="e">
        <f t="shared" ca="1" si="1"/>
        <v>#DIV/0!</v>
      </c>
      <c r="R35" s="28">
        <f ca="1">IF(ISERROR([1]!d("fon_rf_med",F35,$H$4,$H$5)),0,[1]!d("fon_rf_med",F35,$H$4,$H$5))</f>
        <v>5138865.9375568191</v>
      </c>
      <c r="S35" s="30">
        <f t="shared" ca="1" si="6"/>
        <v>0.41109763182360637</v>
      </c>
      <c r="T35" s="28">
        <f ca="1">IF(ISERROR([1]!d("fon_rv_med",F35,$H$4,$H$5)),0,[1]!d("fon_rv_med",F35,$H$4,$H$5))</f>
        <v>740247.78249999997</v>
      </c>
      <c r="U35" s="30">
        <f t="shared" ca="1" si="2"/>
        <v>5.9218145413053272E-2</v>
      </c>
      <c r="V35" s="29">
        <f ca="1">IF(ISERROR([1]!d("fon_FON_med",$F35,$H$4,$H$5)),0,[1]!d("fon_FON_med",$F35,$H$4,$H$5))</f>
        <v>4354889.7451420454</v>
      </c>
      <c r="W35" s="30">
        <f t="shared" ca="1" si="3"/>
        <v>0.34838131269327532</v>
      </c>
      <c r="X35" s="28">
        <f ca="1">[1]!d("foN_PAT_MED",F35,$H$4,$H$5-1)</f>
        <v>12500354.027244316</v>
      </c>
      <c r="Y35" s="33">
        <f>[1]!d("fon_vl",$F35,WORKDAY($Y$10,-1))/[1]!d("fon_vl",$F35,WORKDAY($Y$9,-1))-1</f>
        <v>7.8325046158149725E-3</v>
      </c>
      <c r="Z35" s="33">
        <f>[1]!d("fon_vl",F35,WORKDAY($Z$10,-1))/[1]!d("fon_vl",F35,WORKDAY($Z$9,-1))-1</f>
        <v>-6.9135003748930224E-3</v>
      </c>
      <c r="AA35" s="33">
        <f ca="1">[1]!d("fon_vl",F35,WORKDAY($AA$10,-1))/[1]!d("fon_vl",F35,WORKDAY($AA$9,-1))-1</f>
        <v>-1</v>
      </c>
    </row>
    <row r="36" spans="2:27">
      <c r="B36" s="52">
        <f>[1]!d("fon_vl",$F36,$B$10)/[1]!d("fon_vl",$F36,$B$9)-1</f>
        <v>-3.2921425946893068E-2</v>
      </c>
      <c r="C36" s="52">
        <f>[1]!d("fon_vl",$F36,$C$10)/[1]!d("fon_vl",$F36,$C$9)-1</f>
        <v>9.0119206323968859E-2</v>
      </c>
      <c r="D36" s="52">
        <f>[1]!d("fon_vl",$F36,$D$10)/[1]!d("fon_vl",$F36,$D$9)-1</f>
        <v>-0.14470270722624379</v>
      </c>
      <c r="E36" s="52">
        <f>[1]!d("fon_vl",$F36,$E$10)/[1]!d("fon_vl",$F36,$E$9)-1</f>
        <v>-8.6273425313382335E-3</v>
      </c>
      <c r="F36" s="68">
        <v>406</v>
      </c>
      <c r="G36" s="22" t="str">
        <f>[1]!d("ent_ape",F36)</f>
        <v>ERNIO INGENIEROS, SICAV, S.A.</v>
      </c>
      <c r="H36" s="27">
        <f>[1]!d("fon_vl",$F36,$H$10)</f>
        <v>1.034365</v>
      </c>
      <c r="I36" s="72">
        <f ca="1">[1]!d("fon_vl",$F36,WORKDAY($I$10,-1))</f>
        <v>0</v>
      </c>
      <c r="J36" s="67">
        <f ca="1">[1]!d("fon_vl",$F36,WORKDAY($J$10,-1))</f>
        <v>0</v>
      </c>
      <c r="K36" s="31" t="e">
        <f t="shared" ca="1" si="4"/>
        <v>#DIV/0!</v>
      </c>
      <c r="L36" s="31">
        <f t="shared" ca="1" si="5"/>
        <v>-1</v>
      </c>
      <c r="M36" s="34">
        <f ca="1">[1]!d("FON_pat",$F36,WORKDAY($H$5,-1))</f>
        <v>0</v>
      </c>
      <c r="N36" s="21">
        <f ca="1">[1]!d("FON_LIQ_BES_DIV2",$F36,WORKDAY($G$5,-1),"USD")</f>
        <v>0</v>
      </c>
      <c r="O36" s="21">
        <f ca="1">[1]!d("FON_LIQ_BES_DIV2",$F36,WORKDAY($H$5,-1),"EUR")</f>
        <v>441.5</v>
      </c>
      <c r="P36" s="35">
        <f t="shared" ca="1" si="0"/>
        <v>441.5</v>
      </c>
      <c r="Q36" s="36" t="e">
        <f t="shared" ca="1" si="1"/>
        <v>#DIV/0!</v>
      </c>
      <c r="R36" s="28">
        <f ca="1">IF(ISERROR([1]!d("fon_rf_med",F36,$H$4,$H$5)),0,[1]!d("fon_rf_med",F36,$H$4,$H$5))</f>
        <v>463725.18697247707</v>
      </c>
      <c r="S36" s="30">
        <f t="shared" ca="1" si="6"/>
        <v>0.17763737214647643</v>
      </c>
      <c r="T36" s="28">
        <f ca="1">IF(ISERROR([1]!d("fon_rv_med",F36,$H$4,$H$5)),0,[1]!d("fon_rv_med",F36,$H$4,$H$5))</f>
        <v>470155.93255384616</v>
      </c>
      <c r="U36" s="30">
        <f t="shared" ca="1" si="2"/>
        <v>0.18010077240617542</v>
      </c>
      <c r="V36" s="29">
        <f ca="1">IF(ISERROR([1]!d("fon_FON_med",$F36,$H$4,$H$5)),0,[1]!d("fon_FON_med",$F36,$H$4,$H$5))</f>
        <v>1867817.6664150944</v>
      </c>
      <c r="W36" s="30">
        <f t="shared" ca="1" si="3"/>
        <v>0.71549752144567869</v>
      </c>
      <c r="X36" s="28">
        <f ca="1">[1]!d("foN_PAT_MED",F36,$H$4,$H$5-1)</f>
        <v>2610515.91435443</v>
      </c>
      <c r="Y36" s="33">
        <f>[1]!d("fon_vl",$F36,WORKDAY($Y$10,-1))/[1]!d("fon_vl",$F36,WORKDAY($Y$9,-1))-1</f>
        <v>2.263127619360672E-2</v>
      </c>
      <c r="Z36" s="33">
        <f>[1]!d("fon_vl",F36,WORKDAY($Z$10,-1))/[1]!d("fon_vl",F36,WORKDAY($Z$9,-1))-1</f>
        <v>-8.4176771219561797E-3</v>
      </c>
      <c r="AA36" s="33">
        <f ca="1">[1]!d("fon_vl",F36,WORKDAY($AA$10,-1))/[1]!d("fon_vl",F36,WORKDAY($AA$9,-1))-1</f>
        <v>-1</v>
      </c>
    </row>
    <row r="37" spans="2:27">
      <c r="B37" s="52">
        <f>[1]!d("fon_vl",$F37,$B$10)/[1]!d("fon_vl",$F37,$B$9)-1</f>
        <v>0.16146297622784367</v>
      </c>
      <c r="C37" s="52">
        <f>[1]!d("fon_vl",$F37,$C$10)/[1]!d("fon_vl",$F37,$C$9)-1</f>
        <v>0.16162335763366098</v>
      </c>
      <c r="D37" s="52">
        <f>[1]!d("fon_vl",$F37,$D$10)/[1]!d("fon_vl",$F37,$D$9)-1</f>
        <v>-0.12568897879155627</v>
      </c>
      <c r="E37" s="52">
        <f>[1]!d("fon_vl",$F37,$E$10)/[1]!d("fon_vl",$F37,$E$9)-1</f>
        <v>0.13014839660010313</v>
      </c>
      <c r="F37" s="68">
        <v>430</v>
      </c>
      <c r="G37" s="22" t="str">
        <f>[1]!d("ent_ape",F37)</f>
        <v>ZUGARRAMURDI DE INVERSIONES, SICAV, S.A.</v>
      </c>
      <c r="H37" s="27">
        <f>[1]!d("fon_vl",$F37,$H$10)</f>
        <v>10.823295999999999</v>
      </c>
      <c r="I37" s="72">
        <f ca="1">[1]!d("fon_vl",$F37,WORKDAY($I$10,-1))</f>
        <v>0</v>
      </c>
      <c r="J37" s="67">
        <f ca="1">[1]!d("fon_vl",$F37,WORKDAY($J$10,-1))</f>
        <v>0</v>
      </c>
      <c r="K37" s="31" t="e">
        <f t="shared" ca="1" si="4"/>
        <v>#DIV/0!</v>
      </c>
      <c r="L37" s="31">
        <f t="shared" ca="1" si="5"/>
        <v>-1</v>
      </c>
      <c r="M37" s="34">
        <f ca="1">[1]!d("FON_pat",$F37,WORKDAY($H$5,-1))</f>
        <v>0</v>
      </c>
      <c r="N37" s="21">
        <f ca="1">[1]!d("FON_LIQ_BES_DIV2",$F37,WORKDAY($G$5,-1),"USD")</f>
        <v>0</v>
      </c>
      <c r="O37" s="21">
        <f ca="1">[1]!d("FON_LIQ_BES_DIV2",$F37,WORKDAY($H$5,-1),"EUR")</f>
        <v>277.88</v>
      </c>
      <c r="P37" s="35">
        <f t="shared" ca="1" si="0"/>
        <v>277.88</v>
      </c>
      <c r="Q37" s="36" t="e">
        <f t="shared" ca="1" si="1"/>
        <v>#DIV/0!</v>
      </c>
      <c r="R37" s="28">
        <f ca="1">IF(ISERROR([1]!d("fon_rf_med",F37,$H$4,$H$5)),0,[1]!d("fon_rf_med",F37,$H$4,$H$5))</f>
        <v>181049.90503205126</v>
      </c>
      <c r="S37" s="30">
        <f t="shared" ca="1" si="6"/>
        <v>7.1716544450144901E-2</v>
      </c>
      <c r="T37" s="28">
        <f ca="1">IF(ISERROR([1]!d("fon_rv_med",F37,$H$4,$H$5)),0,[1]!d("fon_rv_med",F37,$H$4,$H$5))</f>
        <v>761125.17577419349</v>
      </c>
      <c r="U37" s="30">
        <f t="shared" ca="1" si="2"/>
        <v>0.30149293638608132</v>
      </c>
      <c r="V37" s="29">
        <f ca="1">IF(ISERROR([1]!d("fon_FON_med",$F37,$H$4,$H$5)),0,[1]!d("fon_FON_med",$F37,$H$4,$H$5))</f>
        <v>1515324.1691373801</v>
      </c>
      <c r="W37" s="30">
        <f t="shared" ca="1" si="3"/>
        <v>0.60024230950621749</v>
      </c>
      <c r="X37" s="28">
        <f ca="1">[1]!d("foN_PAT_MED",F37,$H$4,$H$5-1)</f>
        <v>2524520.7562658223</v>
      </c>
      <c r="Y37" s="33">
        <f>[1]!d("fon_vl",$F37,WORKDAY($Y$10,-1))/[1]!d("fon_vl",$F37,WORKDAY($Y$9,-1))-1</f>
        <v>3.5643486050831452E-3</v>
      </c>
      <c r="Z37" s="33">
        <f>[1]!d("fon_vl",F37,WORKDAY($Z$10,-1))/[1]!d("fon_vl",F37,WORKDAY($Z$9,-1))-1</f>
        <v>1.1611440162167197E-2</v>
      </c>
      <c r="AA37" s="33">
        <f ca="1">[1]!d("fon_vl",F37,WORKDAY($AA$10,-1))/[1]!d("fon_vl",F37,WORKDAY($AA$9,-1))-1</f>
        <v>-1</v>
      </c>
    </row>
    <row r="38" spans="2:27">
      <c r="B38" s="52">
        <f>[1]!d("fon_vl",$F38,$B$10)/[1]!d("fon_vl",$F38,$B$9)-1</f>
        <v>-4.5772438540148119E-2</v>
      </c>
      <c r="C38" s="52">
        <f>[1]!d("fon_vl",$F38,$C$10)/[1]!d("fon_vl",$F38,$C$9)-1</f>
        <v>0.13955246052173731</v>
      </c>
      <c r="D38" s="52">
        <f>[1]!d("fon_vl",$F38,$D$10)/[1]!d("fon_vl",$F38,$D$9)-1</f>
        <v>-0.11759431995474123</v>
      </c>
      <c r="E38" s="52">
        <f>[1]!d("fon_vl",$F38,$E$10)/[1]!d("fon_vl",$F38,$E$9)-1</f>
        <v>8.0579219736154561E-2</v>
      </c>
      <c r="F38" s="68">
        <v>407</v>
      </c>
      <c r="G38" s="22" t="str">
        <f>[1]!d("ent_ape",F38)</f>
        <v>EUROPEAN STOCK EXCHANGE, SICAV, S.A.</v>
      </c>
      <c r="H38" s="27">
        <f>[1]!d("fon_vl",$F38,$H$10)</f>
        <v>6.3721160000000001</v>
      </c>
      <c r="I38" s="72">
        <f ca="1">[1]!d("fon_vl",$F38,WORKDAY($I$10,-1))</f>
        <v>0</v>
      </c>
      <c r="J38" s="67">
        <f ca="1">[1]!d("fon_vl",$F38,WORKDAY($J$10,-1))</f>
        <v>0</v>
      </c>
      <c r="K38" s="31" t="e">
        <f t="shared" ca="1" si="4"/>
        <v>#DIV/0!</v>
      </c>
      <c r="L38" s="31">
        <f t="shared" ca="1" si="5"/>
        <v>-1</v>
      </c>
      <c r="M38" s="34">
        <f ca="1">[1]!d("FON_pat",$F38,WORKDAY($H$5,-1))</f>
        <v>0</v>
      </c>
      <c r="N38" s="21">
        <f ca="1">[1]!d("FON_LIQ_BES_DIV2",$F38,WORKDAY($G$5,-1),"USD")</f>
        <v>0</v>
      </c>
      <c r="O38" s="21">
        <f ca="1">[1]!d("FON_LIQ_BES_DIV2",$F38,WORKDAY($H$5,-1),"EUR")</f>
        <v>0</v>
      </c>
      <c r="P38" s="35">
        <f t="shared" ca="1" si="0"/>
        <v>0</v>
      </c>
      <c r="Q38" s="36" t="e">
        <f t="shared" ca="1" si="1"/>
        <v>#DIV/0!</v>
      </c>
      <c r="R38" s="28">
        <f ca="1">IF(ISERROR([1]!d("fon_rf_med",F38,$H$4,$H$5)),0,[1]!d("fon_rf_med",F38,$H$4,$H$5))</f>
        <v>0</v>
      </c>
      <c r="S38" s="30">
        <f t="shared" ca="1" si="6"/>
        <v>0</v>
      </c>
      <c r="T38" s="28">
        <f ca="1">IF(ISERROR([1]!d("fon_rv_med",F38,$H$4,$H$5)),0,[1]!d("fon_rv_med",F38,$H$4,$H$5))</f>
        <v>1645863.5963157893</v>
      </c>
      <c r="U38" s="30">
        <f t="shared" ca="1" si="2"/>
        <v>0.37343708323042013</v>
      </c>
      <c r="V38" s="29">
        <f ca="1">IF(ISERROR([1]!d("fon_FON_med",$F38,$H$4,$H$5)),0,[1]!d("fon_FON_med",$F38,$H$4,$H$5))</f>
        <v>2412805.4610526315</v>
      </c>
      <c r="W38" s="30">
        <f t="shared" ca="1" si="3"/>
        <v>0.54745182759668032</v>
      </c>
      <c r="X38" s="28">
        <f ca="1">[1]!d("foN_PAT_MED",F38,$H$4,$H$5-1)</f>
        <v>4407338.3984210528</v>
      </c>
      <c r="Y38" s="33">
        <f>[1]!d("fon_vl",$F38,WORKDAY($Y$10,-1))/[1]!d("fon_vl",$F38,WORKDAY($Y$9,-1))-1</f>
        <v>6.0752189696482439E-3</v>
      </c>
      <c r="Z38" s="33">
        <f>[1]!d("fon_vl",F38,WORKDAY($Z$10,-1))/[1]!d("fon_vl",F38,WORKDAY($Z$9,-1))-1</f>
        <v>2.185755100589204E-2</v>
      </c>
      <c r="AA38" s="33">
        <f ca="1">[1]!d("fon_vl",F38,WORKDAY($AA$10,-1))/[1]!d("fon_vl",F38,WORKDAY($AA$9,-1))-1</f>
        <v>-1</v>
      </c>
    </row>
    <row r="39" spans="2:27">
      <c r="B39" s="52">
        <f>[1]!d("fon_vl",$F39,$B$10)/[1]!d("fon_vl",$F39,$B$9)-1</f>
        <v>-2.8356261943208505E-2</v>
      </c>
      <c r="C39" s="52">
        <f>[1]!d("fon_vl",$F39,$C$10)/[1]!d("fon_vl",$F39,$C$9)-1</f>
        <v>0.15871703403997328</v>
      </c>
      <c r="D39" s="52">
        <f>[1]!d("fon_vl",$F39,$D$10)/[1]!d("fon_vl",$F39,$D$9)-1</f>
        <v>-0.91442178202591295</v>
      </c>
      <c r="E39" s="52">
        <f>[1]!d("fon_vl",$F39,$E$10)/[1]!d("fon_vl",$F39,$E$9)-1</f>
        <v>8.2668492399056381E-2</v>
      </c>
      <c r="F39" s="68">
        <v>413</v>
      </c>
      <c r="G39" s="22" t="str">
        <f>[1]!d("ent_ape",F39)</f>
        <v>HOSIFE 2002, SICAV, S.A.</v>
      </c>
      <c r="H39" s="27">
        <f>[1]!d("fon_vl",$F39,$H$10)</f>
        <v>0.68897799999999998</v>
      </c>
      <c r="I39" s="72">
        <f ca="1">[1]!d("fon_vl",$F39,WORKDAY($I$10,-1))</f>
        <v>0</v>
      </c>
      <c r="J39" s="67">
        <f ca="1">[1]!d("fon_vl",$F39,WORKDAY($J$10,-1))</f>
        <v>0</v>
      </c>
      <c r="K39" s="31" t="e">
        <f t="shared" ca="1" si="4"/>
        <v>#DIV/0!</v>
      </c>
      <c r="L39" s="31">
        <f t="shared" ca="1" si="5"/>
        <v>-1</v>
      </c>
      <c r="M39" s="34">
        <f ca="1">[1]!d("FON_pat",$F39,WORKDAY($H$5,-1))</f>
        <v>0</v>
      </c>
      <c r="N39" s="21">
        <f ca="1">[1]!d("FON_LIQ_BES_DIV2",$F39,WORKDAY($G$5,-1),"USD")</f>
        <v>0</v>
      </c>
      <c r="O39" s="21">
        <f ca="1">[1]!d("FON_LIQ_BES_DIV2",$F39,WORKDAY($H$5,-1),"EUR")</f>
        <v>0</v>
      </c>
      <c r="P39" s="35">
        <f t="shared" ca="1" si="0"/>
        <v>0</v>
      </c>
      <c r="Q39" s="36" t="e">
        <f t="shared" ca="1" si="1"/>
        <v>#DIV/0!</v>
      </c>
      <c r="R39" s="28">
        <f ca="1">IF(ISERROR([1]!d("fon_rf_med",F39,$H$4,$H$5)),0,[1]!d("fon_rf_med",F39,$H$4,$H$5))</f>
        <v>0</v>
      </c>
      <c r="S39" s="30">
        <f t="shared" ca="1" si="6"/>
        <v>0</v>
      </c>
      <c r="T39" s="28">
        <f ca="1">IF(ISERROR([1]!d("fon_rv_med",F39,$H$4,$H$5)),0,[1]!d("fon_rv_med",F39,$H$4,$H$5))</f>
        <v>2865119.8152631577</v>
      </c>
      <c r="U39" s="30">
        <f t="shared" ca="1" si="2"/>
        <v>0.32065938541840755</v>
      </c>
      <c r="V39" s="29">
        <f ca="1">IF(ISERROR([1]!d("fon_FON_med",$F39,$H$4,$H$5)),0,[1]!d("fon_FON_med",$F39,$H$4,$H$5))</f>
        <v>5709846.2468421049</v>
      </c>
      <c r="W39" s="30">
        <f t="shared" ca="1" si="3"/>
        <v>0.6390363776733794</v>
      </c>
      <c r="X39" s="28">
        <f ca="1">[1]!d("foN_PAT_MED",F39,$H$4,$H$5-1)</f>
        <v>8935087.964210527</v>
      </c>
      <c r="Y39" s="33">
        <f>[1]!d("fon_vl",$F39,WORKDAY($Y$10,-1))/[1]!d("fon_vl",$F39,WORKDAY($Y$9,-1))-1</f>
        <v>7.4341996406273037E-3</v>
      </c>
      <c r="Z39" s="33">
        <f>[1]!d("fon_vl",F39,WORKDAY($Z$10,-1))/[1]!d("fon_vl",F39,WORKDAY($Z$9,-1))-1</f>
        <v>2.7699178792681023E-2</v>
      </c>
      <c r="AA39" s="33">
        <f ca="1">[1]!d("fon_vl",F39,WORKDAY($AA$10,-1))/[1]!d("fon_vl",F39,WORKDAY($AA$9,-1))-1</f>
        <v>-1</v>
      </c>
    </row>
    <row r="40" spans="2:27">
      <c r="B40" s="52">
        <f>[1]!d("fon_vl",$F40,$B$10)/[1]!d("fon_vl",$F40,$B$9)-1</f>
        <v>1.8703458351212898E-2</v>
      </c>
      <c r="C40" s="52">
        <f>[1]!d("fon_vl",$F40,$C$10)/[1]!d("fon_vl",$F40,$C$9)-1</f>
        <v>0.15802367283072294</v>
      </c>
      <c r="D40" s="52">
        <f>[1]!d("fon_vl",$F40,$D$10)/[1]!d("fon_vl",$F40,$D$9)-1</f>
        <v>-0.13925485249261405</v>
      </c>
      <c r="E40" s="52">
        <f>[1]!d("fon_vl",$F40,$E$10)/[1]!d("fon_vl",$F40,$E$9)-1</f>
        <v>6.6835870728309876E-2</v>
      </c>
      <c r="F40" s="68">
        <v>411</v>
      </c>
      <c r="G40" s="22" t="str">
        <f>[1]!d("ent_ape",F40)</f>
        <v>GONBLAS INVERSIONES, SICAV, S.A.</v>
      </c>
      <c r="H40" s="27">
        <f>[1]!d("fon_vl",$F40,$H$10)</f>
        <v>1.355551</v>
      </c>
      <c r="I40" s="72">
        <f ca="1">[1]!d("fon_vl",$F40,WORKDAY($I$10,-1))</f>
        <v>0</v>
      </c>
      <c r="J40" s="67">
        <f ca="1">[1]!d("fon_vl",$F40,WORKDAY($J$10,-1))</f>
        <v>0</v>
      </c>
      <c r="K40" s="31" t="e">
        <f t="shared" ca="1" si="4"/>
        <v>#DIV/0!</v>
      </c>
      <c r="L40" s="31">
        <f t="shared" ca="1" si="5"/>
        <v>-1</v>
      </c>
      <c r="M40" s="34">
        <f ca="1">[1]!d("FON_pat",$F40,WORKDAY($H$5,-1))</f>
        <v>0</v>
      </c>
      <c r="N40" s="21">
        <f ca="1">[1]!d("FON_LIQ_BES_DIV2",$F40,WORKDAY($G$5,-1),"USD")</f>
        <v>0</v>
      </c>
      <c r="O40" s="21">
        <f ca="1">[1]!d("FON_LIQ_BES_DIV2",$F40,WORKDAY($H$5,-1),"EUR")</f>
        <v>0</v>
      </c>
      <c r="P40" s="35">
        <f t="shared" ca="1" si="0"/>
        <v>0</v>
      </c>
      <c r="Q40" s="36" t="e">
        <f t="shared" ca="1" si="1"/>
        <v>#DIV/0!</v>
      </c>
      <c r="R40" s="28">
        <f ca="1">IF(ISERROR([1]!d("fon_rf_med",F40,$H$4,$H$5)),0,[1]!d("fon_rf_med",F40,$H$4,$H$5))</f>
        <v>0</v>
      </c>
      <c r="S40" s="30">
        <f t="shared" ca="1" si="6"/>
        <v>0</v>
      </c>
      <c r="T40" s="28">
        <f ca="1">IF(ISERROR([1]!d("fon_rv_med",F40,$H$4,$H$5)),0,[1]!d("fon_rv_med",F40,$H$4,$H$5))</f>
        <v>2041437.8149999999</v>
      </c>
      <c r="U40" s="30">
        <f t="shared" ca="1" si="2"/>
        <v>0.37415759752406097</v>
      </c>
      <c r="V40" s="29">
        <f ca="1">IF(ISERROR([1]!d("fon_FON_med",$F40,$H$4,$H$5)),0,[1]!d("fon_FON_med",$F40,$H$4,$H$5))</f>
        <v>2726350.3972222223</v>
      </c>
      <c r="W40" s="30">
        <f t="shared" ca="1" si="3"/>
        <v>0.49968934010044097</v>
      </c>
      <c r="X40" s="28">
        <f ca="1">[1]!d("foN_PAT_MED",F40,$H$4,$H$5-1)</f>
        <v>5456090.7716666665</v>
      </c>
      <c r="Y40" s="33">
        <f>[1]!d("fon_vl",$F40,WORKDAY($Y$10,-1))/[1]!d("fon_vl",$F40,WORKDAY($Y$9,-1))-1</f>
        <v>3.2957815677905122E-2</v>
      </c>
      <c r="Z40" s="33">
        <f>[1]!d("fon_vl",F40,WORKDAY($Z$10,-1))/[1]!d("fon_vl",F40,WORKDAY($Z$9,-1))-1</f>
        <v>4.1600397649810272E-3</v>
      </c>
      <c r="AA40" s="33">
        <f ca="1">[1]!d("fon_vl",F40,WORKDAY($AA$10,-1))/[1]!d("fon_vl",F40,WORKDAY($AA$9,-1))-1</f>
        <v>-1</v>
      </c>
    </row>
    <row r="41" spans="2:27">
      <c r="B41" s="52">
        <f>[1]!d("fon_vl",$F41,$B$10)/[1]!d("fon_vl",$F41,$B$9)-1</f>
        <v>-2.9698661733603693E-2</v>
      </c>
      <c r="C41" s="52">
        <f>[1]!d("fon_vl",$F41,$C$10)/[1]!d("fon_vl",$F41,$C$9)-1</f>
        <v>0.13221154820945569</v>
      </c>
      <c r="D41" s="52">
        <f>[1]!d("fon_vl",$F41,$D$10)/[1]!d("fon_vl",$F41,$D$9)-1</f>
        <v>-0.12168887218861879</v>
      </c>
      <c r="E41" s="52">
        <f>[1]!d("fon_vl",$F41,$E$10)/[1]!d("fon_vl",$F41,$E$9)-1</f>
        <v>8.0688711490200182E-2</v>
      </c>
      <c r="F41" s="68">
        <v>421</v>
      </c>
      <c r="G41" s="22" t="str">
        <f>[1]!d("ent_ape",F41)</f>
        <v>MOKANA INVERSIONES, SICAV, S.A.</v>
      </c>
      <c r="H41" s="27">
        <f>[1]!d("fon_vl",$F41,$H$10)</f>
        <v>1.08365</v>
      </c>
      <c r="I41" s="72">
        <f ca="1">[1]!d("fon_vl",$F41,WORKDAY($I$10,-1))</f>
        <v>0</v>
      </c>
      <c r="J41" s="67">
        <f ca="1">[1]!d("fon_vl",$F41,WORKDAY($J$10,-1))</f>
        <v>0</v>
      </c>
      <c r="K41" s="31" t="e">
        <f t="shared" ca="1" si="4"/>
        <v>#DIV/0!</v>
      </c>
      <c r="L41" s="31">
        <f t="shared" ca="1" si="5"/>
        <v>-1</v>
      </c>
      <c r="M41" s="34">
        <f ca="1">[1]!d("FON_pat",$F41,WORKDAY($H$5,-1))</f>
        <v>0</v>
      </c>
      <c r="N41" s="21">
        <f ca="1">[1]!d("FON_LIQ_BES_DIV2",$F41,WORKDAY($G$5,-1),"USD")</f>
        <v>0</v>
      </c>
      <c r="O41" s="21">
        <f ca="1">[1]!d("FON_LIQ_BES_DIV2",$F41,WORKDAY($H$5,-1),"EUR")</f>
        <v>0</v>
      </c>
      <c r="P41" s="35">
        <f t="shared" ca="1" si="0"/>
        <v>0</v>
      </c>
      <c r="Q41" s="36" t="e">
        <f t="shared" ca="1" si="1"/>
        <v>#DIV/0!</v>
      </c>
      <c r="R41" s="28">
        <f ca="1">IF(ISERROR([1]!d("fon_rf_med",F41,$H$4,$H$5)),0,[1]!d("fon_rf_med",F41,$H$4,$H$5))</f>
        <v>103938.98608695653</v>
      </c>
      <c r="S41" s="30">
        <f t="shared" ca="1" si="6"/>
        <v>1.6852071808361256E-2</v>
      </c>
      <c r="T41" s="28">
        <f ca="1">IF(ISERROR([1]!d("fon_rv_med",F41,$H$4,$H$5)),0,[1]!d("fon_rv_med",F41,$H$4,$H$5))</f>
        <v>2486824.7695652177</v>
      </c>
      <c r="U41" s="30">
        <f t="shared" ca="1" si="2"/>
        <v>0.40319952280911853</v>
      </c>
      <c r="V41" s="29">
        <f ca="1">IF(ISERROR([1]!d("fon_FON_med",$F41,$H$4,$H$5)),0,[1]!d("fon_FON_med",$F41,$H$4,$H$5))</f>
        <v>3455267.2269565216</v>
      </c>
      <c r="W41" s="30">
        <f t="shared" ca="1" si="3"/>
        <v>0.56021723530219958</v>
      </c>
      <c r="X41" s="28">
        <f ca="1">[1]!d("foN_PAT_MED",F41,$H$4,$H$5-1)</f>
        <v>6167727.4621739136</v>
      </c>
      <c r="Y41" s="33">
        <f>[1]!d("fon_vl",$F41,WORKDAY($Y$10,-1))/[1]!d("fon_vl",$F41,WORKDAY($Y$9,-1))-1</f>
        <v>4.4977621925899047E-3</v>
      </c>
      <c r="Z41" s="33">
        <f>[1]!d("fon_vl",F41,WORKDAY($Z$10,-1))/[1]!d("fon_vl",F41,WORKDAY($Z$9,-1))-1</f>
        <v>2.0135522965042396E-2</v>
      </c>
      <c r="AA41" s="33">
        <f ca="1">[1]!d("fon_vl",F41,WORKDAY($AA$10,-1))/[1]!d("fon_vl",F41,WORKDAY($AA$9,-1))-1</f>
        <v>-1</v>
      </c>
    </row>
    <row r="42" spans="2:27">
      <c r="B42" s="52">
        <f>[1]!d("fon_vl",$F42,$B$10)/[1]!d("fon_vl",$F42,$B$9)-1</f>
        <v>-7.9982332345713281E-2</v>
      </c>
      <c r="C42" s="52">
        <f>[1]!d("fon_vl",$F42,$C$10)/[1]!d("fon_vl",$F42,$C$9)-1</f>
        <v>0.1195938719134495</v>
      </c>
      <c r="D42" s="52">
        <f>[1]!d("fon_vl",$F42,$D$10)/[1]!d("fon_vl",$F42,$D$9)-1</f>
        <v>-0.16602485580780102</v>
      </c>
      <c r="E42" s="52">
        <f>[1]!d("fon_vl",$F42,$E$10)/[1]!d("fon_vl",$F42,$E$9)-1</f>
        <v>9.6559701674585607E-2</v>
      </c>
      <c r="F42" s="68">
        <v>401</v>
      </c>
      <c r="G42" s="22" t="str">
        <f>[1]!d("ent_ape",F42)</f>
        <v>ANARA INVERSIONES, SICAV, S.A.</v>
      </c>
      <c r="H42" s="27">
        <f>[1]!d("fon_vl",$F42,$H$10)</f>
        <v>8.0318259999999988</v>
      </c>
      <c r="I42" s="72">
        <f ca="1">[1]!d("fon_vl",$F42,WORKDAY($I$10,-1))</f>
        <v>0</v>
      </c>
      <c r="J42" s="67">
        <f ca="1">[1]!d("fon_vl",$F42,WORKDAY($J$10,-1))</f>
        <v>0</v>
      </c>
      <c r="K42" s="31" t="e">
        <f t="shared" ca="1" si="4"/>
        <v>#DIV/0!</v>
      </c>
      <c r="L42" s="31">
        <f t="shared" ca="1" si="5"/>
        <v>-1</v>
      </c>
      <c r="M42" s="34">
        <f ca="1">[1]!d("FON_pat",$F42,WORKDAY($H$5,-1))</f>
        <v>0</v>
      </c>
      <c r="N42" s="21">
        <f ca="1">[1]!d("FON_LIQ_BES_DIV2",$F42,WORKDAY($G$5,-1),"USD")</f>
        <v>0</v>
      </c>
      <c r="O42" s="21">
        <f ca="1">[1]!d("FON_LIQ_BES_DIV2",$F42,WORKDAY($H$5,-1),"EUR")</f>
        <v>0</v>
      </c>
      <c r="P42" s="35">
        <f t="shared" ca="1" si="0"/>
        <v>0</v>
      </c>
      <c r="Q42" s="36" t="e">
        <f t="shared" ca="1" si="1"/>
        <v>#DIV/0!</v>
      </c>
      <c r="R42" s="28">
        <f ca="1">IF(ISERROR([1]!d("fon_rf_med",F42,$H$4,$H$5)),0,[1]!d("fon_rf_med",F42,$H$4,$H$5))</f>
        <v>0</v>
      </c>
      <c r="S42" s="30">
        <f t="shared" ca="1" si="6"/>
        <v>0</v>
      </c>
      <c r="T42" s="28">
        <f ca="1">IF(ISERROR([1]!d("fon_rv_med",F42,$H$4,$H$5)),0,[1]!d("fon_rv_med",F42,$H$4,$H$5))</f>
        <v>439478.66833333333</v>
      </c>
      <c r="U42" s="30">
        <f t="shared" ca="1" si="2"/>
        <v>7.5329038032599785E-2</v>
      </c>
      <c r="V42" s="29">
        <f ca="1">IF(ISERROR([1]!d("fon_FON_med",$F42,$H$4,$H$5)),0,[1]!d("fon_FON_med",$F42,$H$4,$H$5))</f>
        <v>5290609.8238888886</v>
      </c>
      <c r="W42" s="30">
        <f t="shared" ca="1" si="3"/>
        <v>0.906839347062671</v>
      </c>
      <c r="X42" s="28">
        <f ca="1">[1]!d("foN_PAT_MED",F42,$H$4,$H$5-1)</f>
        <v>5834120.2783333333</v>
      </c>
      <c r="Y42" s="33">
        <f>[1]!d("fon_vl",$F42,WORKDAY($Y$10,-1))/[1]!d("fon_vl",$F42,WORKDAY($Y$9,-1))-1</f>
        <v>8.5351699601063924E-3</v>
      </c>
      <c r="Z42" s="33">
        <f>[1]!d("fon_vl",F42,WORKDAY($Z$10,-1))/[1]!d("fon_vl",F42,WORKDAY($Z$9,-1))-1</f>
        <v>4.9016348494311135E-2</v>
      </c>
      <c r="AA42" s="33">
        <f ca="1">[1]!d("fon_vl",F42,WORKDAY($AA$10,-1))/[1]!d("fon_vl",F42,WORKDAY($AA$9,-1))-1</f>
        <v>-1</v>
      </c>
    </row>
    <row r="43" spans="2:27">
      <c r="B43" s="52">
        <f>[1]!d("fon_vl",$F43,$B$10)/[1]!d("fon_vl",$F43,$B$9)-1</f>
        <v>-3.1206068855564428E-2</v>
      </c>
      <c r="C43" s="52">
        <f>[1]!d("fon_vl",$F43,$C$10)/[1]!d("fon_vl",$F43,$C$9)-1</f>
        <v>0.13007989398482112</v>
      </c>
      <c r="D43" s="52">
        <f>[1]!d("fon_vl",$F43,$D$10)/[1]!d("fon_vl",$F43,$D$9)-1</f>
        <v>-0.14287460442625222</v>
      </c>
      <c r="E43" s="52">
        <f>[1]!d("fon_vl",$F43,$E$10)/[1]!d("fon_vl",$F43,$E$9)-1</f>
        <v>7.4174207592350383E-2</v>
      </c>
      <c r="F43" s="68">
        <v>426</v>
      </c>
      <c r="G43" s="22" t="str">
        <f>[1]!d("ent_ape",F43)</f>
        <v>TAMBEL INVERSIONES, SICAV, S.A.</v>
      </c>
      <c r="H43" s="27">
        <f>[1]!d("fon_vl",$F43,$H$10)</f>
        <v>1.259063</v>
      </c>
      <c r="I43" s="72">
        <f ca="1">[1]!d("fon_vl",$F43,WORKDAY($I$10,-1))</f>
        <v>0</v>
      </c>
      <c r="J43" s="67">
        <f ca="1">[1]!d("fon_vl",$F43,WORKDAY($J$10,-1))</f>
        <v>0</v>
      </c>
      <c r="K43" s="31" t="e">
        <f t="shared" ca="1" si="4"/>
        <v>#DIV/0!</v>
      </c>
      <c r="L43" s="31">
        <f t="shared" ca="1" si="5"/>
        <v>-1</v>
      </c>
      <c r="M43" s="34">
        <f ca="1">[1]!d("FON_pat",$F43,WORKDAY($H$5,-1))</f>
        <v>0</v>
      </c>
      <c r="N43" s="21">
        <f ca="1">[1]!d("FON_LIQ_BES_DIV2",$F43,WORKDAY($G$5,-1),"USD")</f>
        <v>0</v>
      </c>
      <c r="O43" s="21">
        <f ca="1">[1]!d("FON_LIQ_BES_DIV2",$F43,WORKDAY($H$5,-1),"EUR")</f>
        <v>0</v>
      </c>
      <c r="P43" s="35">
        <f t="shared" ca="1" si="0"/>
        <v>0</v>
      </c>
      <c r="Q43" s="36" t="e">
        <f t="shared" ca="1" si="1"/>
        <v>#DIV/0!</v>
      </c>
      <c r="R43" s="28">
        <f ca="1">IF(ISERROR([1]!d("fon_rf_med",F43,$H$4,$H$5)),0,[1]!d("fon_rf_med",F43,$H$4,$H$5))</f>
        <v>102340.87695652174</v>
      </c>
      <c r="S43" s="30">
        <f t="shared" ca="1" si="6"/>
        <v>1.3214802350376051E-2</v>
      </c>
      <c r="T43" s="28">
        <f ca="1">IF(ISERROR([1]!d("fon_rv_med",F43,$H$4,$H$5)),0,[1]!d("fon_rv_med",F43,$H$4,$H$5))</f>
        <v>2457238.2234782609</v>
      </c>
      <c r="U43" s="30">
        <f t="shared" ca="1" si="2"/>
        <v>0.31729176470560916</v>
      </c>
      <c r="V43" s="29">
        <f ca="1">IF(ISERROR([1]!d("fon_FON_med",$F43,$H$4,$H$5)),0,[1]!d("fon_FON_med",$F43,$H$4,$H$5))</f>
        <v>4863056.1665217392</v>
      </c>
      <c r="W43" s="30">
        <f t="shared" ca="1" si="3"/>
        <v>0.62794386730401119</v>
      </c>
      <c r="X43" s="28">
        <f ca="1">[1]!d("foN_PAT_MED",F43,$H$4,$H$5-1)</f>
        <v>7744412.2313043484</v>
      </c>
      <c r="Y43" s="33">
        <f>[1]!d("fon_vl",$F43,WORKDAY($Y$10,-1))/[1]!d("fon_vl",$F43,WORKDAY($Y$9,-1))-1</f>
        <v>9.1202743627600835E-3</v>
      </c>
      <c r="Z43" s="33">
        <f>[1]!d("fon_vl",F43,WORKDAY($Z$10,-1))/[1]!d("fon_vl",F43,WORKDAY($Z$9,-1))-1</f>
        <v>2.5030970936904318E-2</v>
      </c>
      <c r="AA43" s="33">
        <f ca="1">[1]!d("fon_vl",F43,WORKDAY($AA$10,-1))/[1]!d("fon_vl",F43,WORKDAY($AA$9,-1))-1</f>
        <v>-1</v>
      </c>
    </row>
    <row r="44" spans="2:27">
      <c r="B44" s="52"/>
      <c r="C44" s="52"/>
      <c r="D44" s="52"/>
      <c r="E44" s="52"/>
      <c r="F44" s="68"/>
      <c r="H44" s="27"/>
      <c r="I44" s="72"/>
      <c r="J44" s="67"/>
      <c r="K44" s="31"/>
      <c r="L44" s="31"/>
      <c r="M44" s="34"/>
      <c r="N44" s="21"/>
      <c r="O44" s="21"/>
      <c r="P44" s="35"/>
      <c r="Q44" s="36"/>
      <c r="R44" s="28"/>
      <c r="S44" s="30"/>
      <c r="T44" s="28"/>
      <c r="U44" s="30"/>
      <c r="V44" s="29"/>
      <c r="W44" s="30"/>
      <c r="X44" s="28"/>
      <c r="Y44" s="33"/>
      <c r="Z44" s="33"/>
      <c r="AA44" s="33"/>
    </row>
    <row r="45" spans="2:27">
      <c r="B45" s="52"/>
      <c r="C45" s="52"/>
      <c r="D45" s="52"/>
      <c r="E45" s="52"/>
      <c r="F45" s="68"/>
      <c r="H45" s="27"/>
      <c r="I45" s="72"/>
      <c r="J45" s="67"/>
      <c r="K45" s="31"/>
      <c r="L45" s="31"/>
      <c r="M45" s="34"/>
      <c r="N45" s="21"/>
      <c r="O45" s="21"/>
      <c r="P45" s="35"/>
      <c r="Q45" s="36"/>
      <c r="R45" s="28"/>
      <c r="S45" s="30"/>
      <c r="T45" s="28"/>
      <c r="U45" s="30"/>
      <c r="V45" s="29"/>
      <c r="W45" s="30"/>
      <c r="X45" s="28"/>
      <c r="Y45" s="33"/>
      <c r="Z45" s="33"/>
      <c r="AA45" s="33"/>
    </row>
    <row r="46" spans="2:27">
      <c r="B46" s="52">
        <f>[1]!d("fon_vl",$F46,$B$10)/[1]!d("fon_vl",$F46,$B$9)-1</f>
        <v>-4.548876806074631E-3</v>
      </c>
      <c r="C46" s="52">
        <f>[1]!d("fon_vl",$F46,$C$10)/[1]!d("fon_vl",$F46,$C$9)-1</f>
        <v>-7.875440368843023E-4</v>
      </c>
      <c r="D46" s="52">
        <f>[1]!d("fon_vl",$F46,$D$10)/[1]!d("fon_vl",$F46,$D$9)-1</f>
        <v>-6.209204369256982E-3</v>
      </c>
      <c r="E46" s="52">
        <f>[1]!d("fon_vl",$F46,$E$10)/[1]!d("fon_vl",$F46,$E$9)-1</f>
        <v>-6.6936063181464167E-3</v>
      </c>
      <c r="F46" s="68">
        <v>436</v>
      </c>
      <c r="G46" s="22" t="str">
        <f>[1]!d("ent_ape",F46)</f>
        <v>TREA NB FONDTESORO LARGO PLAZO, FI</v>
      </c>
      <c r="H46" s="27">
        <f>[1]!d("fon_vl",$F46,$H$10)</f>
        <v>17.669353000000001</v>
      </c>
      <c r="I46" s="72">
        <f ca="1">[1]!d("fon_vl",$F46,WORKDAY($I$10,-1))</f>
        <v>0</v>
      </c>
      <c r="J46" s="67">
        <f ca="1">[1]!d("fon_vl",$F46,WORKDAY($J$10,-1))</f>
        <v>0</v>
      </c>
      <c r="K46" s="31" t="e">
        <f t="shared" ref="K46:K58" ca="1" si="7">J46/I46-1</f>
        <v>#DIV/0!</v>
      </c>
      <c r="L46" s="31">
        <f t="shared" ref="L46:L58" ca="1" si="8">J46/H46-1</f>
        <v>-1</v>
      </c>
      <c r="M46" s="34">
        <f ca="1">[1]!d("FON_pat",$F46,WORKDAY($H$5,-1))</f>
        <v>0</v>
      </c>
      <c r="N46" s="21">
        <f ca="1">[1]!d("FON_LIQ_BES_DIV2",$F46,WORKDAY($G$5,-1),"USD")</f>
        <v>0</v>
      </c>
      <c r="O46" s="21">
        <f ca="1">[1]!d("FON_LIQ_BES_DIV2",$F46,WORKDAY($H$5,-1),"EUR")</f>
        <v>0</v>
      </c>
      <c r="P46" s="35">
        <f t="shared" ref="P46:P58" ca="1" si="9">N46+O46</f>
        <v>0</v>
      </c>
      <c r="Q46" s="36" t="e">
        <f t="shared" ref="Q46:Q58" ca="1" si="10">P46/M46</f>
        <v>#DIV/0!</v>
      </c>
      <c r="R46" s="28">
        <f ca="1">IF(ISERROR([1]!d("fon_rf_med",F46,$H$4,$H$5)),0,[1]!d("fon_rf_med",F46,$H$4,$H$5))</f>
        <v>0</v>
      </c>
      <c r="S46" s="30" t="e">
        <f ca="1">$R46/$X46</f>
        <v>#DIV/0!</v>
      </c>
      <c r="T46" s="28">
        <f ca="1">IF(ISERROR([1]!d("fon_rv_med",F46,$H$4,$H$5)),0,[1]!d("fon_rv_med",F46,$H$4,$H$5))</f>
        <v>0</v>
      </c>
      <c r="U46" s="30" t="e">
        <f t="shared" ca="1" si="2"/>
        <v>#DIV/0!</v>
      </c>
      <c r="V46" s="29">
        <f ca="1">IF(ISERROR([1]!d("fon_FON_med",$F46,$H$4,$H$5)),0,[1]!d("fon_FON_med",$F46,$H$4,$H$5))</f>
        <v>0</v>
      </c>
      <c r="W46" s="30" t="e">
        <f t="shared" ca="1" si="3"/>
        <v>#DIV/0!</v>
      </c>
      <c r="X46" s="28">
        <f ca="1">[1]!d("foN_PAT_MED",F46,$H$4,$H$5-1)</f>
        <v>0</v>
      </c>
      <c r="Y46" s="33">
        <f>[1]!d("fon_vl",$F46,WORKDAY($Y$10,-1))/[1]!d("fon_vl",$F46,WORKDAY($Y$9,-1))-1</f>
        <v>-1.5123926722161452E-3</v>
      </c>
      <c r="Z46" s="33">
        <f>[1]!d("fon_vl",F46,WORKDAY($Z$10,-1))/[1]!d("fon_vl",F46,WORKDAY($Z$9,-1))-1</f>
        <v>-7.7739543367401076E-3</v>
      </c>
      <c r="AA46" s="33">
        <f ca="1">[1]!d("fon_vl",F46,WORKDAY($AA$10,-1))/[1]!d("fon_vl",F46,WORKDAY($AA$9,-1))-1</f>
        <v>-1</v>
      </c>
    </row>
    <row r="47" spans="2:27">
      <c r="B47" s="52">
        <f>[1]!d("fon_vl",$F47,$B$10)/[1]!d("fon_vl",$F47,$B$9)-1</f>
        <v>-3.853189507730348E-2</v>
      </c>
      <c r="C47" s="52">
        <f>[1]!d("fon_vl",$F47,$C$10)/[1]!d("fon_vl",$F47,$C$9)-1</f>
        <v>4.1320140883957412E-2</v>
      </c>
      <c r="D47" s="52">
        <f>[1]!d("fon_vl",$F47,$D$10)/[1]!d("fon_vl",$F47,$D$9)-1</f>
        <v>-0.10064644109243681</v>
      </c>
      <c r="E47" s="52">
        <f>[1]!d("fon_vl",$F47,$E$10)/[1]!d("fon_vl",$F47,$E$9)-1</f>
        <v>2.9723386582493516E-2</v>
      </c>
      <c r="F47" s="68">
        <v>440</v>
      </c>
      <c r="G47" s="22" t="str">
        <f>[1]!d("ent_ape",F47)</f>
        <v>NR FONDO 1, FI</v>
      </c>
      <c r="H47" s="27">
        <f>[1]!d("fon_vl",$F47,$H$10)</f>
        <v>85.166364000000002</v>
      </c>
      <c r="I47" s="72">
        <f ca="1">[1]!d("fon_vl",$F47,WORKDAY($I$10,-1))</f>
        <v>0</v>
      </c>
      <c r="J47" s="67">
        <f ca="1">[1]!d("fon_vl",$F47,WORKDAY($J$10,-1))</f>
        <v>0</v>
      </c>
      <c r="K47" s="31" t="e">
        <f t="shared" ca="1" si="7"/>
        <v>#DIV/0!</v>
      </c>
      <c r="L47" s="31">
        <f t="shared" ca="1" si="8"/>
        <v>-1</v>
      </c>
      <c r="M47" s="34">
        <f ca="1">[1]!d("FON_pat",$F47,WORKDAY($H$5,-1))</f>
        <v>0</v>
      </c>
      <c r="N47" s="21">
        <f ca="1">[1]!d("FON_LIQ_BES_DIV2",$F47,WORKDAY($G$5,-1),"USD")</f>
        <v>0</v>
      </c>
      <c r="O47" s="21">
        <f ca="1">[1]!d("FON_LIQ_BES_DIV2",$F47,WORKDAY($H$5,-1),"EUR")</f>
        <v>20554.34</v>
      </c>
      <c r="P47" s="35">
        <f t="shared" ca="1" si="9"/>
        <v>20554.34</v>
      </c>
      <c r="Q47" s="36" t="e">
        <f t="shared" ca="1" si="10"/>
        <v>#DIV/0!</v>
      </c>
      <c r="R47" s="28">
        <f ca="1">IF(ISERROR([1]!d("fon_rf_med",F47,$H$4,$H$5)),0,[1]!d("fon_rf_med",F47,$H$4,$H$5))</f>
        <v>6023876.2508122753</v>
      </c>
      <c r="S47" s="30">
        <f t="shared" ca="1" si="6"/>
        <v>0.6605197488636424</v>
      </c>
      <c r="T47" s="28">
        <f ca="1">IF(ISERROR([1]!d("fon_rv_med",F47,$H$4,$H$5)),0,[1]!d("fon_rv_med",F47,$H$4,$H$5))</f>
        <v>3243089.7553959484</v>
      </c>
      <c r="U47" s="30">
        <f t="shared" ca="1" si="2"/>
        <v>0.3556057165828288</v>
      </c>
      <c r="V47" s="29">
        <f ca="1">IF(ISERROR([1]!d("fon_FON_med",$F47,$H$4,$H$5)),0,[1]!d("fon_FON_med",$F47,$H$4,$H$5))</f>
        <v>2082204.4732347506</v>
      </c>
      <c r="W47" s="30">
        <f t="shared" ca="1" si="3"/>
        <v>0.22831431431851146</v>
      </c>
      <c r="X47" s="28">
        <f ca="1">[1]!d("foN_PAT_MED",F47,$H$4,$H$5-1)</f>
        <v>9119903.3203409091</v>
      </c>
      <c r="Y47" s="33">
        <f>[1]!d("fon_vl",$F47,WORKDAY($Y$10,-1))/[1]!d("fon_vl",$F47,WORKDAY($Y$9,-1))-1</f>
        <v>-3.8633327119612648E-3</v>
      </c>
      <c r="Z47" s="33">
        <f>[1]!d("fon_vl",F47,WORKDAY($Z$10,-1))/[1]!d("fon_vl",F47,WORKDAY($Z$9,-1))-1</f>
        <v>1.4719497681551452E-2</v>
      </c>
      <c r="AA47" s="33">
        <f ca="1">[1]!d("fon_vl",F47,WORKDAY($AA$10,-1))/[1]!d("fon_vl",F47,WORKDAY($AA$9,-1))-1</f>
        <v>-1</v>
      </c>
    </row>
    <row r="48" spans="2:27">
      <c r="B48" s="52">
        <f>[1]!d("fon_vl",$F48,$B$10)/[1]!d("fon_vl",$F48,$B$9)-1</f>
        <v>9.7793886152786058E-4</v>
      </c>
      <c r="C48" s="52">
        <f>[1]!d("fon_vl",$F48,$C$10)/[1]!d("fon_vl",$F48,$C$9)-1</f>
        <v>2.5640724873871701E-2</v>
      </c>
      <c r="D48" s="52">
        <f>[1]!d("fon_vl",$F48,$D$10)/[1]!d("fon_vl",$F48,$D$9)-1</f>
        <v>-3.7016204661736718E-2</v>
      </c>
      <c r="E48" s="52">
        <f>[1]!d("fon_vl",$F48,$E$10)/[1]!d("fon_vl",$F48,$E$9)-1</f>
        <v>8.7119407256721626E-3</v>
      </c>
      <c r="F48" s="68">
        <v>444</v>
      </c>
      <c r="G48" s="22" t="str">
        <f>[1]!d("ent_ape",F48)</f>
        <v>TREA NB PATRIMONIO, FI</v>
      </c>
      <c r="H48" s="27">
        <f>[1]!d("fon_vl",$F48,$H$10)</f>
        <v>853.52931599999999</v>
      </c>
      <c r="I48" s="72">
        <f ca="1">[1]!d("fon_vl",$F48,WORKDAY($I$10,-1))</f>
        <v>0</v>
      </c>
      <c r="J48" s="67">
        <f ca="1">[1]!d("fon_vl",$F48,WORKDAY($J$10,-1))</f>
        <v>0</v>
      </c>
      <c r="K48" s="31" t="e">
        <f t="shared" ca="1" si="7"/>
        <v>#DIV/0!</v>
      </c>
      <c r="L48" s="31">
        <f t="shared" ca="1" si="8"/>
        <v>-1</v>
      </c>
      <c r="M48" s="34">
        <f ca="1">[1]!d("FON_pat",$F48,WORKDAY($H$5,-1))</f>
        <v>0</v>
      </c>
      <c r="N48" s="21">
        <f ca="1">[1]!d("FON_LIQ_BES_DIV2",$F48,WORKDAY($G$5,-1),"USD")</f>
        <v>0</v>
      </c>
      <c r="O48" s="21">
        <f ca="1">[1]!d("FON_LIQ_BES_DIV2",$F48,WORKDAY($H$5,-1),"EUR")</f>
        <v>0</v>
      </c>
      <c r="P48" s="35">
        <f t="shared" ca="1" si="9"/>
        <v>0</v>
      </c>
      <c r="Q48" s="36" t="e">
        <f t="shared" ca="1" si="10"/>
        <v>#DIV/0!</v>
      </c>
      <c r="R48" s="28">
        <f ca="1">IF(ISERROR([1]!d("fon_rf_med",F48,$H$4,$H$5)),0,[1]!d("fon_rf_med",F48,$H$4,$H$5))</f>
        <v>0</v>
      </c>
      <c r="S48" s="30" t="e">
        <f t="shared" ca="1" si="6"/>
        <v>#DIV/0!</v>
      </c>
      <c r="T48" s="28">
        <f ca="1">IF(ISERROR([1]!d("fon_rv_med",F48,$H$4,$H$5)),0,[1]!d("fon_rv_med",F48,$H$4,$H$5))</f>
        <v>0</v>
      </c>
      <c r="U48" s="30" t="e">
        <f t="shared" ca="1" si="2"/>
        <v>#DIV/0!</v>
      </c>
      <c r="V48" s="29">
        <f ca="1">IF(ISERROR([1]!d("fon_FON_med",$F48,$H$4,$H$5)),0,[1]!d("fon_FON_med",$F48,$H$4,$H$5))</f>
        <v>0</v>
      </c>
      <c r="W48" s="30" t="e">
        <f t="shared" ca="1" si="3"/>
        <v>#DIV/0!</v>
      </c>
      <c r="X48" s="28">
        <f ca="1">[1]!d("foN_PAT_MED",F48,$H$4,$H$5-1)</f>
        <v>0</v>
      </c>
      <c r="Y48" s="33">
        <f>[1]!d("fon_vl",$F48,WORKDAY($Y$10,-1))/[1]!d("fon_vl",$F48,WORKDAY($Y$9,-1))-1</f>
        <v>5.6740757572293354E-4</v>
      </c>
      <c r="Z48" s="33">
        <f>[1]!d("fon_vl",F48,WORKDAY($Z$10,-1))/[1]!d("fon_vl",F48,WORKDAY($Z$9,-1))-1</f>
        <v>1.8334836500244478E-4</v>
      </c>
      <c r="AA48" s="33">
        <f ca="1">[1]!d("fon_vl",F48,WORKDAY($AA$10,-1))/[1]!d("fon_vl",F48,WORKDAY($AA$9,-1))-1</f>
        <v>-1</v>
      </c>
    </row>
    <row r="49" spans="2:27">
      <c r="B49" s="52">
        <f>[1]!d("fon_vl",$F49,$B$10)/[1]!d("fon_vl",$F49,$B$9)-1</f>
        <v>3.7046568779519617E-3</v>
      </c>
      <c r="C49" s="52">
        <f>[1]!d("fon_vl",$F49,$C$10)/[1]!d("fon_vl",$F49,$C$9)-1</f>
        <v>2.1123304102768747E-2</v>
      </c>
      <c r="D49" s="52">
        <f>[1]!d("fon_vl",$F49,$D$10)/[1]!d("fon_vl",$F49,$D$9)-1</f>
        <v>-1.4263565368138553E-2</v>
      </c>
      <c r="E49" s="52">
        <f>[1]!d("fon_vl",$F49,$E$10)/[1]!d("fon_vl",$F49,$E$9)-1</f>
        <v>1.4202538190472236E-2</v>
      </c>
      <c r="F49" s="68">
        <v>433</v>
      </c>
      <c r="G49" s="22" t="str">
        <f>[1]!d("ent_ape",F49)</f>
        <v>TREA RENTA FIJA AHORRO, FI</v>
      </c>
      <c r="H49" s="27">
        <f>[1]!d("fon_vl",$F49,$H$10)</f>
        <v>1940.0590299999999</v>
      </c>
      <c r="I49" s="72">
        <f ca="1">[1]!d("fon_vl",$F49,WORKDAY($I$10,-1))</f>
        <v>1911.604329</v>
      </c>
      <c r="J49" s="67">
        <f ca="1">[1]!d("fon_vl",$F49,WORKDAY($J$10,-1))</f>
        <v>1913.868291</v>
      </c>
      <c r="K49" s="31">
        <f t="shared" ca="1" si="7"/>
        <v>1.1843256293442295E-3</v>
      </c>
      <c r="L49" s="31">
        <f t="shared" ca="1" si="8"/>
        <v>-1.3499970152969998E-2</v>
      </c>
      <c r="M49" s="34">
        <f ca="1">[1]!d("FON_pat",$F49,WORKDAY($H$5,-1))</f>
        <v>49242784.740000002</v>
      </c>
      <c r="N49" s="21">
        <f ca="1">[1]!d("FON_LIQ_BES_DIV2",$F49,WORKDAY($G$5,-1),"USD")</f>
        <v>200272.97</v>
      </c>
      <c r="O49" s="21">
        <f ca="1">[1]!d("FON_LIQ_BES_DIV2",$F49,WORKDAY($H$5,-1),"EUR")</f>
        <v>1558176.37</v>
      </c>
      <c r="P49" s="35">
        <f t="shared" ca="1" si="9"/>
        <v>1758449.34</v>
      </c>
      <c r="Q49" s="36">
        <f t="shared" ca="1" si="10"/>
        <v>3.5709786708541053E-2</v>
      </c>
      <c r="R49" s="28">
        <f ca="1">IF(ISERROR([1]!d("fon_rf_med",F49,$H$4,$H$5)),0,[1]!d("fon_rf_med",F49,$H$4,$H$5))</f>
        <v>62684901.049609087</v>
      </c>
      <c r="S49" s="30">
        <f t="shared" ca="1" si="6"/>
        <v>0.94886937528692561</v>
      </c>
      <c r="T49" s="28">
        <f ca="1">IF(ISERROR([1]!d("fon_rv_med",F49,$H$4,$H$5)),0,[1]!d("fon_rv_med",F49,$H$4,$H$5))</f>
        <v>0</v>
      </c>
      <c r="U49" s="30">
        <f t="shared" ca="1" si="2"/>
        <v>0</v>
      </c>
      <c r="V49" s="29">
        <f ca="1">IF(ISERROR([1]!d("fon_FON_med",$F49,$H$4,$H$5)),0,[1]!d("fon_FON_med",$F49,$H$4,$H$5))</f>
        <v>0</v>
      </c>
      <c r="W49" s="30">
        <f t="shared" ca="1" si="3"/>
        <v>0</v>
      </c>
      <c r="X49" s="28">
        <f ca="1">[1]!d("foN_PAT_MED",F49,$H$4,$H$5-1)</f>
        <v>66062729.688851006</v>
      </c>
      <c r="Y49" s="33">
        <f>[1]!d("fon_vl",$F49,WORKDAY($Y$10,-1))/[1]!d("fon_vl",$F49,WORKDAY($Y$9,-1))-1</f>
        <v>3.9275505962321766E-4</v>
      </c>
      <c r="Z49" s="33">
        <f>[1]!d("fon_vl",F49,WORKDAY($Z$10,-1))/[1]!d("fon_vl",F49,WORKDAY($Z$9,-1))-1</f>
        <v>-5.5995014538690047E-4</v>
      </c>
      <c r="AA49" s="33">
        <f ca="1">[1]!d("fon_vl",F49,WORKDAY($AA$10,-1))/[1]!d("fon_vl",F49,WORKDAY($AA$9,-1))-1</f>
        <v>-1.33347875875377E-2</v>
      </c>
    </row>
    <row r="50" spans="2:27">
      <c r="B50" s="52">
        <f>[1]!d("fon_vl",$F50,$B$10)/[1]!d("fon_vl",$F50,$B$9)-1</f>
        <v>-2.8642417433824008E-3</v>
      </c>
      <c r="C50" s="52">
        <f>[1]!d("fon_vl",$F50,$C$10)/[1]!d("fon_vl",$F50,$C$9)-1</f>
        <v>3.3621425405256034E-2</v>
      </c>
      <c r="D50" s="52">
        <f>[1]!d("fon_vl",$F50,$D$10)/[1]!d("fon_vl",$F50,$D$9)-1</f>
        <v>-3.4272764306907622E-2</v>
      </c>
      <c r="E50" s="52">
        <f>[1]!d("fon_vl",$F50,$E$10)/[1]!d("fon_vl",$F50,$E$9)-1</f>
        <v>2.2170641236296085E-2</v>
      </c>
      <c r="F50" s="68">
        <v>449</v>
      </c>
      <c r="G50" s="22" t="str">
        <f>[1]!d("ent_ape",F50)</f>
        <v>TREA RENTA FIJA, FI</v>
      </c>
      <c r="H50" s="27">
        <f>[1]!d("fon_vl",$F50,$H$10)</f>
        <v>110.18012</v>
      </c>
      <c r="I50" s="72">
        <f ca="1">[1]!d("fon_vl",$F50,WORKDAY($I$10,-1))</f>
        <v>99.16490499999999</v>
      </c>
      <c r="J50" s="67">
        <f ca="1">[1]!d("fon_vl",$F50,WORKDAY($J$10,-1))</f>
        <v>99.479658000000001</v>
      </c>
      <c r="K50" s="31">
        <f t="shared" ca="1" si="7"/>
        <v>3.174036217752807E-3</v>
      </c>
      <c r="L50" s="31">
        <f t="shared" ca="1" si="8"/>
        <v>-9.7117901124086692E-2</v>
      </c>
      <c r="M50" s="34">
        <f ca="1">[1]!d("FON_pat",$F50,WORKDAY($H$5,-1))</f>
        <v>14510357.92</v>
      </c>
      <c r="N50" s="21">
        <f ca="1">[1]!d("FON_LIQ_BES_DIV2",$F50,WORKDAY($G$5,-1),"USD")</f>
        <v>278449.53000000003</v>
      </c>
      <c r="O50" s="21">
        <f ca="1">[1]!d("FON_LIQ_BES_DIV2",$F50,WORKDAY($H$5,-1),"EUR")</f>
        <v>665755.69999999995</v>
      </c>
      <c r="P50" s="35">
        <f t="shared" ca="1" si="9"/>
        <v>944205.23</v>
      </c>
      <c r="Q50" s="36">
        <f t="shared" ca="1" si="10"/>
        <v>6.5071119210545286E-2</v>
      </c>
      <c r="R50" s="28">
        <f ca="1">IF(ISERROR([1]!d("fon_rf_med",F50,$H$4,$H$5)),0,[1]!d("fon_rf_med",F50,$H$4,$H$5))</f>
        <v>8861303.351172762</v>
      </c>
      <c r="S50" s="30">
        <f t="shared" ca="1" si="6"/>
        <v>0.93896740379143884</v>
      </c>
      <c r="T50" s="28">
        <f ca="1">IF(ISERROR([1]!d("fon_rv_med",F50,$H$4,$H$5)),0,[1]!d("fon_rv_med",F50,$H$4,$H$5))</f>
        <v>0</v>
      </c>
      <c r="U50" s="30">
        <f t="shared" ca="1" si="2"/>
        <v>0</v>
      </c>
      <c r="V50" s="29">
        <f ca="1">IF(ISERROR([1]!d("fon_FON_med",$F50,$H$4,$H$5)),0,[1]!d("fon_FON_med",$F50,$H$4,$H$5))</f>
        <v>0</v>
      </c>
      <c r="W50" s="30">
        <f t="shared" ca="1" si="3"/>
        <v>0</v>
      </c>
      <c r="X50" s="28">
        <f ca="1">[1]!d("foN_PAT_MED",F50,$H$4,$H$5-1)</f>
        <v>9437285.3790151514</v>
      </c>
      <c r="Y50" s="33">
        <f>[1]!d("fon_vl",$F50,WORKDAY($Y$10,-1))/[1]!d("fon_vl",$F50,WORKDAY($Y$9,-1))-1</f>
        <v>-1.216662316214534E-3</v>
      </c>
      <c r="Z50" s="33">
        <f>[1]!d("fon_vl",F50,WORKDAY($Z$10,-1))/[1]!d("fon_vl",F50,WORKDAY($Z$9,-1))-1</f>
        <v>-2.9410864548109483E-3</v>
      </c>
      <c r="AA50" s="33">
        <f ca="1">[1]!d("fon_vl",F50,WORKDAY($AA$10,-1))/[1]!d("fon_vl",F50,WORKDAY($AA$9,-1))-1</f>
        <v>-9.3351528825746821E-2</v>
      </c>
    </row>
    <row r="51" spans="2:27">
      <c r="B51" s="52">
        <f>[1]!d("fon_vl",$F51,$B$10)/[1]!d("fon_vl",$F51,$B$9)-1</f>
        <v>0.10380403913191882</v>
      </c>
      <c r="C51" s="52">
        <f>[1]!d("fon_vl",$F51,$C$10)/[1]!d("fon_vl",$F51,$C$9)-1</f>
        <v>0.12995411368118059</v>
      </c>
      <c r="D51" s="52">
        <f>[1]!d("fon_vl",$F51,$D$10)/[1]!d("fon_vl",$F51,$D$9)-1</f>
        <v>-0.13413602418159765</v>
      </c>
      <c r="E51" s="52">
        <f>[1]!d("fon_vl",$F51,$E$10)/[1]!d("fon_vl",$F51,$E$9)-1</f>
        <v>0.12323138476489381</v>
      </c>
      <c r="F51" s="68">
        <v>437</v>
      </c>
      <c r="G51" s="22" t="str">
        <f>[1]!d("ent_ape",F51)</f>
        <v>TREA GLOBAL FLEXIBLE, FI</v>
      </c>
      <c r="H51" s="27">
        <f>[1]!d("fon_vl",$F51,$H$10)</f>
        <v>14.024986</v>
      </c>
      <c r="I51" s="72">
        <f ca="1">[1]!d("fon_vl",$F51,WORKDAY($I$10,-1))</f>
        <v>12.176452999999999</v>
      </c>
      <c r="J51" s="67">
        <f ca="1">[1]!d("fon_vl",$F51,WORKDAY($J$10,-1))</f>
        <v>12.170349</v>
      </c>
      <c r="K51" s="31">
        <f ca="1">J51/I51-1</f>
        <v>-5.0129541008359091E-4</v>
      </c>
      <c r="L51" s="31">
        <f t="shared" ca="1" si="8"/>
        <v>-0.13223806426616047</v>
      </c>
      <c r="M51" s="34">
        <f ca="1">[1]!d("FON_pat",$F51,WORKDAY($H$5,-1))</f>
        <v>27415824.27</v>
      </c>
      <c r="N51" s="21">
        <f ca="1">[1]!d("FON_LIQ_BES_DIV2",$F51,WORKDAY($G$5,-1),"USD")</f>
        <v>0</v>
      </c>
      <c r="O51" s="21">
        <f ca="1">[1]!d("FON_LIQ_BES_DIV2",$F51,WORKDAY($H$5,-1),"EUR")</f>
        <v>260377.64</v>
      </c>
      <c r="P51" s="35">
        <f t="shared" ca="1" si="9"/>
        <v>260377.64</v>
      </c>
      <c r="Q51" s="36">
        <f t="shared" ca="1" si="10"/>
        <v>9.4973485909347795E-3</v>
      </c>
      <c r="R51" s="28">
        <f ca="1">IF(ISERROR([1]!d("fon_rf_med",F51,$H$4,$H$5)),0,[1]!d("fon_rf_med",F51,$H$4,$H$5))</f>
        <v>1244750.2829620254</v>
      </c>
      <c r="S51" s="30">
        <f t="shared" ca="1" si="6"/>
        <v>5.1293755331294211E-2</v>
      </c>
      <c r="T51" s="28">
        <f ca="1">IF(ISERROR([1]!d("fon_rv_med",F51,$H$4,$H$5)),0,[1]!d("fon_rv_med",F51,$H$4,$H$5))</f>
        <v>20269987.415544305</v>
      </c>
      <c r="U51" s="30">
        <f t="shared" ca="1" si="2"/>
        <v>0.83528703651884373</v>
      </c>
      <c r="V51" s="29">
        <f ca="1">IF(ISERROR([1]!d("fon_FON_med",$F51,$H$4,$H$5)),0,[1]!d("fon_FON_med",$F51,$H$4,$H$5))</f>
        <v>586430.94898734172</v>
      </c>
      <c r="W51" s="30">
        <f t="shared" ca="1" si="3"/>
        <v>2.4165686907478348E-2</v>
      </c>
      <c r="X51" s="28">
        <f ca="1">[1]!d("foN_PAT_MED",F51,$H$4,$H$5-1)</f>
        <v>24267092.064569619</v>
      </c>
      <c r="Y51" s="33">
        <f>[1]!d("fon_vl",$F51,WORKDAY($Y$10,-1))/[1]!d("fon_vl",$F51,WORKDAY($Y$9,-1))-1</f>
        <v>3.0357249554473498E-3</v>
      </c>
      <c r="Z51" s="33">
        <f>[1]!d("fon_vl",F51,WORKDAY($Z$10,-1))/[1]!d("fon_vl",F51,WORKDAY($Z$9,-1))-1</f>
        <v>2.980921640864298E-2</v>
      </c>
      <c r="AA51" s="33">
        <f ca="1">[1]!d("fon_vl",F51,WORKDAY($AA$10,-1))/[1]!d("fon_vl",F51,WORKDAY($AA$9,-1))-1</f>
        <v>-0.15990689522710344</v>
      </c>
    </row>
    <row r="52" spans="2:27">
      <c r="B52" s="52">
        <f>[1]!d("fon_vl",$F52,$B$10)/[1]!d("fon_vl",$F52,$B$9)-1</f>
        <v>1.1250904352265056E-2</v>
      </c>
      <c r="C52" s="52">
        <f>[1]!d("fon_vl",$F52,$C$10)/[1]!d("fon_vl",$F52,$C$9)-1</f>
        <v>4.8563685610199858E-2</v>
      </c>
      <c r="D52" s="52">
        <f>[1]!d("fon_vl",$F52,$D$10)/[1]!d("fon_vl",$F52,$D$9)-1</f>
        <v>-5.5985457647378944E-2</v>
      </c>
      <c r="E52" s="52">
        <f>[1]!d("fon_vl",$F52,$E$10)/[1]!d("fon_vl",$F52,$E$9)-1</f>
        <v>5.0618618712365615E-2</v>
      </c>
      <c r="F52" s="68">
        <v>447</v>
      </c>
      <c r="G52" s="22" t="str">
        <f>[1]!d("ent_ape",F52)</f>
        <v>TREA RENTA FIJA MIXTA FI</v>
      </c>
      <c r="H52" s="27">
        <f>[1]!d("fon_vl",$F52,$H$10)</f>
        <v>12.93623</v>
      </c>
      <c r="I52" s="72">
        <f ca="1">[1]!d("fon_vl",$F52,WORKDAY($I$10,-1))</f>
        <v>12.579376999999999</v>
      </c>
      <c r="J52" s="67">
        <f ca="1">[1]!d("fon_vl",$F52,WORKDAY($J$10,-1))</f>
        <v>12.585322</v>
      </c>
      <c r="K52" s="31">
        <f ca="1">J52/I52-1</f>
        <v>4.7259892123441283E-4</v>
      </c>
      <c r="L52" s="31">
        <f t="shared" ca="1" si="8"/>
        <v>-2.7125986473648056E-2</v>
      </c>
      <c r="M52" s="34">
        <f ca="1">[1]!d("FON_pat",$F52,WORKDAY($H$5,-1))</f>
        <v>36760021.969999999</v>
      </c>
      <c r="N52" s="21">
        <f ca="1">[1]!d("FON_LIQ_BES_DIV2",$F52,WORKDAY($G$5,-1),"USD")</f>
        <v>0</v>
      </c>
      <c r="O52" s="21">
        <f ca="1">[1]!d("FON_LIQ_BES_DIV2",$F52,WORKDAY($H$5,-1),"EUR")</f>
        <v>3069017</v>
      </c>
      <c r="P52" s="35">
        <f t="shared" ca="1" si="9"/>
        <v>3069017</v>
      </c>
      <c r="Q52" s="36">
        <f t="shared" ca="1" si="10"/>
        <v>8.3487898960034279E-2</v>
      </c>
      <c r="R52" s="28">
        <f ca="1">IF(ISERROR([1]!d("fon_rf_med",F52,$H$4,$H$5)),0,[1]!d("fon_rf_med",F52,$H$4,$H$5))</f>
        <v>26980040.171025317</v>
      </c>
      <c r="S52" s="30">
        <f t="shared" ca="1" si="6"/>
        <v>0.64559903238992455</v>
      </c>
      <c r="T52" s="28">
        <f ca="1">IF(ISERROR([1]!d("fon_rv_med",F52,$H$4,$H$5)),0,[1]!d("fon_rv_med",F52,$H$4,$H$5))</f>
        <v>11655580.249215189</v>
      </c>
      <c r="U52" s="30">
        <f t="shared" ca="1" si="2"/>
        <v>0.27890363702710813</v>
      </c>
      <c r="V52" s="29">
        <f ca="1">IF(ISERROR([1]!d("fon_FON_med",$F52,$H$4,$H$5)),0,[1]!d("fon_FON_med",$F52,$H$4,$H$5))</f>
        <v>549199.37848101265</v>
      </c>
      <c r="W52" s="30">
        <f t="shared" ca="1" si="3"/>
        <v>1.3141662691713307E-2</v>
      </c>
      <c r="X52" s="28">
        <f ca="1">[1]!d("foN_PAT_MED",F52,$H$4,$H$5-1)</f>
        <v>41790707.261670887</v>
      </c>
      <c r="Y52" s="33">
        <f>[1]!d("fon_vl",$F52,WORKDAY($Y$10,-1))/[1]!d("fon_vl",$F52,WORKDAY($Y$9,-1))-1</f>
        <v>-4.1236125208040653E-3</v>
      </c>
      <c r="Z52" s="33">
        <f>[1]!d("fon_vl",F52,WORKDAY($Z$10,-1))/[1]!d("fon_vl",F52,WORKDAY($Z$9,-1))-1</f>
        <v>1.1578927268315553E-2</v>
      </c>
      <c r="AA52" s="33">
        <f ca="1">[1]!d("fon_vl",F52,WORKDAY($AA$10,-1))/[1]!d("fon_vl",F52,WORKDAY($AA$9,-1))-1</f>
        <v>-3.4279625563303218E-2</v>
      </c>
    </row>
    <row r="53" spans="2:27" s="75" customFormat="1">
      <c r="B53" s="73">
        <f>[1]!d("fon_vl",$F53,$B$10)/[1]!d("fon_vl",$F53,$B$9)-1</f>
        <v>-0.16215116468294777</v>
      </c>
      <c r="C53" s="73">
        <f>[1]!d("fon_vl",$F53,$C$10)/[1]!d("fon_vl",$F53,$C$9)-1</f>
        <v>0.11955649066712604</v>
      </c>
      <c r="D53" s="73">
        <f>[1]!d("fon_vl",$F53,$D$10)/[1]!d("fon_vl",$F53,$D$9)-1</f>
        <v>-0.13444691145670029</v>
      </c>
      <c r="E53" s="73">
        <f>[1]!d("fon_vl",$F53,$E$10)/[1]!d("fon_vl",$F53,$E$9)-1</f>
        <v>9.6914362059272285E-2</v>
      </c>
      <c r="F53" s="74">
        <v>442</v>
      </c>
      <c r="G53" s="84" t="str">
        <f>[1]!d("ent_ape",F53)</f>
        <v>TREA BOLSA SELECCIÓN, FI</v>
      </c>
      <c r="H53" s="76">
        <f>[1]!d("fon_vl",$F53,$H$10)</f>
        <v>11.481366</v>
      </c>
      <c r="I53" s="77">
        <f ca="1">[1]!d("fon_vl",$F53,$I$10)</f>
        <v>0</v>
      </c>
      <c r="J53" s="78">
        <f ca="1">[1]!d("fon_vl",$F53,$J$10)</f>
        <v>0</v>
      </c>
      <c r="K53" s="79" t="e">
        <f ca="1">J53/I53-1</f>
        <v>#DIV/0!</v>
      </c>
      <c r="L53" s="79">
        <f ca="1">J53/H53-1</f>
        <v>-1</v>
      </c>
      <c r="M53" s="34">
        <f ca="1">[1]!d("FON_pat",$F53,$H$5)</f>
        <v>0</v>
      </c>
      <c r="N53" s="80">
        <f ca="1">[1]!d("FON_LIQ_BES_DIV2",$F53,$G$5,"USD")</f>
        <v>0</v>
      </c>
      <c r="O53" s="80">
        <f ca="1">[1]!d("FON_LIQ_BES_DIV2",$F53,$H$5,"EUR")</f>
        <v>0</v>
      </c>
      <c r="P53" s="35">
        <f t="shared" ca="1" si="9"/>
        <v>0</v>
      </c>
      <c r="Q53" s="36" t="e">
        <f t="shared" ca="1" si="10"/>
        <v>#DIV/0!</v>
      </c>
      <c r="R53" s="81">
        <f ca="1">IF(ISERROR([1]!d("fon_rf_med",F53,$H$4,$H$5)),0,[1]!d("fon_rf_med",F53,$H$4,$H$5))</f>
        <v>0</v>
      </c>
      <c r="S53" s="30">
        <f t="shared" ca="1" si="6"/>
        <v>0</v>
      </c>
      <c r="T53" s="81">
        <f ca="1">IF(ISERROR([1]!d("fon_rv_med",F53,$H$4,$H$5)),0,[1]!d("fon_rv_med",F53,$H$4,$H$5))</f>
        <v>8134998.857256894</v>
      </c>
      <c r="U53" s="30">
        <f t="shared" ca="1" si="2"/>
        <v>0.96252584328624413</v>
      </c>
      <c r="V53" s="82">
        <f ca="1">IF(ISERROR([1]!d("fon_FON_med",$F53,$H$4,$H$5)),0,[1]!d("fon_FON_med",$F53,$H$4,$H$5))</f>
        <v>0</v>
      </c>
      <c r="W53" s="30">
        <f t="shared" ca="1" si="3"/>
        <v>0</v>
      </c>
      <c r="X53" s="81">
        <f ca="1">[1]!d("foN_PAT_MED",F53,$H$4,$H$5)</f>
        <v>8451719.9345863573</v>
      </c>
      <c r="Y53" s="83">
        <f>[1]!d("fon_vl",$F53,$Y$10)/[1]!d("fon_vl",$F53,$Y$9)-1</f>
        <v>-3.553139390535498E-2</v>
      </c>
      <c r="Z53" s="83">
        <f>[1]!d("fon_vl",F53,$Z$10)/[1]!d("fon_vl",F53,$Z$9)-1</f>
        <v>7.7785267412892711E-2</v>
      </c>
      <c r="AA53" s="83">
        <f ca="1">[1]!d("fon_vl",F53,$AA$10)/[1]!d("fon_vl",F53,$AA$9)-1</f>
        <v>-1</v>
      </c>
    </row>
    <row r="54" spans="2:27" s="89" customFormat="1">
      <c r="B54" s="87">
        <f>[1]!d("fon_vl",$F54,$B$10)/[1]!d("fon_vl",$F54,$B$9)-1</f>
        <v>-0.10747016570487911</v>
      </c>
      <c r="C54" s="87">
        <f>[1]!d("fon_vl",$F54,$C$10)/[1]!d("fon_vl",$F54,$C$9)-1</f>
        <v>0.17790715213018116</v>
      </c>
      <c r="D54" s="87">
        <f>[1]!d("fon_vl",$F54,$D$10)/[1]!d("fon_vl",$F54,$D$9)-1</f>
        <v>-0.23674492129888214</v>
      </c>
      <c r="E54" s="87">
        <f>[1]!d("fon_vl",$F54,$E$10)/[1]!d("fon_vl",$F54,$E$9)-1</f>
        <v>0.1687786523288346</v>
      </c>
      <c r="F54" s="88">
        <v>439</v>
      </c>
      <c r="G54" s="22" t="str">
        <f>[1]!d("ent_ape",F54)</f>
        <v>TREA VALOR EUROPA, FI</v>
      </c>
      <c r="H54" s="90">
        <f>[1]!d("fon_vl",$F54,$H$10)</f>
        <v>5.4994269999999998</v>
      </c>
      <c r="I54" s="91">
        <f ca="1">[1]!d("fon_vl",$F54,WORKDAY($I$10,-1))</f>
        <v>0</v>
      </c>
      <c r="J54" s="92">
        <f ca="1">[1]!d("fon_vl",$F54,WORKDAY($J$10,-1))</f>
        <v>0</v>
      </c>
      <c r="K54" s="93" t="e">
        <f t="shared" ca="1" si="7"/>
        <v>#DIV/0!</v>
      </c>
      <c r="L54" s="93">
        <f t="shared" ca="1" si="8"/>
        <v>-1</v>
      </c>
      <c r="M54" s="34">
        <f ca="1">[1]!d("FON_pat",$F54,WORKDAY($H$5,-1))</f>
        <v>0</v>
      </c>
      <c r="N54" s="94">
        <f ca="1">[1]!d("FON_LIQ_BES_DIV2",$F54,WORKDAY($G$5,-1),"USD")</f>
        <v>0</v>
      </c>
      <c r="O54" s="94">
        <f ca="1">[1]!d("FON_LIQ_BES_DIV2",$F54,WORKDAY($H$5,-1),"EUR")</f>
        <v>0</v>
      </c>
      <c r="P54" s="35">
        <f t="shared" ca="1" si="9"/>
        <v>0</v>
      </c>
      <c r="Q54" s="36" t="e">
        <f ca="1">P54/M54</f>
        <v>#DIV/0!</v>
      </c>
      <c r="R54" s="95">
        <f ca="1">IF(ISERROR([1]!d("fon_rf_med",F54,$H$4,$H$5)),0,[1]!d("fon_rf_med",F54,$H$4,$H$5))</f>
        <v>0</v>
      </c>
      <c r="S54" s="30">
        <f t="shared" ca="1" si="6"/>
        <v>0</v>
      </c>
      <c r="T54" s="95">
        <f ca="1">IF(ISERROR([1]!d("fon_rv_med",F54,$H$4,$H$5)),0,[1]!d("fon_rv_med",F54,$H$4,$H$5))</f>
        <v>3589416.2728882441</v>
      </c>
      <c r="U54" s="30">
        <f t="shared" ca="1" si="2"/>
        <v>0.92319888119527171</v>
      </c>
      <c r="V54" s="96">
        <f ca="1">IF(ISERROR([1]!d("fon_FON_med",$F54,$H$4,$H$5)),0,[1]!d("fon_FON_med",$F54,$H$4,$H$5))</f>
        <v>132659.27365747458</v>
      </c>
      <c r="W54" s="30">
        <f t="shared" ca="1" si="3"/>
        <v>3.412000272741033E-2</v>
      </c>
      <c r="X54" s="95">
        <f ca="1">[1]!d("foN_PAT_MED",F54,$H$4,$H$5-1)</f>
        <v>3888020.6053120461</v>
      </c>
      <c r="Y54" s="97">
        <f>[1]!d("fon_vl",$F54,WORKDAY($Y$10,-1))/[1]!d("fon_vl",$F54,WORKDAY($Y$9,-1))-1</f>
        <v>-1.1721766649507304E-2</v>
      </c>
      <c r="Z54" s="97">
        <f>[1]!d("fon_vl",F54,WORKDAY($Z$10,-1))/[1]!d("fon_vl",F54,WORKDAY($Z$9,-1))-1</f>
        <v>2.8146460583731381E-2</v>
      </c>
      <c r="AA54" s="97">
        <f ca="1">[1]!d("fon_vl",F54,WORKDAY($AA$10,-1))/[1]!d("fon_vl",F54,WORKDAY($AA$9,-1))-1</f>
        <v>-1</v>
      </c>
    </row>
    <row r="55" spans="2:27">
      <c r="B55" s="52">
        <f>[1]!d("fon_vl",$F55,$B$10)/[1]!d("fon_vl",$F55,$B$9)-1</f>
        <v>-1.850050079897636E-2</v>
      </c>
      <c r="C55" s="52">
        <f>[1]!d("fon_vl",$F55,$C$10)/[1]!d("fon_vl",$F55,$C$9)-1</f>
        <v>0.14401282270099358</v>
      </c>
      <c r="D55" s="52">
        <f>[1]!d("fon_vl",$F55,$D$10)/[1]!d("fon_vl",$F55,$D$9)-1</f>
        <v>-0.17287888139567376</v>
      </c>
      <c r="E55" s="52">
        <f>[1]!d("fon_vl",$F55,$E$10)/[1]!d("fon_vl",$F55,$E$9)-1</f>
        <v>0.10150740994274621</v>
      </c>
      <c r="F55" s="68">
        <v>450</v>
      </c>
      <c r="G55" s="22" t="str">
        <f>[1]!d("ent_ape",F55)</f>
        <v>TREA NB BEST MANAGERS, FI</v>
      </c>
      <c r="H55" s="27">
        <f>[1]!d("fon_vl",$F55,$H$10)</f>
        <v>209.04041799999999</v>
      </c>
      <c r="I55" s="72">
        <f ca="1">[1]!d("fon_vl",$F55,WORKDAY($I$10,-1))</f>
        <v>0</v>
      </c>
      <c r="J55" s="67">
        <f ca="1">[1]!d("fon_vl",$F55,WORKDAY($J$10,-1))</f>
        <v>0</v>
      </c>
      <c r="K55" s="31" t="e">
        <f t="shared" ca="1" si="7"/>
        <v>#DIV/0!</v>
      </c>
      <c r="L55" s="31">
        <f t="shared" ca="1" si="8"/>
        <v>-1</v>
      </c>
      <c r="M55" s="34">
        <f ca="1">[1]!d("FON_pat",$F55,WORKDAY($H$5,-1))</f>
        <v>0</v>
      </c>
      <c r="N55" s="21">
        <f ca="1">[1]!d("FON_LIQ_BES_DIV2",$F55,WORKDAY($G$5,-1),"USD")</f>
        <v>0</v>
      </c>
      <c r="O55" s="21">
        <f ca="1">[1]!d("FON_LIQ_BES_DIV2",$F55,WORKDAY($H$5,-1),"EUR")</f>
        <v>0</v>
      </c>
      <c r="P55" s="35">
        <f t="shared" ca="1" si="9"/>
        <v>0</v>
      </c>
      <c r="Q55" s="36" t="e">
        <f t="shared" ca="1" si="10"/>
        <v>#DIV/0!</v>
      </c>
      <c r="R55" s="28">
        <f ca="1">IF(ISERROR([1]!d("fon_rf_med",F55,$H$4,$H$5)),0,[1]!d("fon_rf_med",F55,$H$4,$H$5))</f>
        <v>0</v>
      </c>
      <c r="S55" s="30" t="e">
        <f t="shared" ca="1" si="6"/>
        <v>#DIV/0!</v>
      </c>
      <c r="T55" s="28">
        <f ca="1">IF(ISERROR([1]!d("fon_rv_med",F55,$H$4,$H$5)),0,[1]!d("fon_rv_med",F55,$H$4,$H$5))</f>
        <v>0</v>
      </c>
      <c r="U55" s="30" t="e">
        <f t="shared" ca="1" si="2"/>
        <v>#DIV/0!</v>
      </c>
      <c r="V55" s="29">
        <f ca="1">IF(ISERROR([1]!d("fon_FON_med",$F55,$H$4,$H$5)),0,[1]!d("fon_FON_med",$F55,$H$4,$H$5))</f>
        <v>0</v>
      </c>
      <c r="W55" s="30" t="e">
        <f t="shared" ca="1" si="3"/>
        <v>#DIV/0!</v>
      </c>
      <c r="X55" s="28">
        <f ca="1">[1]!d("foN_PAT_MED",F55,$H$4,$H$5-1)</f>
        <v>0</v>
      </c>
      <c r="Y55" s="33">
        <f>[1]!d("fon_vl",$F55,WORKDAY($Y$10,-1))/[1]!d("fon_vl",$F55,WORKDAY($Y$9,-1))-1</f>
        <v>5.5330974319043325E-3</v>
      </c>
      <c r="Z55" s="33">
        <f>[1]!d("fon_vl",F55,WORKDAY($Z$10,-1))/[1]!d("fon_vl",F55,WORKDAY($Z$9,-1))-1</f>
        <v>6.3244505243053917E-2</v>
      </c>
      <c r="AA55" s="33">
        <f ca="1">[1]!d("fon_vl",F55,WORKDAY($AA$10,-1))/[1]!d("fon_vl",F55,WORKDAY($AA$9,-1))-1</f>
        <v>-1</v>
      </c>
    </row>
    <row r="56" spans="2:27">
      <c r="B56" s="52">
        <f>[1]!d("fon_vl",$F56,$B$10)/[1]!d("fon_vl",$F56,$B$9)-1</f>
        <v>0.21563908631404094</v>
      </c>
      <c r="C56" s="52">
        <f>[1]!d("fon_vl",$F56,$C$10)/[1]!d("fon_vl",$F56,$C$9)-1</f>
        <v>0.18310341414680709</v>
      </c>
      <c r="D56" s="52">
        <f>[1]!d("fon_vl",$F56,$D$10)/[1]!d("fon_vl",$F56,$D$9)-1</f>
        <v>-0.14044986248327962</v>
      </c>
      <c r="E56" s="52">
        <f>[1]!d("fon_vl",$F56,$E$10)/[1]!d("fon_vl",$F56,$E$9)-1</f>
        <v>0.13439843028618359</v>
      </c>
      <c r="F56" s="68">
        <v>463</v>
      </c>
      <c r="G56" s="22" t="str">
        <f>[1]!d("ent_ape",F56)</f>
        <v>GESRIOJA, FI</v>
      </c>
      <c r="H56" s="27">
        <f>[1]!d("fon_vl",$F56,$H$10)</f>
        <v>11.130991999999999</v>
      </c>
      <c r="I56" s="72">
        <f ca="1">[1]!d("fon_vl",$F56,WORKDAY($I$10,-1))</f>
        <v>10.661619999999999</v>
      </c>
      <c r="J56" s="67">
        <f ca="1">[1]!d("fon_vl",$F56,WORKDAY($J$10,-1))</f>
        <v>10.672701999999999</v>
      </c>
      <c r="K56" s="31">
        <f t="shared" ca="1" si="7"/>
        <v>1.0394292799780214E-3</v>
      </c>
      <c r="L56" s="31">
        <f t="shared" ca="1" si="8"/>
        <v>-4.1172430992673426E-2</v>
      </c>
      <c r="M56" s="34">
        <f ca="1">[1]!d("FON_pat",$F56,WORKDAY($H$5,-1))</f>
        <v>7944604.0199999996</v>
      </c>
      <c r="N56" s="21">
        <f ca="1">[1]!d("FON_LIQ_BES_DIV2",$F56,WORKDAY($G$5,-1),"USD")</f>
        <v>0</v>
      </c>
      <c r="O56" s="21">
        <f ca="1">[1]!d("FON_LIQ_BES_DIV2",$F56,WORKDAY($H$5,-1),"EUR")</f>
        <v>70677.88</v>
      </c>
      <c r="P56" s="35">
        <f t="shared" ca="1" si="9"/>
        <v>70677.88</v>
      </c>
      <c r="Q56" s="36">
        <f t="shared" ca="1" si="10"/>
        <v>8.8963376679408127E-3</v>
      </c>
      <c r="R56" s="28">
        <f ca="1">IF(ISERROR([1]!d("fon_rf_med",F56,$H$4,$H$5)),0,[1]!d("fon_rf_med",F56,$H$4,$H$5))</f>
        <v>873645.58888888895</v>
      </c>
      <c r="S56" s="30">
        <f t="shared" ca="1" si="6"/>
        <v>0.10675613015846042</v>
      </c>
      <c r="T56" s="28">
        <f ca="1">IF(ISERROR([1]!d("fon_rv_med",F56,$H$4,$H$5)),0,[1]!d("fon_rv_med",F56,$H$4,$H$5))</f>
        <v>1686496.0814683542</v>
      </c>
      <c r="U56" s="30">
        <f t="shared" ca="1" si="2"/>
        <v>0.20608333341893315</v>
      </c>
      <c r="V56" s="29">
        <f ca="1">IF(ISERROR([1]!d("fon_FON_med",$F56,$H$4,$H$5)),0,[1]!d("fon_FON_med",$F56,$H$4,$H$5))</f>
        <v>5773964.235037975</v>
      </c>
      <c r="W56" s="30">
        <f t="shared" ca="1" si="3"/>
        <v>0.70555621781363387</v>
      </c>
      <c r="X56" s="28">
        <f ca="1">[1]!d("foN_PAT_MED",F56,$H$4,$H$5-1)</f>
        <v>8183563.6753797466</v>
      </c>
      <c r="Y56" s="33">
        <f>[1]!d("fon_vl",$F56,WORKDAY($Y$10,-1))/[1]!d("fon_vl",$F56,WORKDAY($Y$9,-1))-1</f>
        <v>3.962692633325049E-2</v>
      </c>
      <c r="Z56" s="33">
        <f>[1]!d("fon_vl",F56,WORKDAY($Z$10,-1))/[1]!d("fon_vl",F56,WORKDAY($Z$9,-1))-1</f>
        <v>-3.4737923928793712E-3</v>
      </c>
      <c r="AA56" s="33">
        <f ca="1">[1]!d("fon_vl",F56,WORKDAY($AA$10,-1))/[1]!d("fon_vl",F56,WORKDAY($AA$9,-1))-1</f>
        <v>-7.4504590751898192E-2</v>
      </c>
    </row>
    <row r="57" spans="2:27" s="75" customFormat="1">
      <c r="B57" s="73">
        <f>[1]!d("fon_vl",$F57,$B$10)/[1]!d("fon_vl",$F57,$B$9)-1</f>
        <v>-9.1501412412861027E-3</v>
      </c>
      <c r="C57" s="73">
        <f>[1]!d("fon_vl",$F57,$C$10)/[1]!d("fon_vl",$F57,$C$9)-1</f>
        <v>1.7753284899629129E-2</v>
      </c>
      <c r="D57" s="73">
        <f>[1]!d("fon_vl",$F57,$D$10)/[1]!d("fon_vl",$F57,$D$9)-1</f>
        <v>-3.4153858006857107E-2</v>
      </c>
      <c r="E57" s="73">
        <f>[1]!d("fon_vl",$F57,$E$10)/[1]!d("fon_vl",$F57,$E$9)-1</f>
        <v>2.0346320184267075E-2</v>
      </c>
      <c r="F57" s="74">
        <v>453</v>
      </c>
      <c r="G57" s="84" t="str">
        <f>[1]!d("ent_ape",F57)</f>
        <v>NB CESTA ACCIONES 2021, FI</v>
      </c>
      <c r="H57" s="76">
        <f>[1]!d("fon_vl",$F57,$H$10)</f>
        <v>7.9644689999999994</v>
      </c>
      <c r="I57" s="77">
        <f ca="1">[1]!d("fon_vl",$F57,$I$10)</f>
        <v>0</v>
      </c>
      <c r="J57" s="78">
        <f ca="1">[1]!d("fon_vl",$F57,$J$10)</f>
        <v>0</v>
      </c>
      <c r="K57" s="79" t="e">
        <f t="shared" ca="1" si="7"/>
        <v>#DIV/0!</v>
      </c>
      <c r="L57" s="79">
        <f t="shared" ca="1" si="8"/>
        <v>-1</v>
      </c>
      <c r="M57" s="34">
        <f ca="1">[1]!d("FON_pat",$F57,$H$5)</f>
        <v>0</v>
      </c>
      <c r="N57" s="80">
        <f ca="1">[1]!d("FON_LIQ_BES_DIV2",$F57,$G$5,"USD")</f>
        <v>0</v>
      </c>
      <c r="O57" s="80">
        <f ca="1">[1]!d("FON_LIQ_BES_DIV2",$F57,$H$5,"EUR")</f>
        <v>0</v>
      </c>
      <c r="P57" s="35">
        <f t="shared" ca="1" si="9"/>
        <v>0</v>
      </c>
      <c r="Q57" s="36" t="e">
        <f t="shared" ca="1" si="10"/>
        <v>#DIV/0!</v>
      </c>
      <c r="R57" s="81">
        <f ca="1">IF(ISERROR([1]!d("fon_rf_med",F57,$H$4,$H$5)),0,[1]!d("fon_rf_med",F57,$H$4,$H$5))</f>
        <v>1286345.5637967915</v>
      </c>
      <c r="S57" s="30">
        <f t="shared" ca="1" si="6"/>
        <v>0.73370672470975185</v>
      </c>
      <c r="T57" s="81">
        <f ca="1">IF(ISERROR([1]!d("fon_rv_med",F57,$H$4,$H$5)),0,[1]!d("fon_rv_med",F57,$H$4,$H$5))</f>
        <v>0</v>
      </c>
      <c r="U57" s="30">
        <f t="shared" ca="1" si="2"/>
        <v>0</v>
      </c>
      <c r="V57" s="82">
        <f ca="1">IF(ISERROR([1]!d("fon_FON_med",$F57,$H$4,$H$5)),0,[1]!d("fon_FON_med",$F57,$H$4,$H$5))</f>
        <v>137793.08164179104</v>
      </c>
      <c r="W57" s="30">
        <f t="shared" ca="1" si="3"/>
        <v>7.8594518817054843E-2</v>
      </c>
      <c r="X57" s="81">
        <f ca="1">[1]!d("foN_PAT_MED",F57,$H$4,$H$5)</f>
        <v>1753214.902460733</v>
      </c>
      <c r="Y57" s="83">
        <f>[1]!d("fon_vl",$F57,WORKDAY($Y$10,-1))/[1]!d("fon_vl",$F57,WORKDAY($Y$9,-1))-1</f>
        <v>-1.2094968289787511E-3</v>
      </c>
      <c r="Z57" s="83">
        <f>[1]!d("fon_vl",F57,WORKDAY($Z$10,-1))/[1]!d("fon_vl",F57,WORKDAY($Z$9,-1))-1</f>
        <v>-7.5450958385558931E-4</v>
      </c>
      <c r="AA57" s="83">
        <f ca="1">[1]!d("fon_vl",F57,WORKDAY($AA$10,-1))/[1]!d("fon_vl",F57,WORKDAY($AA$9,-1))-1</f>
        <v>-1</v>
      </c>
    </row>
    <row r="58" spans="2:27" s="75" customFormat="1">
      <c r="B58" s="73">
        <f>[1]!d("fon_vl",$F58,$B$10)/[1]!d("fon_vl",$F58,$B$9)-1</f>
        <v>-1.0738101659778954E-2</v>
      </c>
      <c r="C58" s="73">
        <f>[1]!d("fon_vl",$F58,$C$10)/[1]!d("fon_vl",$F58,$C$9)-1</f>
        <v>5.4157896400550243E-2</v>
      </c>
      <c r="D58" s="73">
        <f>[1]!d("fon_vl",$F58,$D$10)/[1]!d("fon_vl",$F58,$D$9)-1</f>
        <v>-3.8319449537139616E-2</v>
      </c>
      <c r="E58" s="73">
        <f>[1]!d("fon_vl",$F58,$E$10)/[1]!d("fon_vl",$F58,$E$9)-1</f>
        <v>3.0681768258516318E-2</v>
      </c>
      <c r="F58" s="74">
        <v>452</v>
      </c>
      <c r="G58" s="84" t="str">
        <f>[1]!d("ent_ape",F58)</f>
        <v>NB EUROPA 25, FI</v>
      </c>
      <c r="H58" s="76">
        <f>[1]!d("fon_vl",$F58,$H$10)</f>
        <v>1010.789642</v>
      </c>
      <c r="I58" s="77">
        <f ca="1">[1]!d("fon_vl",$F58,$I$10)</f>
        <v>0</v>
      </c>
      <c r="J58" s="78">
        <f ca="1">[1]!d("fon_vl",$F58,$J$10)</f>
        <v>0</v>
      </c>
      <c r="K58" s="79" t="e">
        <f t="shared" ca="1" si="7"/>
        <v>#DIV/0!</v>
      </c>
      <c r="L58" s="79">
        <f t="shared" ca="1" si="8"/>
        <v>-1</v>
      </c>
      <c r="M58" s="34">
        <f ca="1">[1]!d("FON_pat",$F58,$H$5)</f>
        <v>0</v>
      </c>
      <c r="N58" s="80">
        <f ca="1">[1]!d("FON_LIQ_BES_DIV2",$F58,$G$5,"USD")</f>
        <v>0</v>
      </c>
      <c r="O58" s="80">
        <f ca="1">[1]!d("FON_LIQ_BES_DIV2",$F58,$H$5,"EUR")</f>
        <v>0</v>
      </c>
      <c r="P58" s="35">
        <f t="shared" ca="1" si="9"/>
        <v>0</v>
      </c>
      <c r="Q58" s="36" t="e">
        <f t="shared" ca="1" si="10"/>
        <v>#DIV/0!</v>
      </c>
      <c r="R58" s="81">
        <f ca="1">IF(ISERROR([1]!d("fon_rf_med",F58,$H$4,$H$5)),0,[1]!d("fon_rf_med",F58,$H$4,$H$5))</f>
        <v>2069829.6137967913</v>
      </c>
      <c r="S58" s="30">
        <f t="shared" ca="1" si="6"/>
        <v>0.69386823003769127</v>
      </c>
      <c r="T58" s="81">
        <f ca="1">IF(ISERROR([1]!d("fon_rv_med",F58,$H$4,$H$5)),0,[1]!d("fon_rv_med",F58,$H$4,$H$5))</f>
        <v>0</v>
      </c>
      <c r="U58" s="30">
        <f t="shared" ca="1" si="2"/>
        <v>0</v>
      </c>
      <c r="V58" s="82">
        <f ca="1">IF(ISERROR([1]!d("fon_FON_med",$F58,$H$4,$H$5)),0,[1]!d("fon_FON_med",$F58,$H$4,$H$5))</f>
        <v>248747.51895522387</v>
      </c>
      <c r="W58" s="30">
        <f t="shared" ca="1" si="3"/>
        <v>8.3387540478331038E-2</v>
      </c>
      <c r="X58" s="81">
        <f ca="1">[1]!d("foN_PAT_MED",F58,$H$4,$H$5)</f>
        <v>2983029.8091099476</v>
      </c>
      <c r="Y58" s="83">
        <f>[1]!d("fon_vl",$F58,WORKDAY($Y$10,-1))/[1]!d("fon_vl",$F58,WORKDAY($Y$9,-1))-1</f>
        <v>-2.2614596598724557E-4</v>
      </c>
      <c r="Z58" s="83">
        <f>[1]!d("fon_vl",F58,WORKDAY($Z$10,-1))/[1]!d("fon_vl",F58,WORKDAY($Z$9,-1))-1</f>
        <v>6.3334866923665523E-3</v>
      </c>
      <c r="AA58" s="83">
        <f ca="1">[1]!d("fon_vl",F58,WORKDAY($AA$10,-1))/[1]!d("fon_vl",F58,WORKDAY($AA$9,-1))-1</f>
        <v>-1</v>
      </c>
    </row>
    <row r="59" spans="2:27">
      <c r="B59" s="52"/>
      <c r="C59" s="52"/>
      <c r="D59" s="52"/>
      <c r="E59" s="52"/>
      <c r="F59" s="68"/>
      <c r="H59" s="27"/>
      <c r="I59" s="72"/>
      <c r="J59" s="67"/>
      <c r="K59" s="31"/>
      <c r="L59" s="31"/>
      <c r="M59" s="34"/>
      <c r="N59" s="21"/>
      <c r="O59" s="21"/>
      <c r="P59" s="35"/>
      <c r="Q59" s="36"/>
      <c r="R59" s="28"/>
      <c r="S59" s="30"/>
      <c r="T59" s="28"/>
      <c r="U59" s="30"/>
      <c r="V59" s="29"/>
      <c r="W59" s="30"/>
      <c r="X59" s="28"/>
      <c r="Y59" s="33"/>
      <c r="Z59" s="33"/>
      <c r="AA59" s="33"/>
    </row>
    <row r="60" spans="2:27">
      <c r="B60" s="52"/>
      <c r="C60" s="52"/>
      <c r="D60" s="52"/>
      <c r="E60" s="52"/>
      <c r="F60" s="68"/>
      <c r="H60" s="27"/>
      <c r="I60" s="72"/>
      <c r="J60" s="67"/>
      <c r="K60" s="31"/>
      <c r="L60" s="31"/>
      <c r="M60" s="34"/>
      <c r="N60" s="21"/>
      <c r="O60" s="21"/>
      <c r="P60" s="35"/>
      <c r="Q60" s="36"/>
      <c r="R60" s="28"/>
      <c r="S60" s="30"/>
      <c r="T60" s="28"/>
      <c r="U60" s="30"/>
      <c r="V60" s="29"/>
      <c r="W60" s="30"/>
      <c r="X60" s="28"/>
      <c r="Y60" s="33"/>
      <c r="Z60" s="33"/>
      <c r="AA60" s="33"/>
    </row>
    <row r="61" spans="2:27">
      <c r="B61" s="52"/>
      <c r="C61" s="52"/>
      <c r="D61" s="52"/>
      <c r="E61" s="52"/>
      <c r="F61" s="68"/>
      <c r="H61" s="27"/>
      <c r="I61" s="72"/>
      <c r="J61" s="67"/>
      <c r="K61" s="31"/>
      <c r="L61" s="31"/>
      <c r="M61" s="34"/>
      <c r="N61" s="21"/>
      <c r="O61" s="21"/>
      <c r="P61" s="35"/>
      <c r="Q61" s="36"/>
      <c r="R61" s="28"/>
      <c r="S61" s="30"/>
      <c r="T61" s="28"/>
      <c r="U61" s="30"/>
      <c r="V61" s="29"/>
      <c r="W61" s="30"/>
      <c r="X61" s="28"/>
      <c r="Y61" s="33"/>
      <c r="Z61" s="33"/>
      <c r="AA61" s="33"/>
    </row>
    <row r="62" spans="2:27">
      <c r="B62" s="52">
        <f>[1]!d("fon_vl",$F62,$B$10)/[1]!d("fon_vl",$F62,$B$9)-1</f>
        <v>-3.2668985872661427E-3</v>
      </c>
      <c r="C62" s="52">
        <f>[1]!d("fon_vl",$F62,$C$10)/[1]!d("fon_vl",$F62,$C$9)-1</f>
        <v>9.4890207830228057E-2</v>
      </c>
      <c r="D62" s="52">
        <f>[1]!d("fon_vl",$F62,$D$10)/[1]!d("fon_vl",$F62,$D$9)-1</f>
        <v>-5.3080615075068005E-2</v>
      </c>
      <c r="E62" s="52">
        <f>[1]!d("fon_vl",$F62,$E$10)/[1]!d("fon_vl",$F62,$E$9)-1</f>
        <v>4.4034422452368549E-2</v>
      </c>
      <c r="F62" s="68">
        <v>531</v>
      </c>
      <c r="G62" s="22" t="str">
        <f>[1]!d("ent_ape",F62)</f>
        <v>EMPLEADOS NB AD</v>
      </c>
      <c r="H62" s="27">
        <f>[1]!d("fon_vl",$F62,$H$10)</f>
        <v>15.531151999999999</v>
      </c>
      <c r="I62" s="72">
        <f ca="1">[1]!d("fon_vl",$F62,WORKDAY($I$10,-1))</f>
        <v>0</v>
      </c>
      <c r="J62" s="67">
        <f ca="1">[1]!d("fon_vl",$F62,WORKDAY($J$10,-1))</f>
        <v>0</v>
      </c>
      <c r="K62" s="31" t="e">
        <f t="shared" ref="K62:K72" ca="1" si="11">J62/I62-1</f>
        <v>#DIV/0!</v>
      </c>
      <c r="L62" s="31">
        <f t="shared" ref="L62:L72" ca="1" si="12">J62/H62-1</f>
        <v>-1</v>
      </c>
      <c r="M62" s="34">
        <f ca="1">[1]!d("FON_pat",$F62,$H$5)</f>
        <v>0</v>
      </c>
      <c r="N62" s="21">
        <f ca="1">[1]!d("FON_LIQ_BES_DIV2",$F62,WORKDAY($G$5,-1),"USD")</f>
        <v>0</v>
      </c>
      <c r="O62" s="21">
        <f ca="1">[1]!d("FON_LIQ_BES_DIV2",$F62,WORKDAY($H$5,-1),"EUR")</f>
        <v>0</v>
      </c>
      <c r="P62" s="35">
        <f t="shared" ref="P62:P72" ca="1" si="13">N62+O62</f>
        <v>0</v>
      </c>
      <c r="Q62" s="36" t="e">
        <f ca="1">P62/M62</f>
        <v>#DIV/0!</v>
      </c>
      <c r="R62" s="28">
        <f ca="1">IF(ISERROR([1]!d("fon_rf_med",F62,$H$4,$H$5)),0,[1]!d("fon_rf_med",F62,$H$4,$H$5))</f>
        <v>606171.67952076672</v>
      </c>
      <c r="S62" s="30">
        <f t="shared" ca="1" si="6"/>
        <v>0.33887475756175345</v>
      </c>
      <c r="T62" s="28">
        <f ca="1">IF(ISERROR([1]!d("fon_rv_med",F62,$H$4,$H$5)),0,[1]!d("fon_rv_med",F62,$H$4,$H$5))</f>
        <v>0</v>
      </c>
      <c r="U62" s="30">
        <f t="shared" ca="1" si="2"/>
        <v>0</v>
      </c>
      <c r="V62" s="29">
        <f ca="1">IF(ISERROR([1]!d("fon_FON_med",$F62,$H$4,$H$5)),0,[1]!d("fon_FON_med",$F62,$H$4,$H$5))</f>
        <v>1069154.0747484276</v>
      </c>
      <c r="W62" s="30">
        <f t="shared" ca="1" si="3"/>
        <v>0.59770084963878944</v>
      </c>
      <c r="X62" s="28">
        <f ca="1">[1]!d("foN_PAT_MED",F62,$H$4,$H$5-1)</f>
        <v>1788777.9068652038</v>
      </c>
      <c r="Y62" s="33">
        <f>[1]!d("fon_vl",$F62,WORKDAY($Y$10,-1))/[1]!d("fon_vl",$F62,WORKDAY($Y$9,-1))-1</f>
        <v>1.493772000944471E-4</v>
      </c>
      <c r="Z62" s="33">
        <f>[1]!d("fon_vl",F62,WORKDAY($Z$10,-1))/[1]!d("fon_vl",F62,WORKDAY($Z$9,-1))-1</f>
        <v>1.9929736249564733E-2</v>
      </c>
      <c r="AA62" s="33">
        <f ca="1">[1]!d("fon_vl",F62,WORKDAY($AA$10,-1))/[1]!d("fon_vl",F62,WORKDAY($AA$9,-1))-1</f>
        <v>-1</v>
      </c>
    </row>
    <row r="63" spans="2:27">
      <c r="B63" s="52">
        <f>[1]!d("fon_vl",$F63,$B$10)/[1]!d("fon_vl",$F63,$B$9)-1</f>
        <v>-3.1461290986456003E-2</v>
      </c>
      <c r="C63" s="52">
        <f>[1]!d("fon_vl",$F63,$C$10)/[1]!d("fon_vl",$F63,$C$9)-1</f>
        <v>6.834863687690107E-2</v>
      </c>
      <c r="D63" s="52">
        <f>[1]!d("fon_vl",$F63,$D$10)/[1]!d("fon_vl",$F63,$D$9)-1</f>
        <v>-6.3011407089416882E-2</v>
      </c>
      <c r="E63" s="52">
        <f>[1]!d("fon_vl",$F63,$E$10)/[1]!d("fon_vl",$F63,$E$9)-1</f>
        <v>1.5365396547399879E-2</v>
      </c>
      <c r="F63" s="68">
        <v>466</v>
      </c>
      <c r="G63" s="22" t="str">
        <f>[1]!d("ent_ape",F63)</f>
        <v>TREA RFM, FP</v>
      </c>
      <c r="H63" s="27">
        <f>[1]!d("fon_vl",$F63,$H$10)</f>
        <v>18.514122999999998</v>
      </c>
      <c r="I63" s="72">
        <f ca="1">[1]!d("fon_vl",$F63,WORKDAY($I$10,-1))</f>
        <v>17.840738999999999</v>
      </c>
      <c r="J63" s="67">
        <f ca="1">[1]!d("fon_vl",$F63,WORKDAY($J$10,-1))</f>
        <v>17.875363999999998</v>
      </c>
      <c r="K63" s="31">
        <f t="shared" ca="1" si="11"/>
        <v>1.9407828341639899E-3</v>
      </c>
      <c r="L63" s="31">
        <f t="shared" ca="1" si="12"/>
        <v>-3.4501175129926565E-2</v>
      </c>
      <c r="M63" s="34">
        <f ca="1">[1]!d("FON_pat",$F63,$H$5)</f>
        <v>0</v>
      </c>
      <c r="N63" s="21">
        <f ca="1">[1]!d("FON_LIQ_BES_DIV2",$F63,WORKDAY($G$5,-1),"USD")</f>
        <v>0</v>
      </c>
      <c r="O63" s="21">
        <f ca="1">[1]!d("FON_LIQ_BES_DIV2",$F63,WORKDAY($H$5,-1),"EUR")</f>
        <v>442020.85</v>
      </c>
      <c r="P63" s="35">
        <f t="shared" ca="1" si="13"/>
        <v>442020.85</v>
      </c>
      <c r="Q63" s="36" t="e">
        <f t="shared" ref="Q63:Q72" ca="1" si="14">P63/M63</f>
        <v>#DIV/0!</v>
      </c>
      <c r="R63" s="28">
        <f ca="1">IF(ISERROR([1]!d("fon_rf_med",F63,$H$4,$H$5)),0,[1]!d("fon_rf_med",F63,$H$4,$H$5))</f>
        <v>2606498.0621645567</v>
      </c>
      <c r="S63" s="30">
        <f t="shared" ca="1" si="6"/>
        <v>0.65686654486053497</v>
      </c>
      <c r="T63" s="28">
        <f ca="1">IF(ISERROR([1]!d("fon_rv_med",F63,$H$4,$H$5)),0,[1]!d("fon_rv_med",F63,$H$4,$H$5))</f>
        <v>339630.0252564103</v>
      </c>
      <c r="U63" s="30">
        <f t="shared" ca="1" si="2"/>
        <v>8.5590549426999715E-2</v>
      </c>
      <c r="V63" s="29">
        <f ca="1">IF(ISERROR([1]!d("fon_FON_med",$F63,$H$4,$H$5)),0,[1]!d("fon_FON_med",$F63,$H$4,$H$5))</f>
        <v>1001397.6065189873</v>
      </c>
      <c r="W63" s="30">
        <f t="shared" ca="1" si="3"/>
        <v>0.25236335118526115</v>
      </c>
      <c r="X63" s="28">
        <f ca="1">[1]!d("foN_PAT_MED",F63,$H$4,$H$5-1)</f>
        <v>3968078.5732784807</v>
      </c>
      <c r="Y63" s="33">
        <f>[1]!d("fon_vl",$F63,WORKDAY($Y$10,-1))/[1]!d("fon_vl",$F63,WORKDAY($Y$9,-1))-1</f>
        <v>-1.5454688293904395E-3</v>
      </c>
      <c r="Z63" s="33">
        <f>[1]!d("fon_vl",F63,WORKDAY($Z$10,-1))/[1]!d("fon_vl",F63,WORKDAY($Z$9,-1))-1</f>
        <v>7.2821361163419862E-3</v>
      </c>
      <c r="AA63" s="33">
        <f ca="1">[1]!d("fon_vl",F63,WORKDAY($AA$10,-1))/[1]!d("fon_vl",F63,WORKDAY($AA$9,-1))-1</f>
        <v>-3.9997585408131697E-2</v>
      </c>
    </row>
    <row r="64" spans="2:27">
      <c r="B64" s="52">
        <f>[1]!d("fon_vl",$F64,$B$10)/[1]!d("fon_vl",$F64,$B$9)-1</f>
        <v>5.992848388500116E-3</v>
      </c>
      <c r="C64" s="52">
        <f>[1]!d("fon_vl",$F64,$C$10)/[1]!d("fon_vl",$F64,$C$9)-1</f>
        <v>6.3030369627380622E-2</v>
      </c>
      <c r="D64" s="52">
        <f>[1]!d("fon_vl",$F64,$D$10)/[1]!d("fon_vl",$F64,$D$9)-1</f>
        <v>-8.374690180603761E-2</v>
      </c>
      <c r="E64" s="52">
        <f>[1]!d("fon_vl",$F64,$E$10)/[1]!d("fon_vl",$F64,$E$9)-1</f>
        <v>3.2588414447924263E-2</v>
      </c>
      <c r="F64" s="68">
        <v>495</v>
      </c>
      <c r="G64" s="22" t="str">
        <f>[1]!d("ent_ape",F64)</f>
        <v>TREA AHORRO 1, FP</v>
      </c>
      <c r="H64" s="27">
        <f>[1]!d("fon_vl",$F64,$H$10)</f>
        <v>12.009269999999999</v>
      </c>
      <c r="I64" s="72">
        <f ca="1">[1]!d("fon_vl",$F64,WORKDAY($I$10,-1))</f>
        <v>11.744798999999999</v>
      </c>
      <c r="J64" s="67">
        <f ca="1">[1]!d("fon_vl",$F64,WORKDAY($J$10,-1))</f>
        <v>11.776987999999999</v>
      </c>
      <c r="K64" s="31">
        <f t="shared" ca="1" si="11"/>
        <v>2.740702501592418E-3</v>
      </c>
      <c r="L64" s="31">
        <f t="shared" ca="1" si="12"/>
        <v>-1.9341891721978088E-2</v>
      </c>
      <c r="M64" s="34">
        <f ca="1">[1]!d("FON_pat",$F64,$H$5)</f>
        <v>0</v>
      </c>
      <c r="N64" s="21">
        <f ca="1">[1]!d("FON_LIQ_BES_DIV2",$F64,WORKDAY($G$5,-1),"USD")</f>
        <v>0</v>
      </c>
      <c r="O64" s="21">
        <f ca="1">[1]!d("FON_LIQ_BES_DIV2",$F64,WORKDAY($H$5,-1),"EUR")</f>
        <v>129629.3</v>
      </c>
      <c r="P64" s="35">
        <f t="shared" ca="1" si="13"/>
        <v>129629.3</v>
      </c>
      <c r="Q64" s="36" t="e">
        <f t="shared" ca="1" si="14"/>
        <v>#DIV/0!</v>
      </c>
      <c r="R64" s="28">
        <f ca="1">IF(ISERROR([1]!d("fon_rf_med",F64,$H$4,$H$5)),0,[1]!d("fon_rf_med",F64,$H$4,$H$5))</f>
        <v>1482425.2024936709</v>
      </c>
      <c r="S64" s="30">
        <f t="shared" ca="1" si="6"/>
        <v>0.56790601088723025</v>
      </c>
      <c r="T64" s="28">
        <f ca="1">IF(ISERROR([1]!d("fon_rv_med",F64,$H$4,$H$5)),0,[1]!d("fon_rv_med",F64,$H$4,$H$5))</f>
        <v>699358.20630379743</v>
      </c>
      <c r="U64" s="30">
        <f t="shared" ca="1" si="2"/>
        <v>0.26791889968892635</v>
      </c>
      <c r="V64" s="29">
        <f ca="1">IF(ISERROR([1]!d("fon_FON_med",$F64,$H$4,$H$5)),0,[1]!d("fon_FON_med",$F64,$H$4,$H$5))</f>
        <v>159518.07910126582</v>
      </c>
      <c r="W64" s="30">
        <f t="shared" ca="1" si="3"/>
        <v>6.1110183376810401E-2</v>
      </c>
      <c r="X64" s="28">
        <f ca="1">[1]!d("foN_PAT_MED",F64,$H$4,$H$5-1)</f>
        <v>2610335.4676202536</v>
      </c>
      <c r="Y64" s="33">
        <f>[1]!d("fon_vl",$F64,WORKDAY($Y$10,-1))/[1]!d("fon_vl",$F64,WORKDAY($Y$9,-1))-1</f>
        <v>7.9773375067759833E-3</v>
      </c>
      <c r="Z64" s="33">
        <f>[1]!d("fon_vl",F64,WORKDAY($Z$10,-1))/[1]!d("fon_vl",F64,WORKDAY($Z$9,-1))-1</f>
        <v>1.1531447313985366E-2</v>
      </c>
      <c r="AA64" s="33">
        <f ca="1">[1]!d("fon_vl",F64,WORKDAY($AA$10,-1))/[1]!d("fon_vl",F64,WORKDAY($AA$9,-1))-1</f>
        <v>-3.8194034118216869E-2</v>
      </c>
    </row>
    <row r="65" spans="2:27" s="75" customFormat="1">
      <c r="B65" s="73">
        <f>[1]!d("fon_vl",$F65,$B$10)/[1]!d("fon_vl",$F65,$B$9)-1</f>
        <v>-7.0431102795872613E-3</v>
      </c>
      <c r="C65" s="73">
        <f>[1]!d("fon_vl",$F65,$C$10)/[1]!d("fon_vl",$F65,$C$9)-1</f>
        <v>3.4049544290180034E-2</v>
      </c>
      <c r="D65" s="73">
        <f>[1]!d("fon_vl",$F65,$D$10)/[1]!d("fon_vl",$F65,$D$9)-1</f>
        <v>-3.3569471727723732E-2</v>
      </c>
      <c r="E65" s="73">
        <f>[1]!d("fon_vl",$F65,$E$10)/[1]!d("fon_vl",$F65,$E$9)-1</f>
        <v>1.2793111690389214E-2</v>
      </c>
      <c r="F65" s="74">
        <v>492</v>
      </c>
      <c r="G65" s="84" t="str">
        <f>[1]!d("ent_ape",F65)</f>
        <v>TREA RF CP, FP</v>
      </c>
      <c r="H65" s="76">
        <f>[1]!d("fon_vl",$F65,$H$10)</f>
        <v>13.589324999999999</v>
      </c>
      <c r="I65" s="77">
        <f ca="1">[1]!d("fon_vl",$F65,$I$10)</f>
        <v>13.516845</v>
      </c>
      <c r="J65" s="78">
        <f ca="1">[1]!d("fon_vl",$F65,$J$10)</f>
        <v>13.520106999999999</v>
      </c>
      <c r="K65" s="79">
        <f ca="1">J65/I65-1</f>
        <v>2.4132850528357785E-4</v>
      </c>
      <c r="L65" s="79">
        <f ca="1">J65/H65-1</f>
        <v>-5.0935568911626428E-3</v>
      </c>
      <c r="M65" s="34">
        <f ca="1">[1]!d("FON_pat",$F65,$H$5)</f>
        <v>4251751.01</v>
      </c>
      <c r="N65" s="80">
        <f ca="1">[1]!d("FON_LIQ_BES_DIV2",$F65,$H$5,"USD")</f>
        <v>0</v>
      </c>
      <c r="O65" s="80">
        <f ca="1">[1]!d("FON_LIQ_BES_DIV2",$F65,$H$5,"EUR")</f>
        <v>407197.9</v>
      </c>
      <c r="P65" s="35">
        <f t="shared" ca="1" si="13"/>
        <v>407197.9</v>
      </c>
      <c r="Q65" s="36">
        <f t="shared" ca="1" si="14"/>
        <v>9.5771812376190868E-2</v>
      </c>
      <c r="R65" s="81">
        <f ca="1">IF(ISERROR([1]!d("fon_rf_med",F65,$H$4,$H$5)),0,[1]!d("fon_rf_med",F65,$H$4,$H$5))</f>
        <v>5261658.5429129889</v>
      </c>
      <c r="S65" s="30">
        <f t="shared" ca="1" si="6"/>
        <v>0.92682218676240924</v>
      </c>
      <c r="T65" s="81">
        <f ca="1">IF(ISERROR([1]!d("fon_rv_med",F65,$H$4,$H$5)),0,[1]!d("fon_rv_med",F65,$H$4,$H$5))</f>
        <v>0</v>
      </c>
      <c r="U65" s="30">
        <f t="shared" ca="1" si="2"/>
        <v>0</v>
      </c>
      <c r="V65" s="82">
        <f ca="1">IF(ISERROR([1]!d("fon_FON_med",$F65,$H$4,$H$5)),0,[1]!d("fon_FON_med",$F65,$H$4,$H$5))</f>
        <v>0</v>
      </c>
      <c r="W65" s="30">
        <f t="shared" ca="1" si="3"/>
        <v>0</v>
      </c>
      <c r="X65" s="81">
        <f ca="1">[1]!d("foN_PAT_MED",F65,$H$4,$H$5)</f>
        <v>5677096.0148171494</v>
      </c>
      <c r="Y65" s="83">
        <f>[1]!d("fon_vl",$F65,$Y$10)/[1]!d("fon_vl",$F65,$Y$9)-1</f>
        <v>4.8617377996951205E-4</v>
      </c>
      <c r="Z65" s="83">
        <f>[1]!d("fon_vl",F65,$Z$10)/[1]!d("fon_vl",F65,$Z$9)-1</f>
        <v>-8.2388676023892327E-4</v>
      </c>
      <c r="AA65" s="83">
        <f ca="1">[1]!d("fon_vl",F65,$AA$10)/[1]!d("fon_vl",F65,$AA$9)-1</f>
        <v>-5.5682588138170619E-3</v>
      </c>
    </row>
    <row r="66" spans="2:27" s="75" customFormat="1">
      <c r="B66" s="73">
        <f>[1]!d("fon_vl",$F66,$B$10)/[1]!d("fon_vl",$F66,$B$9)-1</f>
        <v>6.2732985276966247E-2</v>
      </c>
      <c r="C66" s="73">
        <f>[1]!d("fon_vl",$F66,$C$10)/[1]!d("fon_vl",$F66,$C$9)-1</f>
        <v>0.12026298148488523</v>
      </c>
      <c r="D66" s="73">
        <f>[1]!d("fon_vl",$F66,$D$10)/[1]!d("fon_vl",$F66,$D$9)-1</f>
        <v>-9.9709908821371651E-2</v>
      </c>
      <c r="E66" s="73">
        <f>[1]!d("fon_vl",$F66,$E$10)/[1]!d("fon_vl",$F66,$E$9)-1</f>
        <v>7.260137821539292E-2</v>
      </c>
      <c r="F66" s="74">
        <v>480</v>
      </c>
      <c r="G66" s="84" t="str">
        <f>[1]!d("ent_ape",F66)</f>
        <v>TREA RV MIXTA, FP</v>
      </c>
      <c r="H66" s="76">
        <f>[1]!d("fon_vl",$F66,$H$10)</f>
        <v>8.6081679999999992</v>
      </c>
      <c r="I66" s="77">
        <f ca="1">[1]!d("fon_vl",$F66,$I$10)</f>
        <v>9.9956839999999989</v>
      </c>
      <c r="J66" s="78">
        <f ca="1">[1]!d("fon_vl",$F66,$J$10)</f>
        <v>10.019850999999999</v>
      </c>
      <c r="K66" s="79">
        <f ca="1">J66/I66-1</f>
        <v>2.4177434980938717E-3</v>
      </c>
      <c r="L66" s="79">
        <f ca="1">J66/H66-1</f>
        <v>0.16399343042561432</v>
      </c>
      <c r="M66" s="34">
        <f ca="1">[1]!d("FON_pat",$F66,$H$5)</f>
        <v>1328679.3799999999</v>
      </c>
      <c r="N66" s="80">
        <f ca="1">[1]!d("FON_LIQ_BES_DIV2",$F66,$H$5,"USD")</f>
        <v>7110.23</v>
      </c>
      <c r="O66" s="80">
        <f ca="1">[1]!d("FON_LIQ_BES_DIV2",$F66,$H$5,"EUR")</f>
        <v>102065.77</v>
      </c>
      <c r="P66" s="35">
        <f t="shared" ca="1" si="13"/>
        <v>109176</v>
      </c>
      <c r="Q66" s="36">
        <f t="shared" ca="1" si="14"/>
        <v>8.2168807346133424E-2</v>
      </c>
      <c r="R66" s="81">
        <f ca="1">IF(ISERROR([1]!d("fon_rf_med",F66,$H$4,$H$5)),0,[1]!d("fon_rf_med",F66,$H$4,$H$5))</f>
        <v>497874.19627994963</v>
      </c>
      <c r="S66" s="30">
        <f t="shared" ca="1" si="6"/>
        <v>0.34191439653777406</v>
      </c>
      <c r="T66" s="81">
        <f ca="1">IF(ISERROR([1]!d("fon_rv_med",F66,$H$4,$H$5)),0,[1]!d("fon_rv_med",F66,$H$4,$H$5))</f>
        <v>789265.00290037831</v>
      </c>
      <c r="U66" s="30">
        <f t="shared" ca="1" si="2"/>
        <v>0.54202661875516689</v>
      </c>
      <c r="V66" s="82">
        <f ca="1">IF(ISERROR([1]!d("fon_FON_med",$F66,$H$4,$H$5)),0,[1]!d("fon_FON_med",$F66,$H$4,$H$5))</f>
        <v>0</v>
      </c>
      <c r="W66" s="30">
        <f t="shared" ca="1" si="3"/>
        <v>0</v>
      </c>
      <c r="X66" s="81">
        <f ca="1">[1]!d("foN_PAT_MED",F66,$H$4,$H$5)</f>
        <v>1456136.9784993695</v>
      </c>
      <c r="Y66" s="83">
        <f>[1]!d("fon_vl",$F66,$Y$10)/[1]!d("fon_vl",$F66,$Y$9)-1</f>
        <v>-1.4770499431019268E-2</v>
      </c>
      <c r="Z66" s="83">
        <f>[1]!d("fon_vl",F66,$Z$10)/[1]!d("fon_vl",F66,$Z$9)-1</f>
        <v>2.6655237171741453E-2</v>
      </c>
      <c r="AA66" s="83">
        <f ca="1">[1]!d("fon_vl",F66,$AA$10)/[1]!d("fon_vl",F66,$AA$9)-1</f>
        <v>0.11604588197449939</v>
      </c>
    </row>
    <row r="67" spans="2:27">
      <c r="B67" s="52">
        <f>[1]!d("fon_vl",$F67,$B$10)/[1]!d("fon_vl",$F67,$B$9)-1</f>
        <v>-3.4474044710977036E-3</v>
      </c>
      <c r="C67" s="52">
        <f>[1]!d("fon_vl",$F67,$C$10)/[1]!d("fon_vl",$F67,$C$9)-1</f>
        <v>4.0388666307854759E-2</v>
      </c>
      <c r="D67" s="52">
        <f>[1]!d("fon_vl",$F67,$D$10)/[1]!d("fon_vl",$F67,$D$9)-1</f>
        <v>-3.4478600678389149E-2</v>
      </c>
      <c r="E67" s="52">
        <f>[1]!d("fon_vl",$F67,$E$10)/[1]!d("fon_vl",$F67,$E$9)-1</f>
        <v>8.4701431949478767E-3</v>
      </c>
      <c r="F67" s="68">
        <v>475</v>
      </c>
      <c r="G67" s="22" t="str">
        <f>[1]!d("ent_ape",F67)</f>
        <v>TREA RF LP, FP</v>
      </c>
      <c r="H67" s="27">
        <f>[1]!d("fon_vl",$F67,$H$10)</f>
        <v>12.6273</v>
      </c>
      <c r="I67" s="72">
        <f ca="1">[1]!d("fon_vl",$F67,WORKDAY($I$10,-1))</f>
        <v>11.752893</v>
      </c>
      <c r="J67" s="67">
        <f ca="1">[1]!d("fon_vl",$F67,WORKDAY($J$10,-1))</f>
        <v>11.779463999999999</v>
      </c>
      <c r="K67" s="31">
        <f t="shared" ca="1" si="11"/>
        <v>2.260805063059701E-3</v>
      </c>
      <c r="L67" s="31">
        <f t="shared" ca="1" si="12"/>
        <v>-6.7143094723337571E-2</v>
      </c>
      <c r="M67" s="34">
        <f ca="1">[1]!d("FON_pat",$F67,$H$5)</f>
        <v>0</v>
      </c>
      <c r="N67" s="21">
        <f ca="1">[1]!d("FON_LIQ_BES_DIV2",$F67,WORKDAY($G$5,-1),"USD")</f>
        <v>0</v>
      </c>
      <c r="O67" s="21">
        <f ca="1">[1]!d("FON_LIQ_BES_DIV2",$F67,WORKDAY($H$5,-1),"EUR")</f>
        <v>13971.2</v>
      </c>
      <c r="P67" s="35">
        <f t="shared" ca="1" si="13"/>
        <v>13971.2</v>
      </c>
      <c r="Q67" s="36" t="e">
        <f t="shared" ca="1" si="14"/>
        <v>#DIV/0!</v>
      </c>
      <c r="R67" s="28">
        <f ca="1">IF(ISERROR([1]!d("fon_rf_med",F67,$H$4,$H$5)),0,[1]!d("fon_rf_med",F67,$H$4,$H$5))</f>
        <v>441430.79827848106</v>
      </c>
      <c r="S67" s="30">
        <f t="shared" ca="1" si="6"/>
        <v>0.44571178479851092</v>
      </c>
      <c r="T67" s="28">
        <f ca="1">IF(ISERROR([1]!d("fon_rv_med",F67,$H$4,$H$5)),0,[1]!d("fon_rv_med",F67,$H$4,$H$5))</f>
        <v>0</v>
      </c>
      <c r="U67" s="30">
        <f t="shared" ca="1" si="2"/>
        <v>0</v>
      </c>
      <c r="V67" s="29">
        <f ca="1">IF(ISERROR([1]!d("fon_FON_med",$F67,$H$4,$H$5)),0,[1]!d("fon_FON_med",$F67,$H$4,$H$5))</f>
        <v>458477.58743037976</v>
      </c>
      <c r="W67" s="30">
        <f t="shared" ca="1" si="3"/>
        <v>0.46292389335008377</v>
      </c>
      <c r="X67" s="28">
        <f ca="1">[1]!d("foN_PAT_MED",F67,$H$4,$H$5-1)</f>
        <v>990395.16865822801</v>
      </c>
      <c r="Y67" s="33">
        <f>[1]!d("fon_vl",$F67,WORKDAY($Y$10,-1))/[1]!d("fon_vl",$F67,WORKDAY($Y$9,-1))-1</f>
        <v>-3.1673437710358909E-3</v>
      </c>
      <c r="Z67" s="33">
        <f>[1]!d("fon_vl",F67,WORKDAY($Z$10,-1))/[1]!d("fon_vl",F67,WORKDAY($Z$9,-1))-1</f>
        <v>-2.8894191409511993E-4</v>
      </c>
      <c r="AA67" s="33">
        <f ca="1">[1]!d("fon_vl",F67,WORKDAY($AA$10,-1))/[1]!d("fon_vl",F67,WORKDAY($AA$9,-1))-1</f>
        <v>-6.3908551942088776E-2</v>
      </c>
    </row>
    <row r="68" spans="2:27" s="75" customFormat="1">
      <c r="B68" s="73">
        <f>[1]!d("fon_vl",$F68,$B$10)/[1]!d("fon_vl",$F68,$B$9)-1</f>
        <v>2.6098824339432891E-2</v>
      </c>
      <c r="C68" s="73">
        <f>[1]!d("fon_vl",$F68,$C$10)/[1]!d("fon_vl",$F68,$C$9)-1</f>
        <v>0.17080493696038013</v>
      </c>
      <c r="D68" s="73">
        <f>[1]!d("fon_vl",$F68,$D$10)/[1]!d("fon_vl",$F68,$D$9)-1</f>
        <v>-0.17980630481717419</v>
      </c>
      <c r="E68" s="73" t="e">
        <f>[1]!d("fon_vl",$F68,$E$10)/[1]!d("fon_vl",$F68,$E$9)-1</f>
        <v>#DIV/0!</v>
      </c>
      <c r="F68" s="74">
        <v>498</v>
      </c>
      <c r="G68" s="84" t="str">
        <f>[1]!d("ent_ape",F68)</f>
        <v>TREA AHORRO 3, FP</v>
      </c>
      <c r="H68" s="76">
        <f>[1]!d("fon_vl",$F68,$H$10)</f>
        <v>10.062512</v>
      </c>
      <c r="I68" s="77">
        <f ca="1">[1]!d("fon_vl",$F68,$I$10)</f>
        <v>11.751063</v>
      </c>
      <c r="J68" s="78">
        <f ca="1">[1]!d("fon_vl",$F68,$J$10)</f>
        <v>11.673211</v>
      </c>
      <c r="K68" s="79">
        <f ca="1">J68/I68-1</f>
        <v>-6.6251027672985519E-3</v>
      </c>
      <c r="L68" s="79">
        <f ca="1">J68/H68-1</f>
        <v>0.16006927494844225</v>
      </c>
      <c r="M68" s="34">
        <f ca="1">[1]!d("FON_pat",$F68,$H$5)</f>
        <v>2409964.5699999998</v>
      </c>
      <c r="N68" s="80">
        <f ca="1">[1]!d("FON_LIQ_BES_DIV2",$F68,$H$5,"USD")</f>
        <v>1130.1500000000001</v>
      </c>
      <c r="O68" s="80">
        <f ca="1">[1]!d("FON_LIQ_BES_DIV2",$F68,$H$5,"EUR")</f>
        <v>50309.34</v>
      </c>
      <c r="P68" s="35">
        <f t="shared" ca="1" si="13"/>
        <v>51439.49</v>
      </c>
      <c r="Q68" s="36">
        <f t="shared" ca="1" si="14"/>
        <v>2.1344500512719158E-2</v>
      </c>
      <c r="R68" s="81">
        <f ca="1">IF(ISERROR([1]!d("fon_rf_med",F68,$H$4,$H$5)),0,[1]!d("fon_rf_med",F68,$H$4,$H$5))</f>
        <v>0</v>
      </c>
      <c r="S68" s="30">
        <f t="shared" ca="1" si="6"/>
        <v>0</v>
      </c>
      <c r="T68" s="81">
        <f ca="1">IF(ISERROR([1]!d("fon_rv_med",F68,$H$4,$H$5)),0,[1]!d("fon_rv_med",F68,$H$4,$H$5))</f>
        <v>2248799.6615510718</v>
      </c>
      <c r="U68" s="30">
        <f t="shared" ca="1" si="2"/>
        <v>0.96656688402380719</v>
      </c>
      <c r="V68" s="82">
        <f ca="1">IF(ISERROR([1]!d("fon_FON_med",$F68,$H$4,$H$5)),0,[1]!d("fon_FON_med",$F68,$H$4,$H$5))</f>
        <v>0</v>
      </c>
      <c r="W68" s="30">
        <f t="shared" ca="1" si="3"/>
        <v>0</v>
      </c>
      <c r="X68" s="81">
        <f ca="1">[1]!d("foN_PAT_MED",F68,$H$4,$H$5)</f>
        <v>2326584.6354981083</v>
      </c>
      <c r="Y68" s="83">
        <f>[1]!d("fon_vl",$F68,$Y$10)/[1]!d("fon_vl",$F68,$Y$9)-1</f>
        <v>4.4859833890602552E-3</v>
      </c>
      <c r="Z68" s="83">
        <f>[1]!d("fon_vl",F68,$Z$10)/[1]!d("fon_vl",F68,$Z$9)-1</f>
        <v>3.2949540880713446E-2</v>
      </c>
      <c r="AA68" s="83">
        <f ca="1">[1]!d("fon_vl",F68,$AA$10)/[1]!d("fon_vl",F68,$AA$9)-1</f>
        <v>7.950399015304499E-2</v>
      </c>
    </row>
    <row r="69" spans="2:27">
      <c r="B69" s="52">
        <f>[1]!d("fon_vl",$F69,$B$10)/[1]!d("fon_vl",$F69,$B$9)-1</f>
        <v>2.0261827999852544E-2</v>
      </c>
      <c r="C69" s="52">
        <f>[1]!d("fon_vl",$F69,$C$10)/[1]!d("fon_vl",$F69,$C$9)-1</f>
        <v>6.7030146371192423E-2</v>
      </c>
      <c r="D69" s="52">
        <f>[1]!d("fon_vl",$F69,$D$10)/[1]!d("fon_vl",$F69,$D$9)-1</f>
        <v>-6.982393068603443E-2</v>
      </c>
      <c r="E69" s="52">
        <f>[1]!d("fon_vl",$F69,$E$10)/[1]!d("fon_vl",$F69,$E$9)-1</f>
        <v>2.0632820374492322E-2</v>
      </c>
      <c r="F69" s="68">
        <v>505</v>
      </c>
      <c r="G69" s="22" t="str">
        <f>[1]!d("ent_ape",F69)</f>
        <v>TREA EMPLEO, FP</v>
      </c>
      <c r="H69" s="27">
        <f>[1]!d("fon_vl",$F69,$H$10)</f>
        <v>12.950718</v>
      </c>
      <c r="I69" s="72">
        <f ca="1">[1]!d("fon_vl",$F69,WORKDAY($I$10,-1))</f>
        <v>13.285269</v>
      </c>
      <c r="J69" s="67">
        <f ca="1">[1]!d("fon_vl",$F69,WORKDAY($J$10,-1))</f>
        <v>13.312033</v>
      </c>
      <c r="K69" s="31">
        <f t="shared" ca="1" si="11"/>
        <v>2.0145621439806582E-3</v>
      </c>
      <c r="L69" s="31">
        <f t="shared" ca="1" si="12"/>
        <v>2.7899225355690671E-2</v>
      </c>
      <c r="M69" s="34">
        <f ca="1">[1]!d("FON_pat",$F69,$H$5)</f>
        <v>0</v>
      </c>
      <c r="N69" s="21">
        <f ca="1">[1]!d("FON_LIQ_BES_DIV2",$F69,WORKDAY($G$5,-1),"USD")</f>
        <v>0</v>
      </c>
      <c r="O69" s="21">
        <f ca="1">[1]!d("FON_LIQ_BES_DIV2",$F69,WORKDAY($H$5,-1),"EUR")</f>
        <v>126719.15</v>
      </c>
      <c r="P69" s="35">
        <f t="shared" ca="1" si="13"/>
        <v>126719.15</v>
      </c>
      <c r="Q69" s="36" t="e">
        <f t="shared" ca="1" si="14"/>
        <v>#DIV/0!</v>
      </c>
      <c r="R69" s="28">
        <f ca="1">IF(ISERROR([1]!d("fon_rf_med",F69,$H$4,$H$5)),0,[1]!d("fon_rf_med",F69,$H$4,$H$5))</f>
        <v>0</v>
      </c>
      <c r="S69" s="30">
        <f t="shared" ca="1" si="6"/>
        <v>0</v>
      </c>
      <c r="T69" s="28">
        <f ca="1">IF(ISERROR([1]!d("fon_rv_med",F69,$H$4,$H$5)),0,[1]!d("fon_rv_med",F69,$H$4,$H$5))</f>
        <v>0</v>
      </c>
      <c r="U69" s="30">
        <f t="shared" ca="1" si="2"/>
        <v>0</v>
      </c>
      <c r="V69" s="29">
        <f ca="1">IF(ISERROR([1]!d("fon_FON_med",$F69,$H$4,$H$5)),0,[1]!d("fon_FON_med",$F69,$H$4,$H$5))</f>
        <v>752030.1743544304</v>
      </c>
      <c r="W69" s="30">
        <f t="shared" ca="1" si="3"/>
        <v>0.95006305428531668</v>
      </c>
      <c r="X69" s="28">
        <f ca="1">[1]!d("foN_PAT_MED",F69,$H$4,$H$5-1)</f>
        <v>791558.17181012663</v>
      </c>
      <c r="Y69" s="33">
        <f>[1]!d("fon_vl",$F69,WORKDAY($Y$10,-1))/[1]!d("fon_vl",$F69,WORKDAY($Y$9,-1))-1</f>
        <v>3.2602053415107246E-3</v>
      </c>
      <c r="Z69" s="33">
        <f>[1]!d("fon_vl",F69,WORKDAY($Z$10,-1))/[1]!d("fon_vl",F69,WORKDAY($Z$9,-1))-1</f>
        <v>1.885131463702594E-2</v>
      </c>
      <c r="AA69" s="33">
        <f ca="1">[1]!d("fon_vl",F69,WORKDAY($AA$10,-1))/[1]!d("fon_vl",F69,WORKDAY($AA$9,-1))-1</f>
        <v>5.6020324713772496E-3</v>
      </c>
    </row>
    <row r="70" spans="2:27" s="75" customFormat="1">
      <c r="B70" s="73">
        <f>[1]!d("fon_vl",$F70,$B$10)/[1]!d("fon_vl",$F70,$B$9)-1</f>
        <v>0.16465175883151595</v>
      </c>
      <c r="C70" s="73">
        <f>[1]!d("fon_vl",$F70,$C$10)/[1]!d("fon_vl",$F70,$C$9)-1</f>
        <v>0.1793541855300671</v>
      </c>
      <c r="D70" s="73">
        <f>[1]!d("fon_vl",$F70,$D$10)/[1]!d("fon_vl",$F70,$D$9)-1</f>
        <v>-0.15631301938498987</v>
      </c>
      <c r="E70" s="73">
        <f>[1]!d("fon_vl",$F70,$E$10)/[1]!d("fon_vl",$F70,$E$9)-1</f>
        <v>0.13789817033005147</v>
      </c>
      <c r="F70" s="74">
        <v>485</v>
      </c>
      <c r="G70" s="84" t="str">
        <f>[1]!d("ent_ape",F70)</f>
        <v>TREA RV, FP</v>
      </c>
      <c r="H70" s="76">
        <f>[1]!d("fon_vl",$F70,$H$10)</f>
        <v>20.092365999999998</v>
      </c>
      <c r="I70" s="77">
        <f ca="1">[1]!d("fon_vl",$F70,$I$10)</f>
        <v>16.982364999999998</v>
      </c>
      <c r="J70" s="78">
        <f ca="1">[1]!d("fon_vl",$F70,$J$10)</f>
        <v>17.042870999999998</v>
      </c>
      <c r="K70" s="79">
        <f ca="1">J70/I70-1</f>
        <v>3.5628724267791068E-3</v>
      </c>
      <c r="L70" s="79">
        <f ca="1">J70/H70-1</f>
        <v>-0.15177381299942483</v>
      </c>
      <c r="M70" s="34">
        <f ca="1">[1]!d("FON_pat",$F70,$H$5)</f>
        <v>5945510.6399999997</v>
      </c>
      <c r="N70" s="80">
        <f ca="1">[1]!d("FON_LIQ_BES_DIV2",$F70,$H$5,"USD")</f>
        <v>219733.84</v>
      </c>
      <c r="O70" s="80">
        <f ca="1">[1]!d("FON_LIQ_BES_DIV2",$F70,$H$5,"EUR")</f>
        <v>112428.87</v>
      </c>
      <c r="P70" s="35">
        <f t="shared" ca="1" si="13"/>
        <v>332162.70999999996</v>
      </c>
      <c r="Q70" s="36">
        <f t="shared" ca="1" si="14"/>
        <v>5.5867818613474042E-2</v>
      </c>
      <c r="R70" s="81">
        <f ca="1">IF(ISERROR([1]!d("fon_rf_med",F70,$H$4,$H$5)),0,[1]!d("fon_rf_med",F70,$H$4,$H$5))</f>
        <v>0</v>
      </c>
      <c r="S70" s="30">
        <f t="shared" ca="1" si="6"/>
        <v>0</v>
      </c>
      <c r="T70" s="81">
        <f ca="1">IF(ISERROR([1]!d("fon_rv_med",F70,$H$4,$H$5)),0,[1]!d("fon_rv_med",F70,$H$4,$H$5))</f>
        <v>8671849.3679445144</v>
      </c>
      <c r="U70" s="30">
        <f t="shared" ca="1" si="2"/>
        <v>0.92052041042871069</v>
      </c>
      <c r="V70" s="82">
        <f ca="1">IF(ISERROR([1]!d("fon_FON_med",$F70,$H$4,$H$5)),0,[1]!d("fon_FON_med",$F70,$H$4,$H$5))</f>
        <v>0</v>
      </c>
      <c r="W70" s="30">
        <f t="shared" ca="1" si="3"/>
        <v>0</v>
      </c>
      <c r="X70" s="81">
        <f ca="1">[1]!d("foN_PAT_MED",F70,$H$4,$H$5)</f>
        <v>9420594.3395712487</v>
      </c>
      <c r="Y70" s="83">
        <f>[1]!d("fon_vl",$F70,$Y$10)/[1]!d("fon_vl",$F70,$Y$9)-1</f>
        <v>-4.4738106390094234E-3</v>
      </c>
      <c r="Z70" s="83">
        <f>[1]!d("fon_vl",F70,$Z$10)/[1]!d("fon_vl",F70,$Z$9)-1</f>
        <v>1.8111648930461133E-2</v>
      </c>
      <c r="AA70" s="83">
        <f ca="1">[1]!d("fon_vl",F70,$AA$10)/[1]!d("fon_vl",F70,$AA$9)-1</f>
        <v>-0.20872481856665148</v>
      </c>
    </row>
    <row r="71" spans="2:27">
      <c r="B71" s="52">
        <f>[1]!d("fon_vl",$F71,$B$10)/[1]!d("fon_vl",$F71,$B$9)-1</f>
        <v>-5.5582458777139854E-2</v>
      </c>
      <c r="C71" s="52">
        <f>[1]!d("fon_vl",$F71,$C$10)/[1]!d("fon_vl",$F71,$C$9)-1</f>
        <v>0.20654743942424769</v>
      </c>
      <c r="D71" s="52">
        <f>[1]!d("fon_vl",$F71,$D$10)/[1]!d("fon_vl",$F71,$D$9)-1</f>
        <v>-0.19137838203547453</v>
      </c>
      <c r="E71" s="52">
        <f>[1]!d("fon_vl",$F71,$E$10)/[1]!d("fon_vl",$F71,$E$9)-1</f>
        <v>0.11385441886591918</v>
      </c>
      <c r="F71" s="68">
        <v>539</v>
      </c>
      <c r="G71" s="22" t="str">
        <f>[1]!d("ent_ape",F71)</f>
        <v>N.B. EQUILIBRIO RENTA VARIABLE, PPI</v>
      </c>
      <c r="H71" s="27">
        <f>[1]!d("fon_vl",$F71,$H$10)</f>
        <v>6.5098889999999994</v>
      </c>
      <c r="I71" s="72">
        <f ca="1">[1]!d("fon_vl",$F71,WORKDAY($I$10,-1))</f>
        <v>0</v>
      </c>
      <c r="J71" s="67">
        <f ca="1">[1]!d("fon_vl",$F71,WORKDAY($J$10,-1))</f>
        <v>0</v>
      </c>
      <c r="K71" s="31" t="e">
        <f t="shared" ca="1" si="11"/>
        <v>#DIV/0!</v>
      </c>
      <c r="L71" s="31">
        <f t="shared" ca="1" si="12"/>
        <v>-1</v>
      </c>
      <c r="M71" s="34">
        <f ca="1">[1]!d("FON_pat",$F71,$H$5)</f>
        <v>0</v>
      </c>
      <c r="N71" s="21">
        <f ca="1">[1]!d("FON_LIQ_BES_DIV2",$F71,WORKDAY($G$5,-1),"USD")</f>
        <v>0</v>
      </c>
      <c r="O71" s="21">
        <f ca="1">[1]!d("FON_LIQ_BES_DIV2",$F71,WORKDAY($H$5,-1),"EUR")</f>
        <v>0</v>
      </c>
      <c r="P71" s="35">
        <f t="shared" ca="1" si="13"/>
        <v>0</v>
      </c>
      <c r="Q71" s="36" t="e">
        <f ca="1">P71/M71</f>
        <v>#DIV/0!</v>
      </c>
      <c r="R71" s="28">
        <f ca="1">IF(ISERROR([1]!d("fon_rf_med",F71,$H$4,$H$5)),0,[1]!d("fon_rf_med",F71,$H$4,$H$5))</f>
        <v>0</v>
      </c>
      <c r="S71" s="30" t="e">
        <f t="shared" ca="1" si="6"/>
        <v>#DIV/0!</v>
      </c>
      <c r="T71" s="28">
        <f ca="1">IF(ISERROR([1]!d("fon_rv_med",F71,$H$4,$H$5)),0,[1]!d("fon_rv_med",F71,$H$4,$H$5))</f>
        <v>0</v>
      </c>
      <c r="U71" s="30" t="e">
        <f ca="1">$T71/$X71</f>
        <v>#DIV/0!</v>
      </c>
      <c r="V71" s="29">
        <f ca="1">IF(ISERROR([1]!d("fon_FON_med",$F71,$H$4,$H$5)),0,[1]!d("fon_FON_med",$F71,$H$4,$H$5))</f>
        <v>0</v>
      </c>
      <c r="W71" s="30" t="e">
        <f t="shared" ca="1" si="3"/>
        <v>#DIV/0!</v>
      </c>
      <c r="X71" s="28">
        <f ca="1">[1]!d("foN_PAT_MED",F71,$H$4,$H$5-1)</f>
        <v>0</v>
      </c>
      <c r="Y71" s="33">
        <f>[1]!d("fon_vl",$F71,WORKDAY($Y$10,-1))/[1]!d("fon_vl",$F71,WORKDAY($Y$9,-1))-1</f>
        <v>2.1360118429054609E-2</v>
      </c>
      <c r="Z71" s="33">
        <f>[1]!d("fon_vl",F71,WORKDAY($Z$10,-1))/[1]!d("fon_vl",F71,WORKDAY($Z$9,-1))-1</f>
        <v>8.3217763550615942E-3</v>
      </c>
      <c r="AA71" s="33">
        <f ca="1">[1]!d("fon_vl",F71,WORKDAY($AA$10,-1))/[1]!d("fon_vl",F71,WORKDAY($AA$9,-1))-1</f>
        <v>-1</v>
      </c>
    </row>
    <row r="72" spans="2:27">
      <c r="B72" s="52">
        <f>[1]!d("fon_vl",$F72,$B$10)/[1]!d("fon_vl",$F72,$B$9)-1</f>
        <v>-4.1098225514782927E-3</v>
      </c>
      <c r="C72" s="52">
        <f>[1]!d("fon_vl",$F72,$C$10)/[1]!d("fon_vl",$F72,$C$9)-1</f>
        <v>4.6423141668375356E-2</v>
      </c>
      <c r="D72" s="52">
        <f>[1]!d("fon_vl",$F72,$D$10)/[1]!d("fon_vl",$F72,$D$9)-1</f>
        <v>-3.7764482920151332E-2</v>
      </c>
      <c r="E72" s="52">
        <f>[1]!d("fon_vl",$F72,$E$10)/[1]!d("fon_vl",$F72,$E$9)-1</f>
        <v>2.1116580909573246E-2</v>
      </c>
      <c r="F72" s="68">
        <v>538</v>
      </c>
      <c r="G72" s="22" t="str">
        <f>[1]!d("ent_ape",F72)</f>
        <v>N.B. EQUILIBRIO RENTA FIJA, PPI</v>
      </c>
      <c r="H72" s="27">
        <f>[1]!d("fon_vl",$F72,$H$10)</f>
        <v>8.5647830000000003</v>
      </c>
      <c r="I72" s="72">
        <f ca="1">[1]!d("fon_vl",$F72,WORKDAY($I$10,-1))</f>
        <v>0</v>
      </c>
      <c r="J72" s="67">
        <f ca="1">[1]!d("fon_vl",$F72,WORKDAY($J$10,-1))</f>
        <v>0</v>
      </c>
      <c r="K72" s="31" t="e">
        <f t="shared" ca="1" si="11"/>
        <v>#DIV/0!</v>
      </c>
      <c r="L72" s="31">
        <f t="shared" ca="1" si="12"/>
        <v>-1</v>
      </c>
      <c r="M72" s="34">
        <f ca="1">[1]!d("FON_pat",$F72,$H$5)</f>
        <v>0</v>
      </c>
      <c r="N72" s="21">
        <f ca="1">[1]!d("FON_LIQ_BES_DIV2",$F72,WORKDAY($G$5,-1),"USD")</f>
        <v>0</v>
      </c>
      <c r="O72" s="21">
        <f ca="1">[1]!d("FON_LIQ_BES_DIV2",$F72,WORKDAY($H$5,-1),"EUR")</f>
        <v>0</v>
      </c>
      <c r="P72" s="35">
        <f t="shared" ca="1" si="13"/>
        <v>0</v>
      </c>
      <c r="Q72" s="36" t="e">
        <f t="shared" ca="1" si="14"/>
        <v>#DIV/0!</v>
      </c>
      <c r="R72" s="28">
        <f ca="1">IF(ISERROR([1]!d("fon_rf_med",F72,$H$4,$H$5)),0,[1]!d("fon_rf_med",F72,$H$4,$H$5))</f>
        <v>0</v>
      </c>
      <c r="S72" s="30" t="e">
        <f t="shared" ca="1" si="6"/>
        <v>#DIV/0!</v>
      </c>
      <c r="T72" s="28">
        <f ca="1">IF(ISERROR([1]!d("fon_rv_med",F72,$H$4,$H$5)),0,[1]!d("fon_rv_med",F72,$H$4,$H$5))</f>
        <v>0</v>
      </c>
      <c r="U72" s="30" t="e">
        <f t="shared" ref="U72:U92" ca="1" si="15">$T72/$X72</f>
        <v>#DIV/0!</v>
      </c>
      <c r="V72" s="29">
        <f ca="1">IF(ISERROR([1]!d("fon_FON_med",$F72,$H$4,$H$5)),0,[1]!d("fon_FON_med",$F72,$H$4,$H$5))</f>
        <v>0</v>
      </c>
      <c r="W72" s="30" t="e">
        <f t="shared" ca="1" si="3"/>
        <v>#DIV/0!</v>
      </c>
      <c r="X72" s="28">
        <f ca="1">[1]!d("foN_PAT_MED",F72,$H$4,$H$5-1)</f>
        <v>0</v>
      </c>
      <c r="Y72" s="33">
        <f>[1]!d("fon_vl",$F72,WORKDAY($Y$10,-1))/[1]!d("fon_vl",$F72,WORKDAY($Y$9,-1))-1</f>
        <v>-3.5394942288672349E-3</v>
      </c>
      <c r="Z72" s="33">
        <f>[1]!d("fon_vl",F72,WORKDAY($Z$10,-1))/[1]!d("fon_vl",F72,WORKDAY($Z$9,-1))-1</f>
        <v>-6.9711433682803081E-3</v>
      </c>
      <c r="AA72" s="33">
        <f ca="1">[1]!d("fon_vl",F72,WORKDAY($AA$10,-1))/[1]!d("fon_vl",F72,WORKDAY($AA$9,-1))-1</f>
        <v>-1</v>
      </c>
    </row>
    <row r="73" spans="2:27">
      <c r="B73" s="52"/>
      <c r="C73" s="52"/>
      <c r="D73" s="52"/>
      <c r="E73" s="52"/>
      <c r="F73" s="68"/>
      <c r="H73" s="27"/>
      <c r="I73" s="72"/>
      <c r="J73" s="67"/>
      <c r="K73" s="31"/>
      <c r="L73" s="31"/>
      <c r="M73" s="34"/>
      <c r="N73" s="21"/>
      <c r="O73" s="21"/>
      <c r="P73" s="35"/>
      <c r="Q73" s="36"/>
      <c r="R73" s="28"/>
      <c r="S73" s="30"/>
      <c r="T73" s="28"/>
      <c r="U73" s="30"/>
      <c r="V73" s="29"/>
      <c r="W73" s="30"/>
      <c r="X73" s="28"/>
      <c r="Y73" s="33"/>
      <c r="Z73" s="33"/>
      <c r="AA73" s="33"/>
    </row>
    <row r="74" spans="2:27">
      <c r="B74" s="52" t="e">
        <f>[1]!d("car_vl_rd",$F74,$B$10)/[1]!d("car_vl_rd",$F74,$B$9)-1</f>
        <v>#DIV/0!</v>
      </c>
      <c r="C74" s="52" t="e">
        <f>[1]!d("car_vl_rd",$F74,$C$10)/[1]!d("car_vl_rd",$F74,$C$9)-1</f>
        <v>#DIV/0!</v>
      </c>
      <c r="D74" s="52" t="e">
        <f>[1]!d("car_vl_rd",$F74,$D$10)/[1]!d("car_vl_rd",$F74,$D$9)-1</f>
        <v>#DIV/0!</v>
      </c>
      <c r="E74" s="52" t="e">
        <f>[1]!d("car_vl_rd",$F74,$E$10)/[1]!d("car_vl_rd",$F74,$E$9)-1</f>
        <v>#DIV/0!</v>
      </c>
      <c r="F74" s="70">
        <v>540</v>
      </c>
      <c r="G74" s="22" t="str">
        <f>[1]!d("ent_ape",F74)</f>
        <v>GARCIA DE SAEZ BORBON DOS SICILIAS</v>
      </c>
      <c r="H74" s="27">
        <f>[1]!d("car_vl_rd",$F74,$H$10)</f>
        <v>0</v>
      </c>
      <c r="I74" s="72">
        <f ca="1">[1]!d("car_vl_rd",$F74,WORKDAY($I$10,-1))</f>
        <v>0</v>
      </c>
      <c r="J74" s="67">
        <f ca="1">[1]!d("car_vl_rd",$F74,WORKDAY($J$10,-1))</f>
        <v>0</v>
      </c>
      <c r="K74" s="31" t="e">
        <f t="shared" ref="K74:K82" ca="1" si="16">J74/I74-1</f>
        <v>#DIV/0!</v>
      </c>
      <c r="L74" s="31" t="e">
        <f t="shared" ref="L74:L82" ca="1" si="17">J74/H74-1</f>
        <v>#DIV/0!</v>
      </c>
      <c r="M74" s="34">
        <f ca="1">[1]!d("car_pat",$F74,WORKDAY($G$5,-2))</f>
        <v>0</v>
      </c>
      <c r="N74" s="21"/>
      <c r="O74" s="21"/>
      <c r="P74" s="35"/>
      <c r="Q74" s="36"/>
      <c r="R74" s="28"/>
      <c r="S74" s="30"/>
      <c r="T74" s="28"/>
      <c r="U74" s="30"/>
      <c r="V74" s="29"/>
      <c r="W74" s="30"/>
      <c r="X74" s="28">
        <f ca="1">[1]!d("car_PAT_MED",F74,$H$4,$H$5-1)</f>
        <v>437324.46261111111</v>
      </c>
      <c r="Y74" s="33" t="e">
        <f>[1]!d("car_vl_rd",$F74,WORKDAY($Y$10,-1))/[1]!d("car_vl_rd",$F74,WORKDAY($Y$9,-1))-1</f>
        <v>#DIV/0!</v>
      </c>
      <c r="Z74" s="33" t="e">
        <f>[1]!d("car_vl_rd",F74,WORKDAY($Z$10,-1))/[1]!d("car_vl_rd",F74,WORKDAY($Z$9,-1))-1</f>
        <v>#DIV/0!</v>
      </c>
      <c r="AA74" s="33">
        <f ca="1">[1]!d("car_vl_rd",$F74,WORKDAY($AA$10,-1))/[1]!d("car_vl_rd",$F74,WORKDAY($AA$9,-1))-1</f>
        <v>-1</v>
      </c>
    </row>
    <row r="75" spans="2:27">
      <c r="B75" s="52">
        <f>[1]!d("car_vl_rd",$F75,$B$10)/[1]!d("car_vl_rd",$F75,$B$9)-1</f>
        <v>3.971469492131785E-2</v>
      </c>
      <c r="C75" s="52">
        <f>[1]!d("car_vl_rd",$F75,$C$10)/[1]!d("car_vl_rd",$F75,$C$9)-1</f>
        <v>8.8187499581634743E-2</v>
      </c>
      <c r="D75" s="52">
        <f>[1]!d("car_vl_rd",$F75,$D$10)/[1]!d("car_vl_rd",$F75,$D$9)-1</f>
        <v>-0.10975313760667849</v>
      </c>
      <c r="E75" s="52">
        <f>[1]!d("car_vl_rd",$F75,$E$10)/[1]!d("car_vl_rd",$F75,$E$9)-1</f>
        <v>3.2888045868413096E-2</v>
      </c>
      <c r="F75" s="70">
        <v>541</v>
      </c>
      <c r="G75" s="22" t="str">
        <f>[1]!d("ent_ape",F75)</f>
        <v>SUAREZ SUAREZ</v>
      </c>
      <c r="H75" s="27">
        <f>[1]!d("car_vl_rd",$F75,$H$10)</f>
        <v>10.761609890000001</v>
      </c>
      <c r="I75" s="72">
        <f ca="1">[1]!d("car_vl_rd",$F75,WORKDAY($I$10,-1))</f>
        <v>0</v>
      </c>
      <c r="J75" s="67">
        <f ca="1">[1]!d("car_vl_rd",$F75,WORKDAY($J$10,-1))</f>
        <v>0</v>
      </c>
      <c r="K75" s="31" t="e">
        <f t="shared" ca="1" si="16"/>
        <v>#DIV/0!</v>
      </c>
      <c r="L75" s="31">
        <f t="shared" ca="1" si="17"/>
        <v>-1</v>
      </c>
      <c r="M75" s="34">
        <f ca="1">[1]!d("car_pat",$F75,WORKDAY($G$5,-2))</f>
        <v>0</v>
      </c>
      <c r="N75" s="21"/>
      <c r="O75" s="21"/>
      <c r="P75" s="35"/>
      <c r="Q75" s="36"/>
      <c r="R75" s="28"/>
      <c r="S75" s="30"/>
      <c r="T75" s="28"/>
      <c r="U75" s="30"/>
      <c r="V75" s="29"/>
      <c r="W75" s="30"/>
      <c r="X75" s="28">
        <f ca="1">[1]!d("car_PAT_MED",F75,$H$4,$H$5-1)</f>
        <v>857802.67783018865</v>
      </c>
      <c r="Y75" s="33">
        <f>[1]!d("car_vl_rd",$F75,WORKDAY($Y$10,-1))/[1]!d("car_vl_rd",$F75,WORKDAY($Y$9,-1))-1</f>
        <v>-5.809369661140984E-3</v>
      </c>
      <c r="Z75" s="33">
        <f>[1]!d("car_vl_rd",F75,WORKDAY($Z$10,-1))/[1]!d("car_vl_rd",F75,WORKDAY($Z$9,-1))-1</f>
        <v>1.2090137498139031E-2</v>
      </c>
      <c r="AA75" s="33">
        <f ca="1">[1]!d("car_vl_rd",$F75,WORKDAY($AA$10,-1))/[1]!d("car_vl_rd",$F75,WORKDAY($AA$9,-1))-1</f>
        <v>-1</v>
      </c>
    </row>
    <row r="76" spans="2:27">
      <c r="B76" s="52">
        <f>[1]!d("car_vl_rd",$F76,$B$10)/[1]!d("car_vl_rd",$F76,$B$9)-1</f>
        <v>1.4465791804503469E-2</v>
      </c>
      <c r="C76" s="52">
        <f>[1]!d("car_vl_rd",$F76,$C$10)/[1]!d("car_vl_rd",$F76,$C$9)-1</f>
        <v>8.584750447411893E-2</v>
      </c>
      <c r="D76" s="52">
        <f>[1]!d("car_vl_rd",$F76,$D$10)/[1]!d("car_vl_rd",$F76,$D$9)-1</f>
        <v>-0.10644618341356882</v>
      </c>
      <c r="E76" s="52">
        <f>[1]!d("car_vl_rd",$F76,$E$10)/[1]!d("car_vl_rd",$F76,$E$9)-1</f>
        <v>3.1278785029857259E-2</v>
      </c>
      <c r="F76" s="70">
        <v>542</v>
      </c>
      <c r="G76" s="22" t="str">
        <f>[1]!d("ent_ape",F76)</f>
        <v>SUAREZ SUAREZ</v>
      </c>
      <c r="H76" s="27">
        <f>[1]!d("car_vl_rd",$F76,$H$10)</f>
        <v>10.50668295</v>
      </c>
      <c r="I76" s="72">
        <f ca="1">[1]!d("car_vl_rd",$F76,WORKDAY($I$10,-1))</f>
        <v>0</v>
      </c>
      <c r="J76" s="67">
        <f ca="1">[1]!d("car_vl_rd",$F76,WORKDAY($J$10,-1))</f>
        <v>0</v>
      </c>
      <c r="K76" s="31" t="e">
        <f t="shared" ca="1" si="16"/>
        <v>#DIV/0!</v>
      </c>
      <c r="L76" s="31">
        <f t="shared" ca="1" si="17"/>
        <v>-1</v>
      </c>
      <c r="M76" s="34">
        <f ca="1">[1]!d("car_pat",$F76,WORKDAY($G$5,-2))</f>
        <v>0</v>
      </c>
      <c r="N76" s="21"/>
      <c r="O76" s="21"/>
      <c r="P76" s="35"/>
      <c r="Q76" s="36"/>
      <c r="R76" s="28"/>
      <c r="S76" s="30"/>
      <c r="T76" s="28"/>
      <c r="U76" s="30"/>
      <c r="V76" s="29"/>
      <c r="W76" s="30"/>
      <c r="X76" s="28">
        <f ca="1">[1]!d("car_PAT_MED",F76,$H$4,$H$5-1)</f>
        <v>1284716.6423113209</v>
      </c>
      <c r="Y76" s="33">
        <f>[1]!d("car_vl_rd",$F76,WORKDAY($Y$10,-1))/[1]!d("car_vl_rd",$F76,WORKDAY($Y$9,-1))-1</f>
        <v>-6.2603754498941067E-3</v>
      </c>
      <c r="Z76" s="33">
        <f>[1]!d("car_vl_rd",F76,WORKDAY($Z$10,-1))/[1]!d("car_vl_rd",F76,WORKDAY($Z$9,-1))-1</f>
        <v>1.0813408084347609E-2</v>
      </c>
      <c r="AA76" s="33">
        <f ca="1">[1]!d("car_vl_rd",$F76,WORKDAY($AA$10,-1))/[1]!d("car_vl_rd",$F76,WORKDAY($AA$9,-1))-1</f>
        <v>-1</v>
      </c>
    </row>
    <row r="77" spans="2:27">
      <c r="B77" s="52">
        <f>[1]!d("car_vl_rd",$F77,$B$10)/[1]!d("car_vl_rd",$F77,$B$9)-1</f>
        <v>3.2421351822161215E-2</v>
      </c>
      <c r="C77" s="52">
        <f>[1]!d("car_vl_rd",$F77,$C$10)/[1]!d("car_vl_rd",$F77,$C$9)-1</f>
        <v>9.3872347212282659E-2</v>
      </c>
      <c r="D77" s="52">
        <f>[1]!d("car_vl_rd",$F77,$D$10)/[1]!d("car_vl_rd",$F77,$D$9)-1</f>
        <v>-0.10591749038664444</v>
      </c>
      <c r="E77" s="52">
        <f>[1]!d("car_vl_rd",$F77,$E$10)/[1]!d("car_vl_rd",$F77,$E$9)-1</f>
        <v>3.8283895737298401E-2</v>
      </c>
      <c r="F77" s="70">
        <v>543</v>
      </c>
      <c r="G77" s="22" t="str">
        <f>[1]!d("ent_ape",F77)</f>
        <v>SUAREZ SUAREZ</v>
      </c>
      <c r="H77" s="27">
        <f>[1]!d("car_vl_rd",$F77,$H$10)</f>
        <v>10.747806799999999</v>
      </c>
      <c r="I77" s="72">
        <f ca="1">[1]!d("car_vl_rd",$F77,WORKDAY($I$10,-1))</f>
        <v>0</v>
      </c>
      <c r="J77" s="67">
        <f ca="1">[1]!d("car_vl_rd",$F77,WORKDAY($J$10,-1))</f>
        <v>0</v>
      </c>
      <c r="K77" s="31" t="e">
        <f t="shared" ca="1" si="16"/>
        <v>#DIV/0!</v>
      </c>
      <c r="L77" s="31">
        <f t="shared" ca="1" si="17"/>
        <v>-1</v>
      </c>
      <c r="M77" s="34">
        <f ca="1">[1]!d("car_pat",$F77,WORKDAY($G$5,-2))</f>
        <v>0</v>
      </c>
      <c r="N77" s="21"/>
      <c r="O77" s="21"/>
      <c r="P77" s="35"/>
      <c r="Q77" s="36"/>
      <c r="R77" s="28"/>
      <c r="S77" s="30"/>
      <c r="T77" s="28"/>
      <c r="U77" s="30"/>
      <c r="V77" s="29"/>
      <c r="W77" s="30"/>
      <c r="X77" s="28">
        <f ca="1">[1]!d("car_PAT_MED",F77,$H$4,$H$5-1)</f>
        <v>1993964.1616981132</v>
      </c>
      <c r="Y77" s="33">
        <f>[1]!d("car_vl_rd",$F77,WORKDAY($Y$10,-1))/[1]!d("car_vl_rd",$F77,WORKDAY($Y$9,-1))-1</f>
        <v>-6.0692587068088555E-3</v>
      </c>
      <c r="Z77" s="33">
        <f>[1]!d("car_vl_rd",F77,WORKDAY($Z$10,-1))/[1]!d("car_vl_rd",F77,WORKDAY($Z$9,-1))-1</f>
        <v>1.236213954313059E-2</v>
      </c>
      <c r="AA77" s="33">
        <f ca="1">[1]!d("car_vl_rd",$F77,WORKDAY($AA$10,-1))/[1]!d("car_vl_rd",$F77,WORKDAY($AA$9,-1))-1</f>
        <v>-1</v>
      </c>
    </row>
    <row r="78" spans="2:27">
      <c r="B78" s="52">
        <f>[1]!d("car_vl_rd",$F78,$B$10)/[1]!d("car_vl_rd",$F78,$B$9)-1</f>
        <v>1.2787189030323276E-3</v>
      </c>
      <c r="C78" s="52">
        <f>[1]!d("car_vl_rd",$F78,$C$10)/[1]!d("car_vl_rd",$F78,$C$9)-1</f>
        <v>0.11035147537524059</v>
      </c>
      <c r="D78" s="52">
        <f>[1]!d("car_vl_rd",$F78,$D$10)/[1]!d("car_vl_rd",$F78,$D$9)-1</f>
        <v>-0.12532486578277813</v>
      </c>
      <c r="E78" s="52">
        <f>[1]!d("car_vl_rd",$F78,$E$10)/[1]!d("car_vl_rd",$F78,$E$9)-1</f>
        <v>9.4137220411711686E-2</v>
      </c>
      <c r="F78" s="70">
        <v>544</v>
      </c>
      <c r="G78" s="22" t="str">
        <f>[1]!d("ent_ape",F78)</f>
        <v>CALVACHE BENAVENTE</v>
      </c>
      <c r="H78" s="27">
        <f>[1]!d("car_vl_rd",$F78,$H$10)</f>
        <v>9.6455299500000002</v>
      </c>
      <c r="I78" s="72">
        <f ca="1">[1]!d("car_vl_rd",$F78,WORKDAY($I$10,-1))</f>
        <v>0</v>
      </c>
      <c r="J78" s="67">
        <f ca="1">[1]!d("car_vl_rd",$F78,WORKDAY($J$10,-1))</f>
        <v>0</v>
      </c>
      <c r="K78" s="31" t="e">
        <f t="shared" ca="1" si="16"/>
        <v>#DIV/0!</v>
      </c>
      <c r="L78" s="31">
        <f t="shared" ca="1" si="17"/>
        <v>-1</v>
      </c>
      <c r="M78" s="34">
        <f ca="1">[1]!d("car_pat",$F78,WORKDAY($G$5,-2))</f>
        <v>0</v>
      </c>
      <c r="N78" s="21"/>
      <c r="O78" s="21"/>
      <c r="P78" s="35"/>
      <c r="Q78" s="36"/>
      <c r="R78" s="28"/>
      <c r="S78" s="30"/>
      <c r="T78" s="28"/>
      <c r="U78" s="30"/>
      <c r="V78" s="29"/>
      <c r="W78" s="30"/>
      <c r="X78" s="28">
        <f ca="1">[1]!d("car_PAT_MED",F78,$H$4,$H$5-1)</f>
        <v>926422.80945205479</v>
      </c>
      <c r="Y78" s="33">
        <f>[1]!d("car_vl_rd",$F78,WORKDAY($Y$10,-1))/[1]!d("car_vl_rd",$F78,WORKDAY($Y$9,-1))-1</f>
        <v>-1.282905145092772E-3</v>
      </c>
      <c r="Z78" s="33">
        <f>[1]!d("car_vl_rd",F78,WORKDAY($Z$10,-1))/[1]!d("car_vl_rd",F78,WORKDAY($Z$9,-1))-1</f>
        <v>1.1906056973138845E-3</v>
      </c>
      <c r="AA78" s="33">
        <f ca="1">[1]!d("car_vl_rd",$F78,WORKDAY($AA$10,-1))/[1]!d("car_vl_rd",$F78,WORKDAY($AA$9,-1))-1</f>
        <v>-1</v>
      </c>
    </row>
    <row r="79" spans="2:27">
      <c r="B79" s="52">
        <f>[1]!d("car_vl_rd",$F79,$B$10)/[1]!d("car_vl_rd",$F79,$B$9)-1</f>
        <v>-1.6510681417601925E-3</v>
      </c>
      <c r="C79" s="52">
        <f>[1]!d("car_vl_rd",$F79,$C$10)/[1]!d("car_vl_rd",$F79,$C$9)-1</f>
        <v>5.739162527666597E-3</v>
      </c>
      <c r="D79" s="52">
        <f>[1]!d("car_vl_rd",$F79,$D$10)/[1]!d("car_vl_rd",$F79,$D$9)-1</f>
        <v>-8.2920113819394348E-2</v>
      </c>
      <c r="E79" s="52" t="e">
        <f>[1]!d("car_vl_rd",$F79,$E$10)/[1]!d("car_vl_rd",$F79,$E$9)-1</f>
        <v>#DIV/0!</v>
      </c>
      <c r="F79" s="70">
        <v>545</v>
      </c>
      <c r="G79" s="22" t="str">
        <f>[1]!d("ent_ape",F79)</f>
        <v>TORRE RIOJA MADRID</v>
      </c>
      <c r="H79" s="27">
        <f>[1]!d("car_vl_rd",$F79,$H$10)</f>
        <v>9.2820669299999992</v>
      </c>
      <c r="I79" s="72">
        <f ca="1">[1]!d("car_vl_rd",$F79,WORKDAY($I$10,-1))</f>
        <v>0</v>
      </c>
      <c r="J79" s="67">
        <f ca="1">[1]!d("car_vl_rd",$F79,WORKDAY($J$10,-1))</f>
        <v>0</v>
      </c>
      <c r="K79" s="31" t="e">
        <f t="shared" ca="1" si="16"/>
        <v>#DIV/0!</v>
      </c>
      <c r="L79" s="31">
        <f t="shared" ca="1" si="17"/>
        <v>-1</v>
      </c>
      <c r="M79" s="34">
        <f ca="1">[1]!d("car_pat",$F79,WORKDAY($G$5,-2))</f>
        <v>0</v>
      </c>
      <c r="N79" s="21"/>
      <c r="O79" s="21"/>
      <c r="P79" s="35"/>
      <c r="Q79" s="36"/>
      <c r="R79" s="28"/>
      <c r="S79" s="30"/>
      <c r="T79" s="28"/>
      <c r="U79" s="30"/>
      <c r="V79" s="29"/>
      <c r="W79" s="30"/>
      <c r="X79" s="28">
        <f ca="1">[1]!d("car_PAT_MED",F79,$H$4,$H$5-1)</f>
        <v>0</v>
      </c>
      <c r="Y79" s="33">
        <f>[1]!d("car_vl_rd",$F79,WORKDAY($Y$10,-1))/[1]!d("car_vl_rd",$F79,WORKDAY($Y$9,-1))-1</f>
        <v>-8.5885256593382087E-3</v>
      </c>
      <c r="Z79" s="33">
        <f>[1]!d("car_vl_rd",F79,WORKDAY($Z$10,-1))/[1]!d("car_vl_rd",F79,WORKDAY($Z$9,-1))-1</f>
        <v>-8.2747091083059443E-2</v>
      </c>
      <c r="AA79" s="33">
        <f ca="1">[1]!d("car_vl_rd",$F79,WORKDAY($AA$10,-1))/[1]!d("car_vl_rd",$F79,WORKDAY($AA$9,-1))-1</f>
        <v>-1</v>
      </c>
    </row>
    <row r="80" spans="2:27">
      <c r="B80" s="52">
        <f>[1]!d("car_vl_rd",$F80,$B$10)/[1]!d("car_vl_rd",$F80,$B$9)-1</f>
        <v>-6.7514502578540636E-3</v>
      </c>
      <c r="C80" s="52">
        <f>[1]!d("car_vl_rd",$F80,$C$10)/[1]!d("car_vl_rd",$F80,$C$9)-1</f>
        <v>8.9145874218242049E-2</v>
      </c>
      <c r="D80" s="52">
        <f>[1]!d("car_vl_rd",$F80,$D$10)/[1]!d("car_vl_rd",$F80,$D$9)-1</f>
        <v>-9.0852080963033544E-2</v>
      </c>
      <c r="E80" s="52" t="e">
        <f>[1]!d("car_vl_rd",$F80,$E$10)/[1]!d("car_vl_rd",$F80,$E$9)-1</f>
        <v>#DIV/0!</v>
      </c>
      <c r="F80" s="70">
        <v>546</v>
      </c>
      <c r="G80" s="22" t="str">
        <f>[1]!d("ent_ape",F80)</f>
        <v>ALMUDENA COMPAÑÍA DE SEGUROS Y REASEGUROS</v>
      </c>
      <c r="H80" s="27">
        <f>[1]!d("car_vl_rd",$F80,$H$10)</f>
        <v>9.88939916</v>
      </c>
      <c r="I80" s="72">
        <f ca="1">[1]!d("car_vl_rd",$F80,WORKDAY($I$10,-1))</f>
        <v>0</v>
      </c>
      <c r="J80" s="67">
        <f ca="1">[1]!d("car_vl_rd",$F80,WORKDAY($J$10,-1))</f>
        <v>0</v>
      </c>
      <c r="K80" s="31" t="e">
        <f t="shared" ca="1" si="16"/>
        <v>#DIV/0!</v>
      </c>
      <c r="L80" s="31">
        <f t="shared" ca="1" si="17"/>
        <v>-1</v>
      </c>
      <c r="M80" s="34">
        <f ca="1">[1]!d("car_pat",$F80,WORKDAY($G$5,-2))</f>
        <v>0</v>
      </c>
      <c r="N80" s="21"/>
      <c r="O80" s="21"/>
      <c r="P80" s="35"/>
      <c r="Q80" s="36"/>
      <c r="R80" s="28"/>
      <c r="S80" s="30"/>
      <c r="T80" s="28"/>
      <c r="U80" s="30"/>
      <c r="V80" s="29"/>
      <c r="W80" s="30"/>
      <c r="X80" s="28">
        <f ca="1">[1]!d("car_PAT_MED",F80,$H$4,$H$5-1)</f>
        <v>0</v>
      </c>
      <c r="Y80" s="33">
        <f>[1]!d("car_vl_rd",$F80,WORKDAY($Y$10,-1))/[1]!d("car_vl_rd",$F80,WORKDAY($Y$9,-1))-1</f>
        <v>-3.7730623869366431E-3</v>
      </c>
      <c r="Z80" s="33">
        <f>[1]!d("car_vl_rd",F80,WORKDAY($Z$10,-1))/[1]!d("car_vl_rd",F80,WORKDAY($Z$9,-1))-1</f>
        <v>1.013493199527371E-2</v>
      </c>
      <c r="AA80" s="33">
        <f ca="1">[1]!d("car_vl_rd",$F80,WORKDAY($AA$10,-1))/[1]!d("car_vl_rd",$F80,WORKDAY($AA$9,-1))-1</f>
        <v>-1</v>
      </c>
    </row>
    <row r="81" spans="2:27">
      <c r="B81" s="52">
        <f>[1]!d("car_vl_rd",$F81,$B$10)/[1]!d("car_vl_rd",$F81,$B$9)-1</f>
        <v>3.6250834675396471E-2</v>
      </c>
      <c r="C81" s="52">
        <f>[1]!d("car_vl_rd",$F81,$C$10)/[1]!d("car_vl_rd",$F81,$C$9)-1</f>
        <v>6.8541249823889538E-2</v>
      </c>
      <c r="D81" s="52" t="e">
        <f>[1]!d("car_vl_rd",$F81,$D$10)/[1]!d("car_vl_rd",$F81,$D$9)-1</f>
        <v>#DIV/0!</v>
      </c>
      <c r="E81" s="52" t="e">
        <f>[1]!d("car_vl_rd",$F81,$E$10)/[1]!d("car_vl_rd",$F81,$E$9)-1</f>
        <v>#DIV/0!</v>
      </c>
      <c r="F81" s="70">
        <v>547</v>
      </c>
      <c r="G81" s="22" t="str">
        <f>[1]!d("ent_ape",F81)</f>
        <v>CAMPOS ESPINOSA</v>
      </c>
      <c r="H81" s="27">
        <f>[1]!d("car_vl_rd",$F81,$H$10)</f>
        <v>10.445171909999999</v>
      </c>
      <c r="I81" s="72">
        <f ca="1">[1]!d("car_vl_rd",$F81,WORKDAY($I$10,-1))</f>
        <v>0</v>
      </c>
      <c r="J81" s="67">
        <f ca="1">[1]!d("car_vl_rd",$F81,WORKDAY($J$10,-1))</f>
        <v>0</v>
      </c>
      <c r="K81" s="31" t="e">
        <f t="shared" ca="1" si="16"/>
        <v>#DIV/0!</v>
      </c>
      <c r="L81" s="31">
        <f t="shared" ca="1" si="17"/>
        <v>-1</v>
      </c>
      <c r="M81" s="34">
        <f ca="1">[1]!d("car_pat",$F81,WORKDAY($G$5,-2))</f>
        <v>0</v>
      </c>
      <c r="N81" s="21"/>
      <c r="O81" s="21"/>
      <c r="P81" s="35"/>
      <c r="Q81" s="36"/>
      <c r="R81" s="28"/>
      <c r="S81" s="30"/>
      <c r="T81" s="28"/>
      <c r="U81" s="30"/>
      <c r="V81" s="29"/>
      <c r="W81" s="30"/>
      <c r="X81" s="28">
        <f ca="1">[1]!d("car_PAT_MED",F81,$H$4,$H$5-1)</f>
        <v>0</v>
      </c>
      <c r="Y81" s="33">
        <f>[1]!d("car_vl_rd",$F81,WORKDAY($Y$10,-1))/[1]!d("car_vl_rd",$F81,WORKDAY($Y$9,-1))-1</f>
        <v>-1.7157793241143748E-3</v>
      </c>
      <c r="Z81" s="33">
        <f>[1]!d("car_vl_rd",F81,WORKDAY($Z$10,-1))/[1]!d("car_vl_rd",F81,WORKDAY($Z$9,-1))-1</f>
        <v>8.7108985961523722E-3</v>
      </c>
      <c r="AA81" s="33">
        <f ca="1">[1]!d("car_vl_rd",$F81,WORKDAY($AA$10,-1))/[1]!d("car_vl_rd",$F81,WORKDAY($AA$9,-1))-1</f>
        <v>-1</v>
      </c>
    </row>
    <row r="82" spans="2:27">
      <c r="B82" s="52">
        <f>[1]!d("car_vl_rd",$F82,$B$10)/[1]!d("car_vl_rd",$F82,$B$9)-1</f>
        <v>-1.5859878726642185E-2</v>
      </c>
      <c r="C82" s="52" t="e">
        <f>[1]!d("car_vl_rd",$F82,$C$10)/[1]!d("car_vl_rd",$F82,$C$9)-1</f>
        <v>#DIV/0!</v>
      </c>
      <c r="D82" s="52" t="e">
        <f>[1]!d("car_vl_rd",$F82,$D$10)/[1]!d("car_vl_rd",$F82,$D$9)-1</f>
        <v>#DIV/0!</v>
      </c>
      <c r="E82" s="52" t="e">
        <f>[1]!d("car_vl_rd",$F82,$E$10)/[1]!d("car_vl_rd",$F82,$E$9)-1</f>
        <v>#DIV/0!</v>
      </c>
      <c r="F82" s="70">
        <v>548</v>
      </c>
      <c r="G82" s="22" t="str">
        <f>[1]!d("ent_ape",F82)</f>
        <v>TUBACEX, S.A</v>
      </c>
      <c r="H82" s="27">
        <f>[1]!d("car_vl_rd",$F82,$H$10)</f>
        <v>9.8504951300000005</v>
      </c>
      <c r="I82" s="72">
        <f ca="1">[1]!d("car_vl_rd",$F82,WORKDAY($I$10,-1))</f>
        <v>0</v>
      </c>
      <c r="J82" s="67">
        <f ca="1">[1]!d("car_vl_rd",$F82,WORKDAY($J$10,-1))</f>
        <v>0</v>
      </c>
      <c r="K82" s="31" t="e">
        <f t="shared" ca="1" si="16"/>
        <v>#DIV/0!</v>
      </c>
      <c r="L82" s="31">
        <f t="shared" ca="1" si="17"/>
        <v>-1</v>
      </c>
      <c r="M82" s="34">
        <f ca="1">[1]!d("car_pat",$F82,WORKDAY($G$5,-2))</f>
        <v>0</v>
      </c>
      <c r="N82" s="21"/>
      <c r="O82" s="21"/>
      <c r="P82" s="35"/>
      <c r="Q82" s="36"/>
      <c r="R82" s="28"/>
      <c r="S82" s="30"/>
      <c r="T82" s="28"/>
      <c r="U82" s="30"/>
      <c r="V82" s="29"/>
      <c r="W82" s="30"/>
      <c r="X82" s="28">
        <f ca="1">[1]!d("car_PAT_MED",F82,$H$4,$H$5-1)</f>
        <v>0</v>
      </c>
      <c r="Y82" s="33">
        <f>[1]!d("car_vl_rd",$F82,WORKDAY($Y$10,-1))/[1]!d("car_vl_rd",$F82,WORKDAY($Y$9,-1))-1</f>
        <v>-6.4996154157785924E-3</v>
      </c>
      <c r="Z82" s="33">
        <f>[1]!d("car_vl_rd",F82,WORKDAY($Z$10,-1))/[1]!d("car_vl_rd",F82,WORKDAY($Z$9,-1))-1</f>
        <v>6.6017578737551652E-3</v>
      </c>
      <c r="AA82" s="33">
        <f ca="1">[1]!d("car_vl_rd",$F82,WORKDAY($AA$10,-1))/[1]!d("car_vl_rd",$F82,WORKDAY($AA$9,-1))-1</f>
        <v>-1</v>
      </c>
    </row>
    <row r="83" spans="2:27">
      <c r="B83" s="52"/>
      <c r="C83" s="52"/>
      <c r="D83" s="52"/>
      <c r="E83" s="52"/>
      <c r="F83" s="71"/>
      <c r="H83" s="27"/>
      <c r="I83" s="72"/>
      <c r="J83" s="67"/>
      <c r="K83" s="31"/>
      <c r="L83" s="31"/>
      <c r="M83" s="34"/>
      <c r="N83" s="21"/>
      <c r="O83" s="21"/>
      <c r="P83" s="35"/>
      <c r="Q83" s="36"/>
      <c r="R83" s="28"/>
      <c r="S83" s="30"/>
      <c r="T83" s="28"/>
      <c r="U83" s="30"/>
      <c r="V83" s="29"/>
      <c r="W83" s="30"/>
      <c r="X83" s="28"/>
      <c r="Y83" s="33"/>
      <c r="Z83" s="33"/>
      <c r="AA83" s="33"/>
    </row>
    <row r="84" spans="2:27">
      <c r="B84" s="52"/>
      <c r="C84" s="52"/>
      <c r="D84" s="52"/>
      <c r="E84" s="52"/>
      <c r="F84" s="69"/>
      <c r="H84" s="27"/>
      <c r="I84" s="72"/>
      <c r="J84" s="67"/>
      <c r="K84" s="31"/>
      <c r="L84" s="31"/>
      <c r="M84" s="34"/>
      <c r="N84" s="21"/>
      <c r="O84" s="21"/>
      <c r="P84" s="35"/>
      <c r="Q84" s="36"/>
      <c r="R84" s="28"/>
      <c r="S84" s="30"/>
      <c r="T84" s="28"/>
      <c r="U84" s="30"/>
      <c r="V84" s="29"/>
      <c r="W84" s="30"/>
      <c r="X84" s="28"/>
      <c r="Y84" s="33"/>
      <c r="Z84" s="33"/>
      <c r="AA84" s="33"/>
    </row>
    <row r="85" spans="2:27">
      <c r="B85" s="52"/>
      <c r="C85" s="52"/>
      <c r="D85" s="52"/>
      <c r="E85" s="52"/>
      <c r="F85">
        <v>4003217001</v>
      </c>
      <c r="G85" s="1" t="s">
        <v>52</v>
      </c>
      <c r="H85" s="27"/>
      <c r="I85" s="72"/>
      <c r="J85" s="67"/>
      <c r="K85" s="31"/>
      <c r="L85" s="31"/>
      <c r="M85" s="34"/>
      <c r="N85" s="21"/>
      <c r="O85" s="21"/>
      <c r="P85" s="35"/>
      <c r="Q85" s="36"/>
      <c r="R85" s="28"/>
      <c r="S85" s="30"/>
      <c r="T85" s="28"/>
      <c r="U85" s="30"/>
      <c r="V85" s="29"/>
      <c r="W85" s="30"/>
      <c r="X85" s="28"/>
      <c r="Y85" s="33"/>
      <c r="Z85" s="33"/>
      <c r="AA85" s="33"/>
    </row>
    <row r="86" spans="2:27">
      <c r="B86" s="52"/>
      <c r="C86" s="52"/>
      <c r="D86" s="52"/>
      <c r="E86" s="52"/>
      <c r="F86">
        <v>4003936001</v>
      </c>
      <c r="G86" s="1" t="s">
        <v>53</v>
      </c>
      <c r="H86" s="27"/>
      <c r="I86" s="72"/>
      <c r="J86" s="67"/>
      <c r="K86" s="31"/>
      <c r="L86" s="31"/>
      <c r="M86" s="34"/>
      <c r="N86" s="21"/>
      <c r="O86" s="21"/>
      <c r="P86" s="35"/>
      <c r="Q86" s="36"/>
      <c r="R86" s="28"/>
      <c r="S86" s="30"/>
      <c r="T86" s="28"/>
      <c r="U86" s="30"/>
      <c r="V86" s="29"/>
      <c r="W86" s="30"/>
      <c r="X86" s="28"/>
      <c r="Y86" s="33"/>
      <c r="Z86" s="33"/>
      <c r="AA86" s="33"/>
    </row>
    <row r="87" spans="2:27">
      <c r="B87" s="52"/>
      <c r="C87" s="52"/>
      <c r="D87" s="52"/>
      <c r="E87" s="52"/>
      <c r="F87">
        <v>4004791002</v>
      </c>
      <c r="G87" s="1" t="s">
        <v>54</v>
      </c>
      <c r="H87" s="27"/>
      <c r="I87" s="72"/>
      <c r="J87" s="67"/>
      <c r="K87" s="31"/>
      <c r="L87" s="31"/>
      <c r="M87" s="34"/>
      <c r="N87" s="21"/>
      <c r="O87" s="21"/>
      <c r="P87" s="35"/>
      <c r="Q87" s="36"/>
      <c r="R87" s="28"/>
      <c r="S87" s="30"/>
      <c r="T87" s="28"/>
      <c r="U87" s="30"/>
      <c r="V87" s="29"/>
      <c r="W87" s="30"/>
      <c r="X87" s="28"/>
      <c r="Y87" s="33"/>
      <c r="Z87" s="33"/>
      <c r="AA87" s="33"/>
    </row>
    <row r="88" spans="2:27">
      <c r="B88" s="52"/>
      <c r="C88" s="52"/>
      <c r="D88" s="52"/>
      <c r="E88" s="52"/>
      <c r="F88" t="s">
        <v>51</v>
      </c>
      <c r="G88" s="1" t="s">
        <v>55</v>
      </c>
      <c r="H88" s="27"/>
      <c r="I88" s="72"/>
      <c r="J88" s="67"/>
      <c r="K88" s="31"/>
      <c r="L88" s="31"/>
      <c r="M88" s="34"/>
      <c r="N88" s="21"/>
      <c r="O88" s="21"/>
      <c r="P88" s="35"/>
      <c r="Q88" s="36"/>
      <c r="R88" s="28"/>
      <c r="S88" s="30"/>
      <c r="T88" s="28"/>
      <c r="U88" s="30"/>
      <c r="V88" s="29"/>
      <c r="W88" s="30"/>
      <c r="X88" s="28"/>
      <c r="Y88" s="33"/>
      <c r="Z88" s="33"/>
      <c r="AA88" s="33"/>
    </row>
    <row r="89" spans="2:27">
      <c r="B89" s="52"/>
      <c r="C89" s="52"/>
      <c r="D89" s="52"/>
      <c r="E89" s="52"/>
      <c r="F89" s="69"/>
      <c r="H89" s="27"/>
      <c r="I89" s="72"/>
      <c r="J89" s="67"/>
      <c r="K89" s="31"/>
      <c r="L89" s="31"/>
      <c r="M89" s="34"/>
      <c r="N89" s="21"/>
      <c r="O89" s="21"/>
      <c r="P89" s="35"/>
      <c r="Q89" s="36"/>
      <c r="R89" s="28"/>
      <c r="S89" s="30"/>
      <c r="T89" s="28"/>
      <c r="U89" s="30"/>
      <c r="V89" s="29"/>
      <c r="W89" s="30"/>
      <c r="X89" s="28"/>
      <c r="Y89" s="33"/>
      <c r="Z89" s="33"/>
      <c r="AA89" s="33"/>
    </row>
    <row r="90" spans="2:27">
      <c r="B90" s="52"/>
      <c r="C90" s="52"/>
      <c r="D90" s="52"/>
      <c r="E90" s="52"/>
      <c r="F90" s="69"/>
      <c r="H90" s="27"/>
      <c r="I90" s="72"/>
      <c r="J90" s="67"/>
      <c r="K90" s="31"/>
      <c r="L90" s="31"/>
      <c r="M90" s="34"/>
      <c r="N90" s="21"/>
      <c r="O90" s="21"/>
      <c r="P90" s="35"/>
      <c r="Q90" s="36"/>
      <c r="R90" s="28"/>
      <c r="S90" s="30"/>
      <c r="T90" s="28"/>
      <c r="U90" s="30"/>
      <c r="V90" s="29"/>
      <c r="W90" s="30"/>
      <c r="X90" s="28"/>
      <c r="Y90" s="33"/>
      <c r="Z90" s="33"/>
      <c r="AA90" s="33"/>
    </row>
    <row r="91" spans="2:27">
      <c r="B91" s="52">
        <f>[1]!d("fon_vl",$F91,$B$10)/[1]!d("fon_vl",$F91,$B$9)-1</f>
        <v>0.11246452617186775</v>
      </c>
      <c r="C91" s="52">
        <f>[1]!d("fon_vl",$F91,$C$10)/[1]!d("fon_vl",$F91,$C$9)-1</f>
        <v>0.15982320281428453</v>
      </c>
      <c r="D91" s="52">
        <f>[1]!d("fon_vl",$F91,$D$10)/[1]!d("fon_vl",$F91,$D$9)-1</f>
        <v>-9.5649200311606397E-2</v>
      </c>
      <c r="E91" s="52">
        <f>[1]!d("fon_vl",$F91,$E$10)/[1]!d("fon_vl",$F91,$E$9)-1</f>
        <v>5.0280422560621707E-2</v>
      </c>
      <c r="F91" s="68">
        <v>425</v>
      </c>
      <c r="G91" s="22" t="str">
        <f>[1]!d("ent_ape",F91)</f>
        <v>SILOBAR,SICAV ( JULIUS BAER)</v>
      </c>
      <c r="H91" s="27">
        <f>[1]!d("fon_vl",$F91,$H$10)</f>
        <v>56.509419999999999</v>
      </c>
      <c r="I91" s="72">
        <f ca="1">[1]!d("fon_vl",$F91,WORKDAY($I$10,-1))</f>
        <v>0</v>
      </c>
      <c r="J91" s="67">
        <f ca="1">[1]!d("fon_vl",$F91,WORKDAY($J$10,-1))</f>
        <v>0</v>
      </c>
      <c r="K91" s="31" t="e">
        <f t="shared" ref="K91:K92" ca="1" si="18">J91/I91-1</f>
        <v>#DIV/0!</v>
      </c>
      <c r="L91" s="31">
        <f ca="1">J91/H91-1</f>
        <v>-1</v>
      </c>
      <c r="M91" s="34">
        <f ca="1">[1]!d("FON_pat",$F91,WORKDAY($G$5,-2))</f>
        <v>0</v>
      </c>
      <c r="N91" s="21">
        <f ca="1">[1]!d("FON_LIQ_BES_DIV2",$F91,WORKDAY($G$5,-1),"USD")</f>
        <v>0</v>
      </c>
      <c r="O91" s="21">
        <f ca="1">[1]!d("FON_LIQ_BES_DIV2",$F91,WORKDAY($H$5,-1),"EUR")</f>
        <v>0</v>
      </c>
      <c r="P91" s="35">
        <f t="shared" ref="P91:P92" ca="1" si="19">N91+O91</f>
        <v>0</v>
      </c>
      <c r="Q91" s="36" t="e">
        <f t="shared" ref="Q91:Q92" ca="1" si="20">P91/M91</f>
        <v>#DIV/0!</v>
      </c>
      <c r="R91" s="28">
        <f ca="1">IF(ISERROR([1]!d("fon_rf_med",F91,$H$4,$H$5)),0,[1]!d("fon_rf_med",F91,$H$4,$H$5))</f>
        <v>1381440.0519503546</v>
      </c>
      <c r="S91" s="30">
        <f ca="1">$R91/$X91</f>
        <v>8.2042586977270418E-2</v>
      </c>
      <c r="T91" s="28">
        <f ca="1">IF(ISERROR([1]!d("fon_rv_med",F91,$H$4,$H$5)),0,[1]!d("fon_rv_med",F91,$H$4,$H$5))</f>
        <v>3703320.2021276597</v>
      </c>
      <c r="U91" s="30">
        <f t="shared" ca="1" si="15"/>
        <v>0.21993713687306646</v>
      </c>
      <c r="V91" s="29">
        <f ca="1">IF(ISERROR([1]!d("fon_FON_med",$F91,$H$4,$H$5)),0,[1]!d("fon_FON_med",$F91,$H$4,$H$5))</f>
        <v>9925560.728014186</v>
      </c>
      <c r="W91" s="30">
        <f t="shared" ref="W91:W92" ca="1" si="21">$V91/$X91</f>
        <v>0.58947087727520719</v>
      </c>
      <c r="X91" s="28">
        <f ca="1">[1]!d("foN_PAT_MED",F91,$H$4,$H$5-1)</f>
        <v>16838084.985460993</v>
      </c>
      <c r="Y91" s="33">
        <f>[1]!d("fon_vl",$F91,WORKDAY($Y$10,-1))/[1]!d("fon_vl",$F91,WORKDAY($Y$9,-1))-1</f>
        <v>4.5160435198237092E-3</v>
      </c>
      <c r="Z91" s="33" t="e">
        <f>[1]!d("car_vl_rd",F91,WORKDAY($Z$10,-1))/[1]!d("car_vl_rd",F91,WORKDAY($Z$9,-1))-1</f>
        <v>#DIV/0!</v>
      </c>
      <c r="AA91" s="33" t="e">
        <f ca="1">[1]!d("fon_vl",G91,WORKDAY($AA$10,-1))/[1]!d("fon_vl",G91,WORKDAY($AA$9,-1))-1</f>
        <v>#VALUE!</v>
      </c>
    </row>
    <row r="92" spans="2:27">
      <c r="B92" s="52">
        <f>[1]!d("fon_vl",$F92,$B$10)/[1]!d("fon_vl",$F92,$B$9)-1</f>
        <v>7.8221186061756987E-2</v>
      </c>
      <c r="C92" s="52">
        <f>[1]!d("fon_vl",$F92,$C$10)/[1]!d("fon_vl",$F92,$C$9)-1</f>
        <v>-8.903245718357955E-2</v>
      </c>
      <c r="D92" s="52">
        <f>[1]!d("fon_vl",$F92,$D$10)/[1]!d("fon_vl",$F92,$D$9)-1</f>
        <v>0.1195405938628531</v>
      </c>
      <c r="E92" s="52">
        <f>[1]!d("fon_vl",$F92,$E$10)/[1]!d("fon_vl",$F92,$E$9)-1</f>
        <v>0.25032492919049854</v>
      </c>
      <c r="F92" s="68">
        <v>534</v>
      </c>
      <c r="G92" s="22" t="str">
        <f>[1]!d("ent_ape",F92)</f>
        <v>EMPLEADOS NB PD</v>
      </c>
      <c r="H92" s="27">
        <f>[1]!d("fon_vl",$F92,$H$10)</f>
        <v>22.245563000000001</v>
      </c>
      <c r="I92" s="72">
        <f ca="1">[1]!d("fon_vl",$F92,WORKDAY($I$10,-1))</f>
        <v>0</v>
      </c>
      <c r="J92" s="67">
        <f ca="1">[1]!d("fon_vl",$F92,WORKDAY($J$10,-1))</f>
        <v>0</v>
      </c>
      <c r="K92" s="31" t="e">
        <f t="shared" ca="1" si="18"/>
        <v>#DIV/0!</v>
      </c>
      <c r="L92" s="31">
        <f ca="1">J92/H92-1</f>
        <v>-1</v>
      </c>
      <c r="M92" s="34">
        <f ca="1">[1]!d("FON_pat",$F92,WORKDAY($G$5,-2))</f>
        <v>0</v>
      </c>
      <c r="N92" s="21">
        <f ca="1">[1]!d("FON_LIQ_BES_DIV2",$F92,WORKDAY($G$5,-1),"USD")</f>
        <v>0</v>
      </c>
      <c r="O92" s="21">
        <f ca="1">[1]!d("FON_LIQ_BES_DIV2",$F92,WORKDAY($H$5,-1),"EUR")</f>
        <v>0</v>
      </c>
      <c r="P92" s="35">
        <f t="shared" ca="1" si="19"/>
        <v>0</v>
      </c>
      <c r="Q92" s="36" t="e">
        <f t="shared" ca="1" si="20"/>
        <v>#DIV/0!</v>
      </c>
      <c r="R92" s="28">
        <f ca="1">IF(ISERROR([1]!d("fon_rf_med",F92,$H$4,$H$5)),0,[1]!d("fon_rf_med",F92,$H$4,$H$5))</f>
        <v>0</v>
      </c>
      <c r="S92" s="30">
        <f t="shared" ref="S92" ca="1" si="22">$R92/$X92</f>
        <v>0</v>
      </c>
      <c r="T92" s="28">
        <f ca="1">IF(ISERROR([1]!d("fon_rv_med",F92,$H$4,$H$5)),0,[1]!d("fon_rv_med",F92,$H$4,$H$5))</f>
        <v>0</v>
      </c>
      <c r="U92" s="30">
        <f t="shared" ca="1" si="15"/>
        <v>0</v>
      </c>
      <c r="V92" s="29">
        <f ca="1">IF(ISERROR([1]!d("fon_FON_med",$F92,$H$4,$H$5)),0,[1]!d("fon_FON_med",$F92,$H$4,$H$5))</f>
        <v>60003.92333333334</v>
      </c>
      <c r="W92" s="30">
        <f t="shared" ca="1" si="21"/>
        <v>1.5303120765929547E-2</v>
      </c>
      <c r="X92" s="28">
        <f ca="1">[1]!d("foN_PAT_MED",F92,$H$4,$H$5-1)</f>
        <v>3921025.2765517244</v>
      </c>
      <c r="Y92" s="33">
        <f>[1]!d("fon_vl",$F92,WORKDAY($Y$10,-1))/[1]!d("fon_vl",$F92,WORKDAY($Y$9,-1))-1</f>
        <v>1.4115174338358294E-4</v>
      </c>
      <c r="Z92" s="33" t="e">
        <f>[1]!d("car_vl_rd",F92,WORKDAY($Z$10,-1))/[1]!d("car_vl_rd",F92,WORKDAY($Z$9,-1))-1</f>
        <v>#DIV/0!</v>
      </c>
      <c r="AA92" s="33" t="e">
        <f ca="1">[1]!d("fon_vl",G92,WORKDAY($AA$10,-1))/[1]!d("fon_vl",G92,WORKDAY($AA$9,-1))-1</f>
        <v>#VALUE!</v>
      </c>
    </row>
    <row r="93" spans="2:27">
      <c r="G93" s="22"/>
      <c r="Y93" s="33"/>
      <c r="Z93" s="33"/>
      <c r="AA93" s="33"/>
    </row>
    <row r="94" spans="2:27">
      <c r="B94" s="52"/>
      <c r="C94" s="52"/>
      <c r="D94" s="52"/>
      <c r="E94" s="52"/>
      <c r="F94" s="68"/>
      <c r="G94" s="22"/>
      <c r="H94" s="27"/>
      <c r="I94" s="72"/>
      <c r="J94" s="67"/>
      <c r="K94" s="31"/>
      <c r="L94" s="31"/>
      <c r="M94" s="34"/>
      <c r="N94" s="21"/>
      <c r="O94" s="21"/>
      <c r="P94" s="35"/>
      <c r="Q94" s="36"/>
      <c r="R94" s="28"/>
      <c r="S94" s="30"/>
      <c r="T94" s="28"/>
      <c r="U94" s="30"/>
      <c r="V94" s="29"/>
      <c r="W94" s="30"/>
      <c r="X94" s="28"/>
      <c r="Y94" s="33"/>
      <c r="Z94" s="33"/>
      <c r="AA94" s="33"/>
    </row>
    <row r="95" spans="2:27">
      <c r="B95" s="52">
        <f>[1]!d("fon_vl",$F95,$B$10)/[1]!d("fon_vl",$F95,$B$9)-1</f>
        <v>4.7412862315128201E-3</v>
      </c>
      <c r="C95" s="52">
        <f>[1]!d("fon_vl",$F95,$C$10)/[1]!d("fon_vl",$F95,$C$9)-1</f>
        <v>7.0026041139603423E-2</v>
      </c>
      <c r="D95" s="52">
        <f>[1]!d("fon_vl",$F95,$D$10)/[1]!d("fon_vl",$F95,$D$9)-1</f>
        <v>-5.9241294450011028E-2</v>
      </c>
      <c r="E95" s="52">
        <f>[1]!d("fon_vl",$F95,$E$10)/[1]!d("fon_vl",$F95,$E$9)-1</f>
        <v>-1.9320167642045138E-3</v>
      </c>
      <c r="F95" s="68">
        <v>417</v>
      </c>
      <c r="G95" s="22" t="str">
        <f>[1]!d("ent_ape",F95)</f>
        <v>KIRITES DE INVERSIONES, SICAV, S.A.</v>
      </c>
      <c r="H95" s="27">
        <f>[1]!d("fon_vl",$F95,$H$10)</f>
        <v>1.2748699999999999</v>
      </c>
      <c r="I95" s="72">
        <f ca="1">[1]!d("fon_vl",$F95,WORKDAY($I$10,-1))</f>
        <v>0</v>
      </c>
      <c r="J95" s="67">
        <f ca="1">[1]!d("fon_vl",$F95,WORKDAY($J$10,-1))</f>
        <v>0</v>
      </c>
      <c r="K95" s="31" t="e">
        <f ca="1">J95/I95-1</f>
        <v>#DIV/0!</v>
      </c>
      <c r="L95" s="31">
        <f ca="1">J95/H95-1</f>
        <v>-1</v>
      </c>
      <c r="M95" s="34">
        <f ca="1">[1]!d("FON_pat",$F95,WORKDAY($G$5,-2))</f>
        <v>0</v>
      </c>
      <c r="N95" s="21">
        <f ca="1">[1]!d("FON_LIQ_BES_DIV2",$F95,WORKDAY($G$5,-1),"USD")</f>
        <v>0</v>
      </c>
      <c r="O95" s="21">
        <f ca="1">[1]!d("FON_LIQ_BES_DIV2",$F95,WORKDAY($H$5,-1),"EUR")</f>
        <v>0</v>
      </c>
      <c r="P95" s="35">
        <f ca="1">N95+O95</f>
        <v>0</v>
      </c>
      <c r="Q95" s="36" t="e">
        <f ca="1">P95/M95</f>
        <v>#DIV/0!</v>
      </c>
      <c r="R95" s="28">
        <f ca="1">IF(ISERROR([1]!d("fon_rf_med",F95,$H$4,$H$5)),0,[1]!d("fon_rf_med",F95,$H$4,$H$5))</f>
        <v>0</v>
      </c>
      <c r="S95" s="30">
        <f ca="1">$R95/$X95</f>
        <v>0</v>
      </c>
      <c r="T95" s="28">
        <f ca="1">IF(ISERROR([1]!d("fon_rv_med",F95,$H$4,$H$5)),0,[1]!d("fon_rv_med",F95,$H$4,$H$5))</f>
        <v>955132.46885931562</v>
      </c>
      <c r="U95" s="30">
        <f ca="1">$T95/$X95</f>
        <v>3.0904990974382592E-2</v>
      </c>
      <c r="V95" s="29">
        <f ca="1">IF(ISERROR([1]!d("fon_FON_med",$F95,$H$4,$H$5)),0,[1]!d("fon_FON_med",$F95,$H$4,$H$5))</f>
        <v>28030564.549923953</v>
      </c>
      <c r="W95" s="30">
        <f ca="1">$V95/$X95</f>
        <v>0.90697821785581667</v>
      </c>
      <c r="X95" s="28">
        <f ca="1">[1]!d("foN_PAT_MED",F95,$H$4,$H$5-1)</f>
        <v>30905444.031711027</v>
      </c>
      <c r="Y95" s="33">
        <f>[1]!d("fon_vl",$F95,WORKDAY($Y$10,-1))/[1]!d("fon_vl",$F95,WORKDAY($Y$9,-1))-1</f>
        <v>-8.1498505729993287E-4</v>
      </c>
      <c r="Z95" s="33" t="e">
        <f>[1]!d("car_vl_rd",F95,WORKDAY($Z$10,-1))/[1]!d("car_vl_rd",F95,WORKDAY($Z$9,-1))-1</f>
        <v>#DIV/0!</v>
      </c>
      <c r="AA95" s="33" t="e">
        <f ca="1">[1]!d("fon_vl",G95,WORKDAY($AA$10,-1))/[1]!d("fon_vl",G95,WORKDAY($AA$9,-1))-1</f>
        <v>#VALUE!</v>
      </c>
    </row>
    <row r="96" spans="2:27">
      <c r="B96" s="52">
        <f>[1]!d("fon_vl",$F96,$B$10)/[1]!d("fon_vl",$F96,$B$9)-1</f>
        <v>0.17006422214951211</v>
      </c>
      <c r="C96" s="52">
        <f>[1]!d("fon_vl",$F96,$C$10)/[1]!d("fon_vl",$F96,$C$9)-1</f>
        <v>-1.4367230113385365E-2</v>
      </c>
      <c r="D96" s="52">
        <f>[1]!d("fon_vl",$F96,$D$10)/[1]!d("fon_vl",$F96,$D$9)-1</f>
        <v>-0.11179118854847747</v>
      </c>
      <c r="E96" s="52">
        <f>[1]!d("fon_vl",$F96,$E$10)/[1]!d("fon_vl",$F96,$E$9)-1</f>
        <v>8.0421382500522443E-2</v>
      </c>
      <c r="F96" s="68">
        <v>431</v>
      </c>
      <c r="G96" s="22" t="str">
        <f>[1]!d("ent_ape",F96)</f>
        <v>RHO INVESTMENTS, SIL, S.A.</v>
      </c>
      <c r="H96" s="27">
        <f>[1]!d("fon_vl",$F96,$H$10)</f>
        <v>31.133015</v>
      </c>
      <c r="I96" s="72">
        <f ca="1">[1]!d("fon_vl",$F96,WORKDAY($I$10,-1))</f>
        <v>0</v>
      </c>
      <c r="J96" s="67">
        <f ca="1">[1]!d("fon_vl",$F96,WORKDAY($J$10,-1))</f>
        <v>0</v>
      </c>
      <c r="K96" s="31" t="e">
        <f ca="1">J96/I96-1</f>
        <v>#DIV/0!</v>
      </c>
      <c r="L96" s="31">
        <f ca="1">J96/H96-1</f>
        <v>-1</v>
      </c>
      <c r="M96" s="34">
        <f ca="1">[1]!d("FON_pat",$F96,WORKDAY($G$5,-2))</f>
        <v>0</v>
      </c>
      <c r="N96" s="21">
        <f ca="1">[1]!d("FON_LIQ_BES_DIV2",$F96,WORKDAY($G$5,-1),"USD")</f>
        <v>0</v>
      </c>
      <c r="O96" s="21">
        <f ca="1">[1]!d("FON_LIQ_BES_DIV2",$F96,WORKDAY($H$5,-1),"EUR")</f>
        <v>0</v>
      </c>
      <c r="P96" s="35">
        <f ca="1">N96+O96</f>
        <v>0</v>
      </c>
      <c r="Q96" s="36" t="e">
        <f ca="1">P96/M96</f>
        <v>#DIV/0!</v>
      </c>
      <c r="R96" s="28">
        <f ca="1">IF(ISERROR([1]!d("fon_rf_med",F96,$H$4,$H$5)),0,[1]!d("fon_rf_med",F96,$H$4,$H$5))</f>
        <v>66553.9411026616</v>
      </c>
      <c r="S96" s="30">
        <f ca="1">$R96/$X96</f>
        <v>9.3502000587922956E-4</v>
      </c>
      <c r="T96" s="28">
        <f ca="1">IF(ISERROR([1]!d("fon_rv_med",F96,$H$4,$H$5)),0,[1]!d("fon_rv_med",F96,$H$4,$H$5))</f>
        <v>34975.433384030424</v>
      </c>
      <c r="U96" s="30">
        <f ca="1">$T96/$X96</f>
        <v>4.9137180137716731E-4</v>
      </c>
      <c r="V96" s="29">
        <f ca="1">IF(ISERROR([1]!d("fon_FON_med",$F96,$H$4,$H$5)),0,[1]!d("fon_FON_med",$F96,$H$4,$H$5))</f>
        <v>69985635.454752848</v>
      </c>
      <c r="W96" s="30">
        <f ca="1">$V96/$X96</f>
        <v>0.98323206995998103</v>
      </c>
      <c r="X96" s="28">
        <f ca="1">[1]!d("foN_PAT_MED",F96,$H$4,$H$5-1)</f>
        <v>71179162.674790874</v>
      </c>
      <c r="Y96" s="33">
        <f>[1]!d("fon_vl",$F96,WORKDAY($Y$10,-1))/[1]!d("fon_vl",$F96,WORKDAY($Y$9,-1))-1</f>
        <v>1.6447973317071929E-2</v>
      </c>
      <c r="Z96" s="33" t="e">
        <f>[1]!d("car_vl_rd",F96,WORKDAY($Z$10,-1))/[1]!d("car_vl_rd",F96,WORKDAY($Z$9,-1))-1</f>
        <v>#DIV/0!</v>
      </c>
      <c r="AA96" s="33" t="e">
        <f ca="1">[1]!d("fon_vl",G96,WORKDAY($AA$10,-1))/[1]!d("fon_vl",G96,WORKDAY($AA$9,-1))-1</f>
        <v>#VALUE!</v>
      </c>
    </row>
    <row r="97" spans="2:27">
      <c r="B97" s="52">
        <f>[1]!d("fon_vl",$F97,$B$10)/[1]!d("fon_vl",$F97,$B$9)-1</f>
        <v>1.8876757171820691E-2</v>
      </c>
      <c r="C97" s="52">
        <f>[1]!d("fon_vl",$F97,$C$10)/[1]!d("fon_vl",$F97,$C$9)-1</f>
        <v>-0.88203245174317146</v>
      </c>
      <c r="D97" s="52">
        <f>[1]!d("fon_vl",$F97,$D$10)/[1]!d("fon_vl",$F97,$D$9)-1</f>
        <v>-3.8589262824251902E-2</v>
      </c>
      <c r="E97" s="52">
        <f>[1]!d("fon_vl",$F97,$E$10)/[1]!d("fon_vl",$F97,$E$9)-1</f>
        <v>5.7856317460561302E-2</v>
      </c>
      <c r="F97" s="68">
        <v>414</v>
      </c>
      <c r="G97" s="22" t="str">
        <f>[1]!d("ent_ape",F97)</f>
        <v>INTERVALOR, SICAV, S.A.</v>
      </c>
      <c r="H97" s="27">
        <f>[1]!d("fon_vl",$F97,$H$10)</f>
        <v>3.6303719999999999</v>
      </c>
      <c r="I97" s="72">
        <f ca="1">[1]!d("fon_vl",$F97,WORKDAY($I$10,-1))</f>
        <v>0</v>
      </c>
      <c r="J97" s="67">
        <f ca="1">[1]!d("fon_vl",$F97,WORKDAY($J$10,-1))</f>
        <v>0</v>
      </c>
      <c r="K97" s="31" t="e">
        <f ca="1">J97/I97-1</f>
        <v>#DIV/0!</v>
      </c>
      <c r="L97" s="31">
        <f ca="1">J97/H97-1</f>
        <v>-1</v>
      </c>
      <c r="M97" s="34">
        <f ca="1">[1]!d("FON_pat",$F97,WORKDAY($G$5,-2))</f>
        <v>0</v>
      </c>
      <c r="N97" s="21">
        <f ca="1">[1]!d("FON_LIQ_BES_DIV2",$F97,WORKDAY($G$5,-1),"USD")</f>
        <v>0</v>
      </c>
      <c r="O97" s="21">
        <f ca="1">[1]!d("FON_LIQ_BES_DIV2",$F97,WORKDAY($H$5,-1),"EUR")</f>
        <v>0</v>
      </c>
      <c r="P97" s="35">
        <f ca="1">N97+O97</f>
        <v>0</v>
      </c>
      <c r="Q97" s="36" t="e">
        <f ca="1">P97/M97</f>
        <v>#DIV/0!</v>
      </c>
      <c r="R97" s="28">
        <f ca="1">IF(ISERROR([1]!d("fon_rf_med",F97,$H$4,$H$5)),0,[1]!d("fon_rf_med",F97,$H$4,$H$5))</f>
        <v>841544.52834205935</v>
      </c>
      <c r="S97" s="30">
        <f ca="1">$R97/$X97</f>
        <v>2.7103727650591426E-2</v>
      </c>
      <c r="T97" s="28">
        <f ca="1">IF(ISERROR([1]!d("fon_rv_med",F97,$H$4,$H$5)),0,[1]!d("fon_rv_med",F97,$H$4,$H$5))</f>
        <v>16129644.338708552</v>
      </c>
      <c r="U97" s="30">
        <f ca="1">$T97/$X97</f>
        <v>0.51948942989213309</v>
      </c>
      <c r="V97" s="29">
        <f ca="1">IF(ISERROR([1]!d("fon_FON_med",$F97,$H$4,$H$5)),0,[1]!d("fon_FON_med",$F97,$H$4,$H$5))</f>
        <v>12787602.905549739</v>
      </c>
      <c r="W97" s="30">
        <f ca="1">$V97/$X97</f>
        <v>0.41185189230421082</v>
      </c>
      <c r="X97" s="28">
        <f ca="1">[1]!d("foN_PAT_MED",F97,$H$4,$H$5-1)</f>
        <v>31049032.782164048</v>
      </c>
      <c r="Y97" s="33">
        <f>[1]!d("fon_vl",$F97,WORKDAY($Y$10,-1))/[1]!d("fon_vl",$F97,WORKDAY($Y$9,-1))-1</f>
        <v>-1.8908806039711679E-2</v>
      </c>
      <c r="Z97" s="33">
        <f>[1]!d("fon_vl",F97,WORKDAY($Z$10,-1))/[1]!d("fon_vl",F97,WORKDAY($Z$9,-1))-1</f>
        <v>1.6669165455175383E-2</v>
      </c>
      <c r="AA97" s="33" t="e">
        <f ca="1">[1]!d("fon_vl",G97,WORKDAY($AA$10,-1))/[1]!d("fon_vl",G97,WORKDAY($AA$9,-1))-1</f>
        <v>#VALUE!</v>
      </c>
    </row>
  </sheetData>
  <mergeCells count="3">
    <mergeCell ref="R10:S10"/>
    <mergeCell ref="T10:U10"/>
    <mergeCell ref="V10:W10"/>
  </mergeCells>
  <conditionalFormatting sqref="L11:L56 L94:L97 L83:L92 L59:L73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{2A2AFA97-90ED-4609-B47C-9DEAB509776C}</x14:id>
        </ext>
      </extLst>
    </cfRule>
  </conditionalFormatting>
  <conditionalFormatting sqref="L11:L56 L94:L97 L83:L92 L59:L73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{95248CA9-2CF4-467D-9B78-E9F3E0BDAF14}</x14:id>
        </ext>
      </extLst>
    </cfRule>
  </conditionalFormatting>
  <conditionalFormatting sqref="L11:L56 L94:L97 L83:L92 L59:L73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{BE6B9A40-0596-41EB-BAEF-9A0E8A22E1B7}</x14:id>
        </ext>
      </extLst>
    </cfRule>
  </conditionalFormatting>
  <conditionalFormatting sqref="K11:K56 K94:K97 K83:K92 K59:K73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{DA2B9509-7DB1-4C99-AB2F-BFAA30A8C6BA}</x14:id>
        </ext>
      </extLst>
    </cfRule>
  </conditionalFormatting>
  <conditionalFormatting sqref="K11:K56 K94:K97 K83:K92 K59:K73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{626D2B01-A036-4276-963C-69ED85B5A75F}</x14:id>
        </ext>
      </extLst>
    </cfRule>
  </conditionalFormatting>
  <conditionalFormatting sqref="K11:K56 K94:K97 K83:K92 K59:K73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{1B81C28F-0B1D-44B7-8FE5-EA7194895333}</x14:id>
        </ext>
      </extLst>
    </cfRule>
  </conditionalFormatting>
  <conditionalFormatting sqref="L11:L56 L94:L97 L83:L92 L59:L73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{A9CA4FB2-B4F1-40CC-8CB4-7DE5021F22C9}</x14:id>
        </ext>
      </extLst>
    </cfRule>
  </conditionalFormatting>
  <conditionalFormatting sqref="K11:K56 K94:K97 K83:K92 K59:K73">
    <cfRule type="dataBar" priority="1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{F3CDE3B4-96C8-4F72-9F13-FDA7E6001372}</x14:id>
        </ext>
      </extLst>
    </cfRule>
  </conditionalFormatting>
  <conditionalFormatting sqref="L11:L56 L94:L97 L83:L92 L59:L73">
    <cfRule type="dataBar" priority="1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{03068648-ACBE-49EB-846E-93EB2C5C84AF}</x14:id>
        </ext>
      </extLst>
    </cfRule>
  </conditionalFormatting>
  <conditionalFormatting sqref="K11:K56 K94:K97 K83:K92 K59:K7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{6E1126ED-0768-4CFE-86E2-52EC1EBFB585}</x14:id>
        </ext>
      </extLst>
    </cfRule>
  </conditionalFormatting>
  <conditionalFormatting sqref="K11:K56 K94:K97 K83:K92 K59:K73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{AF01A6E8-C8C1-4405-9899-FAD353925700}</x14:id>
        </ext>
      </extLst>
    </cfRule>
  </conditionalFormatting>
  <conditionalFormatting sqref="L11:L56 L83:L97 L59:L73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{DE6E1753-533B-4B9E-886A-3B399C1A047C}</x14:id>
        </ext>
      </extLst>
    </cfRule>
  </conditionalFormatting>
  <conditionalFormatting sqref="Y11:Y56 Y59:Y73 Y83:Y97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{4457CFF5-A221-4A08-8672-19B9A1D7E2AF}</x14:id>
        </ext>
      </extLst>
    </cfRule>
  </conditionalFormatting>
  <conditionalFormatting sqref="Y11:Y56 Y59:Y73 Y83:Y97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{3E980575-67EC-43A5-A3C2-187B37C9CF68}</x14:id>
        </ext>
      </extLst>
    </cfRule>
  </conditionalFormatting>
  <conditionalFormatting sqref="Y11:Y56 Y59:Y73 Y83:Y97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{D6F967C5-087B-4BAB-9C6D-31A923E00AC7}</x14:id>
        </ext>
      </extLst>
    </cfRule>
  </conditionalFormatting>
  <conditionalFormatting sqref="Y11:Y56 Y59:Y73 Y83:Y97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{A334BDA1-5D45-4011-8715-AB44CC4BEA72}</x14:id>
        </ext>
      </extLst>
    </cfRule>
  </conditionalFormatting>
  <conditionalFormatting sqref="Y11:Y56 Y59:Y73 Y83:Y97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{9360420F-0A2A-4E68-A507-3FA586662C21}</x14:id>
        </ext>
      </extLst>
    </cfRule>
  </conditionalFormatting>
  <conditionalFormatting sqref="Y11:Y56 Y59:Y73 Y83:Y97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{3E6DF1D5-AF8A-405A-B43C-ED82D327F6C7}</x14:id>
        </ext>
      </extLst>
    </cfRule>
  </conditionalFormatting>
  <conditionalFormatting sqref="Y11:Y56 Y59:Y73 Y83:Y97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{0E9C37E6-0DF1-4EEF-B487-5F027F6BB492}</x14:id>
        </ext>
      </extLst>
    </cfRule>
  </conditionalFormatting>
  <conditionalFormatting sqref="Y11:Y56 Y59:Y73 Y83:Y97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{42797252-C865-4FA6-917B-31C2A21C41AC}</x14:id>
        </ext>
      </extLst>
    </cfRule>
  </conditionalFormatting>
  <conditionalFormatting sqref="Y11:Y56 Y59:Y73 Y83:Y97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{CD2392F2-0A96-4622-8CCF-8737ECA438AB}</x14:id>
        </ext>
      </extLst>
    </cfRule>
  </conditionalFormatting>
  <conditionalFormatting sqref="Y11:Y56 Y59:Y73 Y83:Y97">
    <cfRule type="dataBar" priority="1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{1379D4C7-7132-4772-B501-3F08FDE066BE}</x14:id>
        </ext>
      </extLst>
    </cfRule>
  </conditionalFormatting>
  <conditionalFormatting sqref="Y11:Y56 Y59:Y73 Y83:Y97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{CB6EEC36-0423-4D5E-AE8E-0F8C106F9D2A}</x14:id>
        </ext>
      </extLst>
    </cfRule>
  </conditionalFormatting>
  <conditionalFormatting sqref="Y11:Y56 Y59:Y73 Y83:Y97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{6B7B9624-6FF9-4010-98E1-D743195C6D30}</x14:id>
        </ext>
      </extLst>
    </cfRule>
  </conditionalFormatting>
  <conditionalFormatting sqref="Y11:Y56 Y59:Y73 Y83:Y97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{59A84F41-6721-4794-B3B5-0036F9A8D415}</x14:id>
        </ext>
      </extLst>
    </cfRule>
  </conditionalFormatting>
  <conditionalFormatting sqref="Y11:Y56 Y59:Y73 Y83:Y97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{C6A362CB-2E45-4EB1-ACBA-2F86A3A8C93F}</x14:id>
        </ext>
      </extLst>
    </cfRule>
  </conditionalFormatting>
  <conditionalFormatting sqref="L74:L82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{C19BACC9-A050-4FAD-A358-8AFD93360014}</x14:id>
        </ext>
      </extLst>
    </cfRule>
  </conditionalFormatting>
  <conditionalFormatting sqref="L74:L82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{3E856253-6E1B-4AC9-B374-88E83E1D1270}</x14:id>
        </ext>
      </extLst>
    </cfRule>
  </conditionalFormatting>
  <conditionalFormatting sqref="L74:L82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{31FA166E-2E5F-43EE-A801-187BDF07E9CA}</x14:id>
        </ext>
      </extLst>
    </cfRule>
  </conditionalFormatting>
  <conditionalFormatting sqref="K74:K82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{76D972C7-FEBC-431E-AB73-EA58423FE81E}</x14:id>
        </ext>
      </extLst>
    </cfRule>
  </conditionalFormatting>
  <conditionalFormatting sqref="K74:K82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{0A1F19C6-45EF-46F1-8576-DDD0808C21E8}</x14:id>
        </ext>
      </extLst>
    </cfRule>
  </conditionalFormatting>
  <conditionalFormatting sqref="K74:K82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{084D10D8-80E3-4B8E-8D3B-4D8CB2D6E408}</x14:id>
        </ext>
      </extLst>
    </cfRule>
  </conditionalFormatting>
  <conditionalFormatting sqref="L74:L82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{86EC8647-D845-47BE-A0A9-E396DDD09D68}</x14:id>
        </ext>
      </extLst>
    </cfRule>
  </conditionalFormatting>
  <conditionalFormatting sqref="K74:K82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{BBF28A7E-E64C-40DD-B26A-15671E9B7707}</x14:id>
        </ext>
      </extLst>
    </cfRule>
  </conditionalFormatting>
  <conditionalFormatting sqref="L74:L82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{6D6C5ED6-63DC-4C64-930C-F1EEB4A27D65}</x14:id>
        </ext>
      </extLst>
    </cfRule>
  </conditionalFormatting>
  <conditionalFormatting sqref="K74:K82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{5B6CBEA9-920B-428C-9B1D-D20DF2DF1235}</x14:id>
        </ext>
      </extLst>
    </cfRule>
  </conditionalFormatting>
  <conditionalFormatting sqref="K74:K82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{5524055C-0107-40D9-AF80-13521EE59D8C}</x14:id>
        </ext>
      </extLst>
    </cfRule>
  </conditionalFormatting>
  <conditionalFormatting sqref="L74:L82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{80C2CAFF-FBB9-4D7A-B6ED-074889F12192}</x14:id>
        </ext>
      </extLst>
    </cfRule>
  </conditionalFormatting>
  <conditionalFormatting sqref="Y74:Y82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{A8F00D70-3CBD-4248-9923-F2F54297F282}</x14:id>
        </ext>
      </extLst>
    </cfRule>
  </conditionalFormatting>
  <conditionalFormatting sqref="Y74:Y82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{751D3B72-9E8F-4E01-A547-027464D80A3A}</x14:id>
        </ext>
      </extLst>
    </cfRule>
  </conditionalFormatting>
  <conditionalFormatting sqref="Y74:Y8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{17878794-3A6F-4859-8F92-A132A37769F0}</x14:id>
        </ext>
      </extLst>
    </cfRule>
  </conditionalFormatting>
  <conditionalFormatting sqref="Y74:Y8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{4046E81B-CAFE-4765-A4A9-AC2CE2C3A5FA}</x14:id>
        </ext>
      </extLst>
    </cfRule>
  </conditionalFormatting>
  <conditionalFormatting sqref="Y74:Y82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{E0C74398-060C-4FA0-AE6F-D834307DFD29}</x14:id>
        </ext>
      </extLst>
    </cfRule>
  </conditionalFormatting>
  <conditionalFormatting sqref="Y74:Y82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{94E16EE1-004E-4478-A8C7-3825E59A60FE}</x14:id>
        </ext>
      </extLst>
    </cfRule>
  </conditionalFormatting>
  <conditionalFormatting sqref="Y74:Y82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{13F0823E-BE67-4591-BCD4-CA6BAFD7C947}</x14:id>
        </ext>
      </extLst>
    </cfRule>
  </conditionalFormatting>
  <conditionalFormatting sqref="Y74:Y82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{E5C8B655-5A29-44D6-AF32-8B285C7DC208}</x14:id>
        </ext>
      </extLst>
    </cfRule>
  </conditionalFormatting>
  <conditionalFormatting sqref="Y74:Y82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{E751C841-A5E4-4083-969A-518F09D8F38B}</x14:id>
        </ext>
      </extLst>
    </cfRule>
  </conditionalFormatting>
  <conditionalFormatting sqref="Y74:Y82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{22782D4B-9FB6-459D-959F-0074600DB3A2}</x14:id>
        </ext>
      </extLst>
    </cfRule>
  </conditionalFormatting>
  <conditionalFormatting sqref="Y74:Y82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{21641657-0611-4905-B5F9-7A8BA8A279C9}</x14:id>
        </ext>
      </extLst>
    </cfRule>
  </conditionalFormatting>
  <conditionalFormatting sqref="Y74:Y82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{56834B56-EE17-4522-96F4-743A51A8E8A6}</x14:id>
        </ext>
      </extLst>
    </cfRule>
  </conditionalFormatting>
  <conditionalFormatting sqref="Y74:Y82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{2FCCE40E-D75F-4F32-8993-92CB558FEEEE}</x14:id>
        </ext>
      </extLst>
    </cfRule>
  </conditionalFormatting>
  <conditionalFormatting sqref="Y74:Y82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{563CA68C-5977-44BB-B676-BAB4F3D78BDF}</x14:id>
        </ext>
      </extLst>
    </cfRule>
  </conditionalFormatting>
  <conditionalFormatting sqref="L57:L58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{00DACD9C-9712-4096-939E-CB5F33DC24A4}</x14:id>
        </ext>
      </extLst>
    </cfRule>
  </conditionalFormatting>
  <conditionalFormatting sqref="L57:L58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{6AA16FB4-4DB5-4AD5-AF4F-3FF5690A7480}</x14:id>
        </ext>
      </extLst>
    </cfRule>
  </conditionalFormatting>
  <conditionalFormatting sqref="L57:L58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{AB599B48-BCE3-40CB-BE13-B3730182979C}</x14:id>
        </ext>
      </extLst>
    </cfRule>
  </conditionalFormatting>
  <conditionalFormatting sqref="K57:K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{034599DC-6020-42C8-835B-7E060EFD24D3}</x14:id>
        </ext>
      </extLst>
    </cfRule>
  </conditionalFormatting>
  <conditionalFormatting sqref="K57:K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{3992698A-BE0F-47CF-AAE2-D89682814B73}</x14:id>
        </ext>
      </extLst>
    </cfRule>
  </conditionalFormatting>
  <conditionalFormatting sqref="K57:K58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{214A78D0-FAF7-4EBB-9E50-BF3F38BE61B4}</x14:id>
        </ext>
      </extLst>
    </cfRule>
  </conditionalFormatting>
  <conditionalFormatting sqref="L57:L58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{F52F7E49-CEA9-4AB4-B2B7-9D63A224B828}</x14:id>
        </ext>
      </extLst>
    </cfRule>
  </conditionalFormatting>
  <conditionalFormatting sqref="K57:K58">
    <cfRule type="dataBar" priority="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{AD57690A-EE62-4941-A3ED-EE03C9017D3E}</x14:id>
        </ext>
      </extLst>
    </cfRule>
  </conditionalFormatting>
  <conditionalFormatting sqref="L57:L58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{112586C5-CA0E-4A3E-BA01-D17C9B34A86D}</x14:id>
        </ext>
      </extLst>
    </cfRule>
  </conditionalFormatting>
  <conditionalFormatting sqref="K57:K5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{C1D3E2A0-32E7-4D78-9C82-4B48490BC433}</x14:id>
        </ext>
      </extLst>
    </cfRule>
  </conditionalFormatting>
  <conditionalFormatting sqref="K57:K58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{0976D18A-5966-4424-BB13-D979123BCC0D}</x14:id>
        </ext>
      </extLst>
    </cfRule>
  </conditionalFormatting>
  <conditionalFormatting sqref="L57:L58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{F5DBE331-4589-497D-919B-0DC494FDF11B}</x14:id>
        </ext>
      </extLst>
    </cfRule>
  </conditionalFormatting>
  <conditionalFormatting sqref="Y57:Y58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{8EEA970A-2343-4BD3-AD3C-256EE2D45C38}</x14:id>
        </ext>
      </extLst>
    </cfRule>
  </conditionalFormatting>
  <conditionalFormatting sqref="Y57:Y5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{0491C2A7-CCC5-4C75-8AE9-70D3E1FD4912}</x14:id>
        </ext>
      </extLst>
    </cfRule>
  </conditionalFormatting>
  <conditionalFormatting sqref="Y57:Y5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{807CE4D2-F786-4252-B5D6-FD8B6F1D5201}</x14:id>
        </ext>
      </extLst>
    </cfRule>
  </conditionalFormatting>
  <conditionalFormatting sqref="Y57:Y58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{2CFE62F6-186A-4B36-A52F-8EFD67105709}</x14:id>
        </ext>
      </extLst>
    </cfRule>
  </conditionalFormatting>
  <conditionalFormatting sqref="Y57:Y58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{63DA1A69-41AE-40B4-B1B7-86D8FB0F7BBC}</x14:id>
        </ext>
      </extLst>
    </cfRule>
  </conditionalFormatting>
  <conditionalFormatting sqref="Y57:Y58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{88BCE4EB-4C87-4FA4-8EC4-B1B027B79076}</x14:id>
        </ext>
      </extLst>
    </cfRule>
  </conditionalFormatting>
  <conditionalFormatting sqref="Y57:Y58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{F2D3B37B-6816-4842-A9BB-8528F47A576A}</x14:id>
        </ext>
      </extLst>
    </cfRule>
  </conditionalFormatting>
  <conditionalFormatting sqref="Y57:Y5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{E4A36C0C-517F-4C92-95FD-25BBAB49CFC4}</x14:id>
        </ext>
      </extLst>
    </cfRule>
  </conditionalFormatting>
  <conditionalFormatting sqref="Y57:Y58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{AA42A4AF-C053-4051-9A4D-6890E45D1470}</x14:id>
        </ext>
      </extLst>
    </cfRule>
  </conditionalFormatting>
  <conditionalFormatting sqref="Y57:Y58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{5032092D-190D-4427-9309-62C5905C957D}</x14:id>
        </ext>
      </extLst>
    </cfRule>
  </conditionalFormatting>
  <conditionalFormatting sqref="Y57:Y58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{A4EA9A5D-E564-4E7E-AEC9-BB77B6CB11A7}</x14:id>
        </ext>
      </extLst>
    </cfRule>
  </conditionalFormatting>
  <conditionalFormatting sqref="Y57:Y58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{EDAE49AA-32F4-4002-9ACB-6086ED8241C5}</x14:id>
        </ext>
      </extLst>
    </cfRule>
  </conditionalFormatting>
  <conditionalFormatting sqref="Y57:Y58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{BFE1C699-196D-4B3E-8CCA-BCDFF9419102}</x14:id>
        </ext>
      </extLst>
    </cfRule>
  </conditionalFormatting>
  <conditionalFormatting sqref="Y57:Y58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{C55C5034-43EE-4B57-8F8A-BA67A7FB42D8}</x14:id>
        </ext>
      </extLst>
    </cfRule>
  </conditionalFormatting>
  <conditionalFormatting sqref="K11:K97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{803706ED-4ECB-40AC-BE75-A20DD581E534}</x14:id>
        </ext>
      </extLst>
    </cfRule>
  </conditionalFormatting>
  <conditionalFormatting sqref="Y47:Y97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{DBE68E93-E7AE-4EEC-870F-9F693A9070B9}</x14:id>
        </ext>
      </extLst>
    </cfRule>
  </conditionalFormatting>
  <conditionalFormatting sqref="Y11:Y97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{547E6ECF-DCAB-47DE-A737-3A003762D2C9}</x14:id>
        </ext>
      </extLst>
    </cfRule>
  </conditionalFormatting>
  <conditionalFormatting sqref="Z11:Z56 Z83:Z97 Z59:Z73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{3C15DBE1-D950-444A-A8EF-22A2751B193F}</x14:id>
        </ext>
      </extLst>
    </cfRule>
  </conditionalFormatting>
  <conditionalFormatting sqref="Z11:Z56 Z83:Z97 Z59:Z73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{6D1697F7-72C2-40D7-A88C-8D5C9CA957E4}</x14:id>
        </ext>
      </extLst>
    </cfRule>
  </conditionalFormatting>
  <conditionalFormatting sqref="Z11:Z56 Z83:Z97 Z59:Z73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{0F39117A-DC40-444D-A6BB-A7F1000039D3}</x14:id>
        </ext>
      </extLst>
    </cfRule>
  </conditionalFormatting>
  <conditionalFormatting sqref="Z11:Z56 Z83:Z97 Z59:Z73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{B296BF09-B282-487A-83C7-18144E71D251}</x14:id>
        </ext>
      </extLst>
    </cfRule>
  </conditionalFormatting>
  <conditionalFormatting sqref="Z11:Z56 Z83:Z97 Z59:Z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{30EA93A3-F323-4958-8F1B-35D3E5AFA033}</x14:id>
        </ext>
      </extLst>
    </cfRule>
  </conditionalFormatting>
  <conditionalFormatting sqref="Z11:Z56 Z83:Z97 Z59:Z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{4D28B887-B217-4AF7-8084-9A6B3A6BFF34}</x14:id>
        </ext>
      </extLst>
    </cfRule>
  </conditionalFormatting>
  <conditionalFormatting sqref="Z11:Z56 Z83:Z97 Z59:Z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{ABC4742F-A2B7-437B-AEB7-2A6256D3CE6D}</x14:id>
        </ext>
      </extLst>
    </cfRule>
  </conditionalFormatting>
  <conditionalFormatting sqref="Z11:Z56 Z83:Z97 Z59:Z73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{D11FF84C-5337-4A17-B799-307858144A28}</x14:id>
        </ext>
      </extLst>
    </cfRule>
  </conditionalFormatting>
  <conditionalFormatting sqref="Z11:Z56 Z83:Z97 Z59:Z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{7762135E-5533-46A8-8D41-FDE7F65F785D}</x14:id>
        </ext>
      </extLst>
    </cfRule>
  </conditionalFormatting>
  <conditionalFormatting sqref="Z11:Z56 Z83:Z97 Z59:Z73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{A623A43B-5ADF-4FFC-8310-76A6332AD6EE}</x14:id>
        </ext>
      </extLst>
    </cfRule>
  </conditionalFormatting>
  <conditionalFormatting sqref="Z11:Z56 Z83:Z97 Z59:Z73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{273381D7-7685-4DF1-B9FB-AEFB58F61B54}</x14:id>
        </ext>
      </extLst>
    </cfRule>
  </conditionalFormatting>
  <conditionalFormatting sqref="Z11:Z56 Z83:Z97 Z59:Z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{44256048-138A-4E4A-8A14-B6D29F89AE68}</x14:id>
        </ext>
      </extLst>
    </cfRule>
  </conditionalFormatting>
  <conditionalFormatting sqref="Z11:Z56 Z83:Z97 Z59:Z7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{75B6BC19-1A7E-4DC4-B079-282A4B1B0F8B}</x14:id>
        </ext>
      </extLst>
    </cfRule>
  </conditionalFormatting>
  <conditionalFormatting sqref="Z11:Z56 Z83:Z97 Z59:Z7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{0C930160-5663-4EA6-B3BC-51EB33B5A58E}</x14:id>
        </ext>
      </extLst>
    </cfRule>
  </conditionalFormatting>
  <conditionalFormatting sqref="Z74:Z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{DD3676E2-DF3D-49AD-A49A-B292ABA83258}</x14:id>
        </ext>
      </extLst>
    </cfRule>
  </conditionalFormatting>
  <conditionalFormatting sqref="Z74:Z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{12E20AEE-90A5-4B77-9CB0-320A270389DE}</x14:id>
        </ext>
      </extLst>
    </cfRule>
  </conditionalFormatting>
  <conditionalFormatting sqref="Z74:Z8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{C606EECF-D357-49A7-959A-6ADA11640938}</x14:id>
        </ext>
      </extLst>
    </cfRule>
  </conditionalFormatting>
  <conditionalFormatting sqref="Z74:Z82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{A9F45C0D-6F16-4DF5-93A1-B04CE4B31D20}</x14:id>
        </ext>
      </extLst>
    </cfRule>
  </conditionalFormatting>
  <conditionalFormatting sqref="Z74:Z82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{B4F7C422-8C2B-4871-967B-D27C13BD160A}</x14:id>
        </ext>
      </extLst>
    </cfRule>
  </conditionalFormatting>
  <conditionalFormatting sqref="Z74:Z82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{5D5DC92E-19E5-434D-85E1-C0443420CAF9}</x14:id>
        </ext>
      </extLst>
    </cfRule>
  </conditionalFormatting>
  <conditionalFormatting sqref="Z74:Z82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{99F05DC9-FD4F-4933-8771-0233EC891815}</x14:id>
        </ext>
      </extLst>
    </cfRule>
  </conditionalFormatting>
  <conditionalFormatting sqref="Z74:Z82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{1457D4E3-5F10-4629-88E5-9DE9AAD576DA}</x14:id>
        </ext>
      </extLst>
    </cfRule>
  </conditionalFormatting>
  <conditionalFormatting sqref="Z74:Z82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{16C21C18-BFFF-4D76-A73F-EC570615FEA8}</x14:id>
        </ext>
      </extLst>
    </cfRule>
  </conditionalFormatting>
  <conditionalFormatting sqref="Z74:Z82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{0848B7DD-9205-4846-8BB7-0C8776CDA635}</x14:id>
        </ext>
      </extLst>
    </cfRule>
  </conditionalFormatting>
  <conditionalFormatting sqref="Z74:Z82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{021839E9-5CCE-462A-BEBD-FC708EE89FC8}</x14:id>
        </ext>
      </extLst>
    </cfRule>
  </conditionalFormatting>
  <conditionalFormatting sqref="Z74:Z82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{127C5823-179C-4451-8F8F-D430E17E8AD1}</x14:id>
        </ext>
      </extLst>
    </cfRule>
  </conditionalFormatting>
  <conditionalFormatting sqref="Z74:Z82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{7CA12C06-9812-46CB-8ACC-D875BAA88F11}</x14:id>
        </ext>
      </extLst>
    </cfRule>
  </conditionalFormatting>
  <conditionalFormatting sqref="Z74:Z82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{65AEFBB1-9199-4259-B5E4-567DD667CCFA}</x14:id>
        </ext>
      </extLst>
    </cfRule>
  </conditionalFormatting>
  <conditionalFormatting sqref="Z57:Z58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{DE10204A-16DF-4514-A2CD-89C4E14B3FDD}</x14:id>
        </ext>
      </extLst>
    </cfRule>
  </conditionalFormatting>
  <conditionalFormatting sqref="Z57:Z58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{E6AA32BA-C244-4EE9-99A1-A94E0E24FDDC}</x14:id>
        </ext>
      </extLst>
    </cfRule>
  </conditionalFormatting>
  <conditionalFormatting sqref="Z57:Z58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{7BA976B7-36FF-4FC3-B10F-DA5868DC07EA}</x14:id>
        </ext>
      </extLst>
    </cfRule>
  </conditionalFormatting>
  <conditionalFormatting sqref="Z57:Z58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{FAA04F11-E32C-49C5-86D6-E659FFE86F1C}</x14:id>
        </ext>
      </extLst>
    </cfRule>
  </conditionalFormatting>
  <conditionalFormatting sqref="Z57:Z58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{69C523F6-F203-430E-989F-690FFA947FC0}</x14:id>
        </ext>
      </extLst>
    </cfRule>
  </conditionalFormatting>
  <conditionalFormatting sqref="Z57:Z58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{898D7281-13BB-421D-A1C7-88895CD48B0A}</x14:id>
        </ext>
      </extLst>
    </cfRule>
  </conditionalFormatting>
  <conditionalFormatting sqref="Z57:Z58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{C818F772-025F-4C53-AAF9-65C0C0661E3B}</x14:id>
        </ext>
      </extLst>
    </cfRule>
  </conditionalFormatting>
  <conditionalFormatting sqref="Z57:Z58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{ABF7DC33-32EC-4DB2-80FC-9559E8147F36}</x14:id>
        </ext>
      </extLst>
    </cfRule>
  </conditionalFormatting>
  <conditionalFormatting sqref="Z57:Z58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{8DFB1AAC-D980-487C-9E5E-6AB1964D39F6}</x14:id>
        </ext>
      </extLst>
    </cfRule>
  </conditionalFormatting>
  <conditionalFormatting sqref="Z57:Z58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{0DBE3A50-CCEC-4A53-A555-9134AAD19AEE}</x14:id>
        </ext>
      </extLst>
    </cfRule>
  </conditionalFormatting>
  <conditionalFormatting sqref="Z57:Z5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{0FF7553A-3331-4D9B-9D41-3178DD8BFFBA}</x14:id>
        </ext>
      </extLst>
    </cfRule>
  </conditionalFormatting>
  <conditionalFormatting sqref="Z57:Z58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{F78F6BD4-708B-422F-B62B-A2CDF8012CEA}</x14:id>
        </ext>
      </extLst>
    </cfRule>
  </conditionalFormatting>
  <conditionalFormatting sqref="Z57:Z5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{391B9993-32FF-4873-8F43-11C9B390548D}</x14:id>
        </ext>
      </extLst>
    </cfRule>
  </conditionalFormatting>
  <conditionalFormatting sqref="Z57:Z58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{25C01C24-5971-4520-865B-2A41442B5319}</x14:id>
        </ext>
      </extLst>
    </cfRule>
  </conditionalFormatting>
  <conditionalFormatting sqref="Z47:Z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{74A7E269-FC6B-4643-AC51-AF84797F044C}</x14:id>
        </ext>
      </extLst>
    </cfRule>
  </conditionalFormatting>
  <conditionalFormatting sqref="Z11:Z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{9FBA2573-6F47-410A-BE44-BF3AC3F5DD27}</x14:id>
        </ext>
      </extLst>
    </cfRule>
  </conditionalFormatting>
  <conditionalFormatting sqref="AA83:AA97 AA11:AA56 AA59:AA73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{F6A14545-E22A-4A5C-AC58-4E749E1E07A1}</x14:id>
        </ext>
      </extLst>
    </cfRule>
  </conditionalFormatting>
  <conditionalFormatting sqref="AA83:AA97 AA11:AA56 AA59:AA73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{846E5FCE-1AEF-493C-985F-767A2DE732F9}</x14:id>
        </ext>
      </extLst>
    </cfRule>
  </conditionalFormatting>
  <conditionalFormatting sqref="AA83:AA97 AA11:AA56 AA59:AA73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{535B7A24-3805-443B-A785-AD4DA4C091A2}</x14:id>
        </ext>
      </extLst>
    </cfRule>
  </conditionalFormatting>
  <conditionalFormatting sqref="AA83:AA97 AA11:AA56 AA59:AA7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{51F34DE7-73C2-488D-ADEA-8DAD030CE599}</x14:id>
        </ext>
      </extLst>
    </cfRule>
  </conditionalFormatting>
  <conditionalFormatting sqref="AA83:AA97 AA11:AA56 AA59:AA73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{F73F6270-569B-4ADD-B4C7-9ED01BAF2F71}</x14:id>
        </ext>
      </extLst>
    </cfRule>
  </conditionalFormatting>
  <conditionalFormatting sqref="AA83:AA97 AA11:AA56 AA59:AA73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{4BDFF537-994A-4591-98A2-4D37A16F0880}</x14:id>
        </ext>
      </extLst>
    </cfRule>
  </conditionalFormatting>
  <conditionalFormatting sqref="AA83:AA97 AA11:AA56 AA59:AA7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{D9B1556E-0B0A-4415-BFAD-66ACE366219C}</x14:id>
        </ext>
      </extLst>
    </cfRule>
  </conditionalFormatting>
  <conditionalFormatting sqref="AA83:AA97 AA11:AA56 AA59:AA7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{622271A6-F986-40AA-BF5F-B2B8460C7C3C}</x14:id>
        </ext>
      </extLst>
    </cfRule>
  </conditionalFormatting>
  <conditionalFormatting sqref="AA83:AA97 AA11:AA56 AA59:AA73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{60CE6027-38F3-4025-8EBB-7E64735BE1E3}</x14:id>
        </ext>
      </extLst>
    </cfRule>
  </conditionalFormatting>
  <conditionalFormatting sqref="AA83:AA97 AA11:AA56 AA59:AA73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{2CED0C2E-FB12-4D22-94B3-DBD6B2F4B66D}</x14:id>
        </ext>
      </extLst>
    </cfRule>
  </conditionalFormatting>
  <conditionalFormatting sqref="AA83:AA97 AA11:AA56 AA59:AA73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{C73CCE92-172B-4A0A-A7B3-5853C8B71251}</x14:id>
        </ext>
      </extLst>
    </cfRule>
  </conditionalFormatting>
  <conditionalFormatting sqref="AA83:AA97 AA11:AA56 AA59:AA73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{3658219D-9E64-48A7-9641-8BEBE0FE0BE3}</x14:id>
        </ext>
      </extLst>
    </cfRule>
  </conditionalFormatting>
  <conditionalFormatting sqref="AA83:AA97 AA11:AA56 AA59:AA7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{3674FFF8-CE95-483B-BCC3-0C8B66A48F1B}</x14:id>
        </ext>
      </extLst>
    </cfRule>
  </conditionalFormatting>
  <conditionalFormatting sqref="AA83:AA97 AA11:AA56 AA59:AA7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{6ADD611B-B1E6-451E-A9D7-F7DE63576E36}</x14:id>
        </ext>
      </extLst>
    </cfRule>
  </conditionalFormatting>
  <conditionalFormatting sqref="AA57:AA5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{3073FA1C-AD11-4BC2-8486-AD6448F65355}</x14:id>
        </ext>
      </extLst>
    </cfRule>
  </conditionalFormatting>
  <conditionalFormatting sqref="AA57:AA5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{8278AC21-D511-4F85-B0D7-E203A6C29368}</x14:id>
        </ext>
      </extLst>
    </cfRule>
  </conditionalFormatting>
  <conditionalFormatting sqref="AA57:AA5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{B99B3A0B-DA37-4B1A-B501-244FE656E2D4}</x14:id>
        </ext>
      </extLst>
    </cfRule>
  </conditionalFormatting>
  <conditionalFormatting sqref="AA57:AA58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{15C814A5-6A1B-4F7B-BD9A-D580CAD1EBA6}</x14:id>
        </ext>
      </extLst>
    </cfRule>
  </conditionalFormatting>
  <conditionalFormatting sqref="AA57:AA5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{F2AEED9B-F217-494C-9B2C-BF344AA5E055}</x14:id>
        </ext>
      </extLst>
    </cfRule>
  </conditionalFormatting>
  <conditionalFormatting sqref="AA57:AA58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{C3301913-FAE1-47DF-A494-258FB6966A8D}</x14:id>
        </ext>
      </extLst>
    </cfRule>
  </conditionalFormatting>
  <conditionalFormatting sqref="AA57:AA58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{71EE3D21-148C-496F-9015-416034705C13}</x14:id>
        </ext>
      </extLst>
    </cfRule>
  </conditionalFormatting>
  <conditionalFormatting sqref="AA57:AA5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{FC099B44-83D7-403C-A401-43E6B922B9C7}</x14:id>
        </ext>
      </extLst>
    </cfRule>
  </conditionalFormatting>
  <conditionalFormatting sqref="AA57:AA58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{CA7D9FF8-8DE3-44D3-8B86-39AB2B26B4AB}</x14:id>
        </ext>
      </extLst>
    </cfRule>
  </conditionalFormatting>
  <conditionalFormatting sqref="AA57:AA58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{0BA9AD65-91FF-4B3D-ADDB-B0E947A0BF19}</x14:id>
        </ext>
      </extLst>
    </cfRule>
  </conditionalFormatting>
  <conditionalFormatting sqref="AA57:AA58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{8D096746-7E4C-4111-A635-C9D0FFC153C1}</x14:id>
        </ext>
      </extLst>
    </cfRule>
  </conditionalFormatting>
  <conditionalFormatting sqref="AA57:AA58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{D233C76D-97D6-45BC-9C5A-01B946B8E9A4}</x14:id>
        </ext>
      </extLst>
    </cfRule>
  </conditionalFormatting>
  <conditionalFormatting sqref="AA57:AA5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{E886A713-FFFE-4B5B-B196-1A8FA8FFAD0C}</x14:id>
        </ext>
      </extLst>
    </cfRule>
  </conditionalFormatting>
  <conditionalFormatting sqref="AA57:AA5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{5D0B82C0-B8D5-44A3-89F9-43F90EBDF359}</x14:id>
        </ext>
      </extLst>
    </cfRule>
  </conditionalFormatting>
  <conditionalFormatting sqref="AA47:AA73 AA83:AA9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{3D9D22F5-E124-4E1E-89CA-3ABCFE40B68B}</x14:id>
        </ext>
      </extLst>
    </cfRule>
  </conditionalFormatting>
  <conditionalFormatting sqref="AA11:AA73 AA83:AA9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{42E95787-7227-46A6-B376-03A274602538}</x14:id>
        </ext>
      </extLst>
    </cfRule>
  </conditionalFormatting>
  <conditionalFormatting sqref="AA74:AA8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{5B177133-74EF-4D09-9C50-F12FF4A6CFBB}</x14:id>
        </ext>
      </extLst>
    </cfRule>
  </conditionalFormatting>
  <conditionalFormatting sqref="AA74:AA8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{76B78305-9FFD-4BDA-A7FD-D1FCB3F6BAA6}</x14:id>
        </ext>
      </extLst>
    </cfRule>
  </conditionalFormatting>
  <conditionalFormatting sqref="AA74:AA8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{318A962D-75C5-478D-B777-D9C7FAE922A2}</x14:id>
        </ext>
      </extLst>
    </cfRule>
  </conditionalFormatting>
  <conditionalFormatting sqref="AA74:AA8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{816ACBB7-4378-4A0C-B600-8F4D1A5E0535}</x14:id>
        </ext>
      </extLst>
    </cfRule>
  </conditionalFormatting>
  <conditionalFormatting sqref="AA74:AA8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{BD31005B-CD3B-4270-B18F-8FBAC58A71FE}</x14:id>
        </ext>
      </extLst>
    </cfRule>
  </conditionalFormatting>
  <conditionalFormatting sqref="AA74:AA8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{360E5A14-741F-4669-AA41-4298E106E901}</x14:id>
        </ext>
      </extLst>
    </cfRule>
  </conditionalFormatting>
  <conditionalFormatting sqref="AA74:AA8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{AD3B1E6E-75D8-4ACE-8C59-324799163C8F}</x14:id>
        </ext>
      </extLst>
    </cfRule>
  </conditionalFormatting>
  <conditionalFormatting sqref="AA74:AA8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{0E44D959-7065-4D1F-B945-E0CC0A70338D}</x14:id>
        </ext>
      </extLst>
    </cfRule>
  </conditionalFormatting>
  <conditionalFormatting sqref="AA74:AA8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{04ABB22F-12C0-4470-9352-B1401147FC5D}</x14:id>
        </ext>
      </extLst>
    </cfRule>
  </conditionalFormatting>
  <conditionalFormatting sqref="AA74:AA8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{CCD9F76D-8316-43AE-9DA4-A8FCC5C2E768}</x14:id>
        </ext>
      </extLst>
    </cfRule>
  </conditionalFormatting>
  <conditionalFormatting sqref="AA74:AA8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{4BF3A3E3-B365-43DF-90ED-81AD02AD4111}</x14:id>
        </ext>
      </extLst>
    </cfRule>
  </conditionalFormatting>
  <conditionalFormatting sqref="AA74:AA8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{B6E10936-F7FB-4C0C-B126-F73B0BCA36A8}</x14:id>
        </ext>
      </extLst>
    </cfRule>
  </conditionalFormatting>
  <conditionalFormatting sqref="AA74:AA8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{8F6ECE98-6EAE-429D-A1BE-A42B512A49BB}</x14:id>
        </ext>
      </extLst>
    </cfRule>
  </conditionalFormatting>
  <conditionalFormatting sqref="AA74:AA8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{6D058498-1DFE-4215-B962-F210DADE48AB}</x14:id>
        </ext>
      </extLst>
    </cfRule>
  </conditionalFormatting>
  <conditionalFormatting sqref="AA74:AA8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{AC744874-207C-4A99-A8DF-3BFCF666CC17}</x14:id>
        </ext>
      </extLst>
    </cfRule>
  </conditionalFormatting>
  <conditionalFormatting sqref="AA74:AA8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{DC898635-70B4-476B-B16B-02E606BDEAFA}</x14:id>
        </ext>
      </extLst>
    </cfRule>
  </conditionalFormatting>
  <pageMargins left="0.7" right="0.7" top="0.75" bottom="0.75" header="0.3" footer="0.3"/>
  <pageSetup paperSize="9" scale="3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2AFA97-90ED-4609-B47C-9DEAB509776C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95248CA9-2CF4-467D-9B78-E9F3E0BDA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BE6B9A40-0596-41EB-BAEF-9A0E8A22E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DA2B9509-7DB1-4C99-AB2F-BFAA30A8C6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626D2B01-A036-4276-963C-69ED85B5A75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1B81C28F-0B1D-44B7-8FE5-EA71948953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A9CA4FB2-B4F1-40CC-8CB4-7DE5021F2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F3CDE3B4-96C8-4F72-9F13-FDA7E6001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03068648-ACBE-49EB-846E-93EB2C5C8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L94:L97 L83:L92 L59:L73</xm:sqref>
        </x14:conditionalFormatting>
        <x14:conditionalFormatting xmlns:xm="http://schemas.microsoft.com/office/excel/2006/main">
          <x14:cfRule type="dataBar" id="{6E1126ED-0768-4CFE-86E2-52EC1EBFB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AF01A6E8-C8C1-4405-9899-FAD353925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K11:K56 K94:K97 K83:K92 K59:K73</xm:sqref>
        </x14:conditionalFormatting>
        <x14:conditionalFormatting xmlns:xm="http://schemas.microsoft.com/office/excel/2006/main">
          <x14:cfRule type="dataBar" id="{DE6E1753-533B-4B9E-886A-3B399C1A0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L11:L56 L83:L97 L59:L73</xm:sqref>
        </x14:conditionalFormatting>
        <x14:conditionalFormatting xmlns:xm="http://schemas.microsoft.com/office/excel/2006/main">
          <x14:cfRule type="dataBar" id="{4457CFF5-A221-4A08-8672-19B9A1D7E2A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3E980575-67EC-43A5-A3C2-187B37C9CF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D6F967C5-087B-4BAB-9C6D-31A923E00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A334BDA1-5D45-4011-8715-AB44CC4BE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9360420F-0A2A-4E68-A507-3FA586662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3E6DF1D5-AF8A-405A-B43C-ED82D327F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0E9C37E6-0DF1-4EEF-B487-5F027F6BB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42797252-C865-4FA6-917B-31C2A21C4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D2392F2-0A96-4622-8CCF-8737ECA43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1379D4C7-7132-4772-B501-3F08FDE06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B6EEC36-0423-4D5E-AE8E-0F8C106F9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6B7B9624-6FF9-4010-98E1-D743195C6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59A84F41-6721-4794-B3B5-0036F9A8D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6A362CB-2E45-4EB1-ACBA-2F86A3A8C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Y11:Y56 Y59:Y73 Y83:Y97</xm:sqref>
        </x14:conditionalFormatting>
        <x14:conditionalFormatting xmlns:xm="http://schemas.microsoft.com/office/excel/2006/main">
          <x14:cfRule type="dataBar" id="{C19BACC9-A050-4FAD-A358-8AFD9336001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3E856253-6E1B-4AC9-B374-88E83E1D1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31FA166E-2E5F-43EE-A801-187BDF07E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76D972C7-FEBC-431E-AB73-EA58423FE8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0A1F19C6-45EF-46F1-8576-DDD0808C21E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084D10D8-80E3-4B8E-8D3B-4D8CB2D6E4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86EC8647-D845-47BE-A0A9-E396DDD09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BBF28A7E-E64C-40DD-B26A-15671E9B7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6D6C5ED6-63DC-4C64-930C-F1EEB4A27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5B6CBEA9-920B-428C-9B1D-D20DF2DF1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5524055C-0107-40D9-AF80-13521EE5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K74:K82</xm:sqref>
        </x14:conditionalFormatting>
        <x14:conditionalFormatting xmlns:xm="http://schemas.microsoft.com/office/excel/2006/main">
          <x14:cfRule type="dataBar" id="{80C2CAFF-FBB9-4D7A-B6ED-074889F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L74:L82</xm:sqref>
        </x14:conditionalFormatting>
        <x14:conditionalFormatting xmlns:xm="http://schemas.microsoft.com/office/excel/2006/main">
          <x14:cfRule type="dataBar" id="{A8F00D70-3CBD-4248-9923-F2F54297F282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751D3B72-9E8F-4E01-A547-027464D80A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17878794-3A6F-4859-8F92-A132A3776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4046E81B-CAFE-4765-A4A9-AC2CE2C3A5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E0C74398-060C-4FA0-AE6F-D834307DF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94E16EE1-004E-4478-A8C7-3825E59A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13F0823E-BE67-4591-BCD4-CA6BAFD7C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E5C8B655-5A29-44D6-AF32-8B285C7DC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E751C841-A5E4-4083-969A-518F09D8F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22782D4B-9FB6-459D-959F-0074600D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21641657-0611-4905-B5F9-7A8BA8A27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56834B56-EE17-4522-96F4-743A51A8E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2FCCE40E-D75F-4F32-8993-92CB558FE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563CA68C-5977-44BB-B676-BAB4F3D78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Y74:Y82</xm:sqref>
        </x14:conditionalFormatting>
        <x14:conditionalFormatting xmlns:xm="http://schemas.microsoft.com/office/excel/2006/main">
          <x14:cfRule type="dataBar" id="{00DACD9C-9712-4096-939E-CB5F33DC24A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6AA16FB4-4DB5-4AD5-AF4F-3FF5690A74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AB599B48-BCE3-40CB-BE13-B37301829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034599DC-6020-42C8-835B-7E060EFD24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3992698A-BE0F-47CF-AAE2-D89682814B73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214A78D0-FAF7-4EBB-9E50-BF3F38BE61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F52F7E49-CEA9-4AB4-B2B7-9D63A224B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AD57690A-EE62-4941-A3ED-EE03C9017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112586C5-CA0E-4A3E-BA01-D17C9B34A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C1D3E2A0-32E7-4D78-9C82-4B48490B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0976D18A-5966-4424-BB13-D979123BC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K57:K58</xm:sqref>
        </x14:conditionalFormatting>
        <x14:conditionalFormatting xmlns:xm="http://schemas.microsoft.com/office/excel/2006/main">
          <x14:cfRule type="dataBar" id="{F5DBE331-4589-497D-919B-0DC494FDF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8EEA970A-2343-4BD3-AD3C-256EE2D45C3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0491C2A7-CCC5-4C75-8AE9-70D3E1FD4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807CE4D2-F786-4252-B5D6-FD8B6F1D5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2CFE62F6-186A-4B36-A52F-8EFD671057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63DA1A69-41AE-40B4-B1B7-86D8FB0F7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88BCE4EB-4C87-4FA4-8EC4-B1B027B7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F2D3B37B-6816-4842-A9BB-8528F47A5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E4A36C0C-517F-4C92-95FD-25BBAB49CF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AA42A4AF-C053-4051-9A4D-6890E45D1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5032092D-190D-4427-9309-62C5905C9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A4EA9A5D-E564-4E7E-AEC9-BB77B6CB1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EDAE49AA-32F4-4002-9ACB-6086ED824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BFE1C699-196D-4B3E-8CCA-BCDFF9419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C55C5034-43EE-4B57-8F8A-BA67A7FB4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Y57:Y58</xm:sqref>
        </x14:conditionalFormatting>
        <x14:conditionalFormatting xmlns:xm="http://schemas.microsoft.com/office/excel/2006/main">
          <x14:cfRule type="dataBar" id="{803706ED-4ECB-40AC-BE75-A20DD581E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K11:K97</xm:sqref>
        </x14:conditionalFormatting>
        <x14:conditionalFormatting xmlns:xm="http://schemas.microsoft.com/office/excel/2006/main">
          <x14:cfRule type="dataBar" id="{DBE68E93-E7AE-4EEC-870F-9F693A907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Y47:Y97</xm:sqref>
        </x14:conditionalFormatting>
        <x14:conditionalFormatting xmlns:xm="http://schemas.microsoft.com/office/excel/2006/main">
          <x14:cfRule type="dataBar" id="{547E6ECF-DCAB-47DE-A737-3A003762D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Y11:Y97</xm:sqref>
        </x14:conditionalFormatting>
        <x14:conditionalFormatting xmlns:xm="http://schemas.microsoft.com/office/excel/2006/main">
          <x14:cfRule type="dataBar" id="{3C15DBE1-D950-444A-A8EF-22A2751B193F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6D1697F7-72C2-40D7-A88C-8D5C9CA957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0F39117A-DC40-444D-A6BB-A7F100003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B296BF09-B282-487A-83C7-18144E71D2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30EA93A3-F323-4958-8F1B-35D3E5AFA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4D28B887-B217-4AF7-8084-9A6B3A6BF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ABC4742F-A2B7-437B-AEB7-2A6256D3C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D11FF84C-5337-4A17-B799-307858144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7762135E-5533-46A8-8D41-FDE7F65F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A623A43B-5ADF-4FFC-8310-76A6332AD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273381D7-7685-4DF1-B9FB-AEFB58F61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44256048-138A-4E4A-8A14-B6D29F89A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75B6BC19-1A7E-4DC4-B079-282A4B1B0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0C930160-5663-4EA6-B3BC-51EB33B5A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Z11:Z56 Z83:Z97 Z59:Z73</xm:sqref>
        </x14:conditionalFormatting>
        <x14:conditionalFormatting xmlns:xm="http://schemas.microsoft.com/office/excel/2006/main">
          <x14:cfRule type="dataBar" id="{DD3676E2-DF3D-49AD-A49A-B292ABA8325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2E20AEE-90A5-4B77-9CB0-320A27038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C606EECF-D357-49A7-959A-6ADA11640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A9F45C0D-6F16-4DF5-93A1-B04CE4B31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B4F7C422-8C2B-4871-967B-D27C13BD1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5D5DC92E-19E5-434D-85E1-C0443420C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99F05DC9-FD4F-4933-8771-0233EC891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457D4E3-5F10-4629-88E5-9DE9AAD57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6C21C18-BFFF-4D76-A73F-EC570615F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0848B7DD-9205-4846-8BB7-0C8776CDA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021839E9-5CCE-462A-BEBD-FC708EE89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127C5823-179C-4451-8F8F-D430E17E8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7CA12C06-9812-46CB-8ACC-D875BAA88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65AEFBB1-9199-4259-B5E4-567DD667C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Z74:Z82</xm:sqref>
        </x14:conditionalFormatting>
        <x14:conditionalFormatting xmlns:xm="http://schemas.microsoft.com/office/excel/2006/main">
          <x14:cfRule type="dataBar" id="{DE10204A-16DF-4514-A2CD-89C4E14B3FDD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E6AA32BA-C244-4EE9-99A1-A94E0E24F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7BA976B7-36FF-4FC3-B10F-DA5868DC0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FAA04F11-E32C-49C5-86D6-E659FFE86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69C523F6-F203-430E-989F-690FFA947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898D7281-13BB-421D-A1C7-88895CD48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C818F772-025F-4C53-AAF9-65C0C0661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ABF7DC33-32EC-4DB2-80FC-9559E814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8DFB1AAC-D980-487C-9E5E-6AB1964D3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0DBE3A50-CCEC-4A53-A555-9134AAD19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0FF7553A-3331-4D9B-9D41-3178DD8BF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F78F6BD4-708B-422F-B62B-A2CDF8012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391B9993-32FF-4873-8F43-11C9B390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25C01C24-5971-4520-865B-2A41442B5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74A7E269-FC6B-4643-AC51-AF84797F0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Z47:Z97</xm:sqref>
        </x14:conditionalFormatting>
        <x14:conditionalFormatting xmlns:xm="http://schemas.microsoft.com/office/excel/2006/main">
          <x14:cfRule type="dataBar" id="{9FBA2573-6F47-410A-BE44-BF3AC3F5D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Z11:Z97</xm:sqref>
        </x14:conditionalFormatting>
        <x14:conditionalFormatting xmlns:xm="http://schemas.microsoft.com/office/excel/2006/main">
          <x14:cfRule type="dataBar" id="{F6A14545-E22A-4A5C-AC58-4E749E1E07A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846E5FCE-1AEF-493C-985F-767A2DE732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535B7A24-3805-443B-A785-AD4DA4C09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51F34DE7-73C2-488D-ADEA-8DAD030CE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F73F6270-569B-4ADD-B4C7-9ED01BAF2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4BDFF537-994A-4591-98A2-4D37A16F0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D9B1556E-0B0A-4415-BFAD-66ACE3662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622271A6-F986-40AA-BF5F-B2B8460C7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60CE6027-38F3-4025-8EBB-7E64735BE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2CED0C2E-FB12-4D22-94B3-DBD6B2F4B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C73CCE92-172B-4A0A-A7B3-5853C8B71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3658219D-9E64-48A7-9641-8BEBE0FE0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3674FFF8-CE95-483B-BCC3-0C8B66A48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6ADD611B-B1E6-451E-A9D7-F7DE63576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AA83:AA97 AA11:AA56 AA59:AA73</xm:sqref>
        </x14:conditionalFormatting>
        <x14:conditionalFormatting xmlns:xm="http://schemas.microsoft.com/office/excel/2006/main">
          <x14:cfRule type="dataBar" id="{3073FA1C-AD11-4BC2-8486-AD6448F6535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8278AC21-D511-4F85-B0D7-E203A6C29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B99B3A0B-DA37-4B1A-B501-244FE656E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15C814A5-6A1B-4F7B-BD9A-D580CAD1E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F2AEED9B-F217-494C-9B2C-BF344AA5E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C3301913-FAE1-47DF-A494-258FB6966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71EE3D21-148C-496F-9015-416034705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FC099B44-83D7-403C-A401-43E6B922B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CA7D9FF8-8DE3-44D3-8B86-39AB2B26B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0BA9AD65-91FF-4B3D-ADDB-B0E947A0B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8D096746-7E4C-4111-A635-C9D0FFC15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D233C76D-97D6-45BC-9C5A-01B946B8E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E886A713-FFFE-4B5B-B196-1A8FA8FFA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5D0B82C0-B8D5-44A3-89F9-43F90EBDF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AA57:AA58</xm:sqref>
        </x14:conditionalFormatting>
        <x14:conditionalFormatting xmlns:xm="http://schemas.microsoft.com/office/excel/2006/main">
          <x14:cfRule type="dataBar" id="{3D9D22F5-E124-4E1E-89CA-3ABCFE40B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AA47:AA73 AA83:AA97</xm:sqref>
        </x14:conditionalFormatting>
        <x14:conditionalFormatting xmlns:xm="http://schemas.microsoft.com/office/excel/2006/main">
          <x14:cfRule type="dataBar" id="{42E95787-7227-46A6-B376-03A274602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AA11:AA73 AA83:AA97</xm:sqref>
        </x14:conditionalFormatting>
        <x14:conditionalFormatting xmlns:xm="http://schemas.microsoft.com/office/excel/2006/main">
          <x14:cfRule type="dataBar" id="{5B177133-74EF-4D09-9C50-F12FF4A6CFBB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76B78305-9FFD-4BDA-A7FD-D1FCB3F6B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318A962D-75C5-478D-B777-D9C7FAE92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816ACBB7-4378-4A0C-B600-8F4D1A5E0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BD31005B-CD3B-4270-B18F-8FBAC58A7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360E5A14-741F-4669-AA41-4298E106E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AD3B1E6E-75D8-4ACE-8C59-324799163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0E44D959-7065-4D1F-B945-E0CC0A703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04ABB22F-12C0-4470-9352-B1401147F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CCD9F76D-8316-43AE-9DA4-A8FCC5C2E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4BF3A3E3-B365-43DF-90ED-81AD02AD4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B6E10936-F7FB-4C0C-B126-F73B0BCA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8F6ECE98-6EAE-429D-A1BE-A42B512A4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6D058498-1DFE-4215-B962-F210DADE4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AC744874-207C-4A99-A8DF-3BFCF666C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  <x14:conditionalFormatting xmlns:xm="http://schemas.microsoft.com/office/excel/2006/main">
          <x14:cfRule type="dataBar" id="{DC898635-70B4-476B-B16B-02E606BDE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AA74:AA82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C2:U32"/>
  <sheetViews>
    <sheetView showGridLines="0" zoomScaleNormal="100" workbookViewId="0">
      <selection activeCell="J4" sqref="J4"/>
    </sheetView>
  </sheetViews>
  <sheetFormatPr baseColWidth="10" defaultRowHeight="12.75"/>
  <cols>
    <col min="1" max="1" width="2.42578125" style="2" customWidth="1"/>
    <col min="2" max="2" width="2.7109375" style="2" customWidth="1"/>
    <col min="3" max="3" width="3.28515625" style="2" customWidth="1"/>
    <col min="4" max="4" width="10.5703125" style="2" customWidth="1"/>
    <col min="5" max="5" width="33.85546875" style="2" customWidth="1"/>
    <col min="6" max="6" width="11.42578125" style="2" customWidth="1"/>
    <col min="7" max="7" width="11.85546875" style="2" customWidth="1"/>
    <col min="8" max="8" width="11.28515625" style="2" customWidth="1"/>
    <col min="9" max="9" width="8.5703125" style="2" customWidth="1"/>
    <col min="10" max="10" width="10.85546875" style="2" customWidth="1"/>
    <col min="11" max="12" width="9" style="2" customWidth="1"/>
    <col min="13" max="13" width="8.5703125" style="2" customWidth="1"/>
    <col min="14" max="14" width="7.85546875" style="2" bestFit="1" customWidth="1"/>
    <col min="15" max="15" width="11.5703125" style="2" customWidth="1"/>
    <col min="16" max="16" width="8" style="2" customWidth="1"/>
    <col min="17" max="17" width="8.7109375" style="2" customWidth="1"/>
    <col min="18" max="18" width="7.85546875" style="2" bestFit="1" customWidth="1"/>
    <col min="19" max="19" width="10.85546875" style="2" customWidth="1"/>
    <col min="20" max="20" width="10.28515625" style="2" customWidth="1"/>
    <col min="21" max="21" width="12.28515625" style="2" customWidth="1"/>
    <col min="22" max="22" width="14" style="2" customWidth="1"/>
    <col min="23" max="23" width="14.42578125" style="2" customWidth="1"/>
    <col min="24" max="24" width="8.85546875" style="2" customWidth="1"/>
    <col min="25" max="25" width="15.28515625" style="2" customWidth="1"/>
    <col min="26" max="26" width="8.85546875" style="2" customWidth="1"/>
    <col min="27" max="27" width="15.140625" style="2" customWidth="1"/>
    <col min="28" max="28" width="9.140625" style="2" customWidth="1"/>
    <col min="29" max="29" width="11.85546875" style="2" customWidth="1"/>
    <col min="30" max="30" width="8.42578125" style="2" customWidth="1"/>
    <col min="31" max="31" width="12.7109375" style="2" customWidth="1"/>
    <col min="32" max="32" width="8.42578125" style="2" customWidth="1"/>
    <col min="33" max="33" width="11" style="2" customWidth="1"/>
    <col min="34" max="34" width="8.42578125" style="2" customWidth="1"/>
    <col min="35" max="35" width="14" style="2" customWidth="1"/>
    <col min="36" max="36" width="8.42578125" style="2" customWidth="1"/>
    <col min="37" max="37" width="13.28515625" style="2" customWidth="1"/>
    <col min="38" max="38" width="8.42578125" style="2" customWidth="1"/>
    <col min="39" max="39" width="12.5703125" style="2" customWidth="1"/>
    <col min="40" max="40" width="8.85546875" style="2" customWidth="1"/>
    <col min="41" max="41" width="13.140625" style="2" customWidth="1"/>
    <col min="42" max="42" width="8.7109375" style="2" customWidth="1"/>
    <col min="43" max="43" width="12.140625" style="2" customWidth="1"/>
    <col min="44" max="16384" width="11.42578125" style="2"/>
  </cols>
  <sheetData>
    <row r="2" spans="4:21">
      <c r="G2" s="2" t="s">
        <v>36</v>
      </c>
    </row>
    <row r="3" spans="4:21" ht="15.75" thickBot="1">
      <c r="E3" s="55" t="s">
        <v>27</v>
      </c>
      <c r="F3" s="20" t="s">
        <v>27</v>
      </c>
      <c r="G3" s="4">
        <f ca="1">WORKDAY(TODAY(),-2)</f>
        <v>45198</v>
      </c>
      <c r="H3" s="4">
        <f ca="1">WORKDAY(TODAY(),-1)</f>
        <v>45201</v>
      </c>
      <c r="I3" s="20" t="s">
        <v>27</v>
      </c>
      <c r="J3" s="19"/>
      <c r="K3" s="18"/>
    </row>
    <row r="4" spans="4:21" ht="15.75" thickBot="1">
      <c r="E4" s="6" t="s">
        <v>26</v>
      </c>
      <c r="F4" s="4">
        <v>44926</v>
      </c>
      <c r="G4" s="4">
        <f ca="1">WORKDAY(TODAY(),-2)</f>
        <v>45198</v>
      </c>
      <c r="H4" s="4">
        <f ca="1">WORKDAY(TODAY(),-1)</f>
        <v>45201</v>
      </c>
      <c r="I4" s="56" t="s">
        <v>34</v>
      </c>
      <c r="J4" s="17">
        <v>44926</v>
      </c>
      <c r="K4" s="16" t="s">
        <v>48</v>
      </c>
      <c r="L4" s="16" t="s">
        <v>25</v>
      </c>
      <c r="M4" s="57">
        <v>43100</v>
      </c>
      <c r="N4" s="58" t="s">
        <v>33</v>
      </c>
      <c r="O4" s="57">
        <v>43465</v>
      </c>
      <c r="P4" s="58" t="s">
        <v>32</v>
      </c>
      <c r="Q4" s="57">
        <v>43830</v>
      </c>
      <c r="R4" s="58" t="s">
        <v>42</v>
      </c>
      <c r="S4" s="57">
        <v>44196</v>
      </c>
      <c r="T4" s="58" t="s">
        <v>48</v>
      </c>
    </row>
    <row r="5" spans="4:21" ht="18" customHeight="1">
      <c r="D5" s="10" t="s">
        <v>24</v>
      </c>
      <c r="E5" s="9" t="e">
        <f ca="1">_xll.BDP(D5,$E$4)</f>
        <v>#NAME?</v>
      </c>
      <c r="F5" s="8" t="e">
        <f ca="1">_xll.BDH(D5,$E$3,$F$4,$F$4,"days=A")</f>
        <v>#NAME?</v>
      </c>
      <c r="G5" s="39" t="e">
        <f ca="1">_xll.BDH(D5,$F$3,$G$4,$G$4,"days=A")</f>
        <v>#NAME?</v>
      </c>
      <c r="H5" s="40" t="e">
        <f ca="1">_xll.BDH(D5,$F$3,$H$4,$H$4,"days=A")</f>
        <v>#NAME?</v>
      </c>
      <c r="I5" s="42" t="e">
        <f ca="1">H5/G5-1</f>
        <v>#NAME?</v>
      </c>
      <c r="J5" s="8" t="e">
        <f ca="1">_xll.BDH(D5,$I$3,$J$4,$J$4,"days=A")</f>
        <v>#NAME?</v>
      </c>
      <c r="K5" s="3" t="e">
        <f ca="1">H5/J5-1</f>
        <v>#NAME?</v>
      </c>
      <c r="M5" s="59" t="e">
        <f ca="1">_xll.BDH(D5,$I$3,$M$4,$M$4,"days=A")</f>
        <v>#NAME?</v>
      </c>
      <c r="N5" s="60" t="e">
        <f ca="1">O5/M5-1</f>
        <v>#NAME?</v>
      </c>
      <c r="O5" s="59" t="e">
        <f ca="1">_xll.BDH(D5,$I$3,$O$4,$O$4,"days=A")</f>
        <v>#NAME?</v>
      </c>
      <c r="P5" s="60" t="e">
        <f ca="1">Q5/O5-1</f>
        <v>#NAME?</v>
      </c>
      <c r="Q5" s="59" t="e">
        <f ca="1">_xll.BDH(D5,$I$3,$Q$4,$Q$4,"days=A")</f>
        <v>#NAME?</v>
      </c>
      <c r="R5" s="60" t="e">
        <f ca="1">$S5/$Q5-1</f>
        <v>#NAME?</v>
      </c>
      <c r="S5" s="59" t="e">
        <f ca="1">_xll.BDH(D5,$I$3,$S$4,$S$4,"days=A")</f>
        <v>#NAME?</v>
      </c>
      <c r="T5" s="60" t="e">
        <f t="shared" ref="T5:T18" ca="1" si="0">$H5/$S5-1</f>
        <v>#NAME?</v>
      </c>
    </row>
    <row r="6" spans="4:21" ht="18" customHeight="1">
      <c r="D6" s="10" t="s">
        <v>23</v>
      </c>
      <c r="E6" s="9" t="e">
        <f ca="1">_xll.BDP(D6,$E$4)</f>
        <v>#NAME?</v>
      </c>
      <c r="F6" s="8" t="e">
        <f ca="1">_xll.BDH(D6,$E$3,$F$4,$F$4,"days=A")</f>
        <v>#NAME?</v>
      </c>
      <c r="G6" s="39" t="e">
        <f ca="1">_xll.BDH(D6,$F$3,$G$4,$G$4,"days=A")</f>
        <v>#NAME?</v>
      </c>
      <c r="H6" s="40" t="e">
        <f ca="1">_xll.BDH(D6,$F$3,$H$4,$H$4,"days=A")</f>
        <v>#NAME?</v>
      </c>
      <c r="I6" s="42" t="e">
        <f t="shared" ref="I6:I18" ca="1" si="1">H6/G6-1</f>
        <v>#NAME?</v>
      </c>
      <c r="J6" s="8" t="e">
        <f ca="1">_xll.BDH(D6,$I$3,$J$4,$J$4,"days=A")</f>
        <v>#NAME?</v>
      </c>
      <c r="K6" s="3" t="e">
        <f t="shared" ref="K6:K18" ca="1" si="2">H6/J6-1</f>
        <v>#NAME?</v>
      </c>
      <c r="M6" s="59" t="e">
        <f ca="1">_xll.BDH(D6,$I$3,$M$4,$M$4,"days=A")</f>
        <v>#NAME?</v>
      </c>
      <c r="N6" s="60" t="e">
        <f t="shared" ref="N6:N18" ca="1" si="3">O6/M6-1</f>
        <v>#NAME?</v>
      </c>
      <c r="O6" s="59" t="e">
        <f ca="1">_xll.BDH(D6,$I$3,$O$4,$O$4,"days=A")</f>
        <v>#NAME?</v>
      </c>
      <c r="P6" s="60" t="e">
        <f t="shared" ref="P6:P18" ca="1" si="4">Q6/O6-1</f>
        <v>#NAME?</v>
      </c>
      <c r="Q6" s="59" t="e">
        <f ca="1">_xll.BDH(D6,$I$3,$Q$4,$Q$4,"days=A")</f>
        <v>#NAME?</v>
      </c>
      <c r="R6" s="60" t="e">
        <f ca="1">$S6/$Q6-1</f>
        <v>#NAME?</v>
      </c>
      <c r="S6" s="59" t="e">
        <f ca="1">_xll.BDH(D6,$I$3,$S$4,$S$4,"days=A")</f>
        <v>#NAME?</v>
      </c>
      <c r="T6" s="60" t="e">
        <f t="shared" ca="1" si="0"/>
        <v>#NAME?</v>
      </c>
    </row>
    <row r="7" spans="4:21" ht="18" customHeight="1">
      <c r="D7" s="10" t="s">
        <v>22</v>
      </c>
      <c r="E7" s="9" t="e">
        <f ca="1">_xll.BDP(D7,$E$4)</f>
        <v>#NAME?</v>
      </c>
      <c r="F7" s="8" t="e">
        <f ca="1">_xll.BDH(D7,$E$3,$F$4,$F$4,"days=A")</f>
        <v>#NAME?</v>
      </c>
      <c r="G7" s="39" t="e">
        <f ca="1">_xll.BDH(D7,$F$3,$G$4,$G$4,"days=A")</f>
        <v>#NAME?</v>
      </c>
      <c r="H7" s="40" t="e">
        <f ca="1">_xll.BDH(D7,$F$3,$H$4,$H$4,"days=A")</f>
        <v>#NAME?</v>
      </c>
      <c r="I7" s="42" t="e">
        <f t="shared" ca="1" si="1"/>
        <v>#NAME?</v>
      </c>
      <c r="J7" s="8" t="e">
        <f ca="1">_xll.BDH(D7,$I$3,$J$4,$J$4,"days=A")</f>
        <v>#NAME?</v>
      </c>
      <c r="K7" s="3" t="e">
        <f t="shared" ca="1" si="2"/>
        <v>#NAME?</v>
      </c>
      <c r="M7" s="59" t="e">
        <f ca="1">_xll.BDH(D7,$I$3,$M$4,$M$4,"days=A")</f>
        <v>#NAME?</v>
      </c>
      <c r="N7" s="60" t="e">
        <f t="shared" ca="1" si="3"/>
        <v>#NAME?</v>
      </c>
      <c r="O7" s="59" t="e">
        <f ca="1">_xll.BDH(D7,$I$3,$O$4,$O$4,"days=A")</f>
        <v>#NAME?</v>
      </c>
      <c r="P7" s="60" t="e">
        <f t="shared" ca="1" si="4"/>
        <v>#NAME?</v>
      </c>
      <c r="Q7" s="59" t="e">
        <f ca="1">_xll.BDH(D7,$I$3,$Q$4,$Q$4,"days=A")</f>
        <v>#NAME?</v>
      </c>
      <c r="R7" s="60" t="e">
        <f ca="1">$S7/$Q7-1</f>
        <v>#NAME?</v>
      </c>
      <c r="S7" s="59" t="e">
        <f ca="1">_xll.BDH(D7,$I$3,$S$4,$S$4,"days=A")</f>
        <v>#NAME?</v>
      </c>
      <c r="T7" s="60" t="e">
        <f t="shared" ca="1" si="0"/>
        <v>#NAME?</v>
      </c>
    </row>
    <row r="8" spans="4:21" ht="18" customHeight="1">
      <c r="D8" s="10" t="s">
        <v>21</v>
      </c>
      <c r="E8" s="9" t="e">
        <f ca="1">_xll.BDP(D8,$E$4)</f>
        <v>#NAME?</v>
      </c>
      <c r="F8" s="8" t="e">
        <f ca="1">_xll.BDH(D8,$E$3,$F$4,$F$4,"days=A")</f>
        <v>#NAME?</v>
      </c>
      <c r="G8" s="39" t="e">
        <f ca="1">_xll.BDH(D8,$F$3,$G$4,$G$4,"days=A")</f>
        <v>#NAME?</v>
      </c>
      <c r="H8" s="40" t="e">
        <f ca="1">_xll.BDH(D8,$F$3,$H$4,$H$4,"days=A")</f>
        <v>#NAME?</v>
      </c>
      <c r="I8" s="42" t="e">
        <f t="shared" ca="1" si="1"/>
        <v>#NAME?</v>
      </c>
      <c r="J8" s="8" t="e">
        <f ca="1">_xll.BDH(D8,$I$3,$J$4,$J$4,"days=A")</f>
        <v>#NAME?</v>
      </c>
      <c r="K8" s="3" t="e">
        <f t="shared" ca="1" si="2"/>
        <v>#NAME?</v>
      </c>
      <c r="M8" s="59" t="e">
        <f ca="1">_xll.BDH(D8,$I$3,$M$4,$M$4,"days=A")</f>
        <v>#NAME?</v>
      </c>
      <c r="N8" s="60" t="e">
        <f t="shared" ca="1" si="3"/>
        <v>#NAME?</v>
      </c>
      <c r="O8" s="59" t="e">
        <f ca="1">_xll.BDH(D8,$I$3,$O$4,$O$4,"days=A")</f>
        <v>#NAME?</v>
      </c>
      <c r="P8" s="60" t="e">
        <f t="shared" ca="1" si="4"/>
        <v>#NAME?</v>
      </c>
      <c r="Q8" s="59" t="e">
        <f ca="1">_xll.BDH(D8,$I$3,$Q$4,$Q$4,"days=A")</f>
        <v>#NAME?</v>
      </c>
      <c r="R8" s="60" t="e">
        <f t="shared" ref="R8:R18" ca="1" si="5">$S8/$Q8-1</f>
        <v>#NAME?</v>
      </c>
      <c r="S8" s="59" t="e">
        <f ca="1">_xll.BDH(D8,$I$3,$S$4,$S$4,"days=A")</f>
        <v>#NAME?</v>
      </c>
      <c r="T8" s="60" t="e">
        <f t="shared" ca="1" si="0"/>
        <v>#NAME?</v>
      </c>
    </row>
    <row r="9" spans="4:21" ht="18" customHeight="1">
      <c r="D9" s="10" t="s">
        <v>20</v>
      </c>
      <c r="E9" s="9" t="e">
        <f ca="1">_xll.BDP(D9,$E$4)</f>
        <v>#NAME?</v>
      </c>
      <c r="F9" s="8" t="e">
        <f ca="1">_xll.BDH(D9,$E$3,$F$4,$F$4,"days=A")</f>
        <v>#NAME?</v>
      </c>
      <c r="G9" s="39" t="e">
        <f ca="1">_xll.BDH(D9,$F$3,$G$4,$G$4,"days=A")</f>
        <v>#NAME?</v>
      </c>
      <c r="H9" s="40" t="e">
        <f ca="1">_xll.BDH(D9,$F$3,$H$4,$H$4,"days=A")</f>
        <v>#NAME?</v>
      </c>
      <c r="I9" s="42" t="e">
        <f t="shared" ca="1" si="1"/>
        <v>#NAME?</v>
      </c>
      <c r="J9" s="8" t="e">
        <f ca="1">_xll.BDH(D9,$I$3,$J$4,$J$4,"days=A")</f>
        <v>#NAME?</v>
      </c>
      <c r="K9" s="3" t="e">
        <f t="shared" ca="1" si="2"/>
        <v>#NAME?</v>
      </c>
      <c r="M9" s="59" t="e">
        <f ca="1">_xll.BDH(D9,$I$3,$M$4,$M$4,"days=A")</f>
        <v>#NAME?</v>
      </c>
      <c r="N9" s="60" t="e">
        <f t="shared" ca="1" si="3"/>
        <v>#NAME?</v>
      </c>
      <c r="O9" s="59" t="e">
        <f ca="1">_xll.BDH(D9,$I$3,$O$4,$O$4,"days=A")</f>
        <v>#NAME?</v>
      </c>
      <c r="P9" s="60" t="e">
        <f t="shared" ca="1" si="4"/>
        <v>#NAME?</v>
      </c>
      <c r="Q9" s="59" t="e">
        <f ca="1">_xll.BDH(D9,$I$3,$Q$4,$Q$4,"days=A")</f>
        <v>#NAME?</v>
      </c>
      <c r="R9" s="60" t="e">
        <f t="shared" ca="1" si="5"/>
        <v>#NAME?</v>
      </c>
      <c r="S9" s="59" t="e">
        <f ca="1">_xll.BDH(D9,$I$3,$S$4,$S$4,"days=A")</f>
        <v>#NAME?</v>
      </c>
      <c r="T9" s="60" t="e">
        <f t="shared" ca="1" si="0"/>
        <v>#NAME?</v>
      </c>
    </row>
    <row r="10" spans="4:21" ht="18" customHeight="1">
      <c r="D10" s="10" t="s">
        <v>19</v>
      </c>
      <c r="E10" s="9" t="e">
        <f ca="1">_xll.BDP(D10,$E$4)</f>
        <v>#NAME?</v>
      </c>
      <c r="F10" s="8" t="e">
        <f ca="1">_xll.BDH(D10,$E$3,$F$4,$F$4,"days=A")</f>
        <v>#NAME?</v>
      </c>
      <c r="G10" s="39" t="e">
        <f ca="1">_xll.BDH(D10,$F$3,$G$4,$G$4,"days=A")</f>
        <v>#NAME?</v>
      </c>
      <c r="H10" s="40" t="e">
        <f ca="1">_xll.BDH(D10,$F$3,$H$4,$H$4,"days=A")</f>
        <v>#NAME?</v>
      </c>
      <c r="I10" s="42" t="e">
        <f t="shared" ca="1" si="1"/>
        <v>#NAME?</v>
      </c>
      <c r="J10" s="8" t="e">
        <f ca="1">_xll.BDH(D10,$I$3,$J$4,$J$4,"days=A")</f>
        <v>#NAME?</v>
      </c>
      <c r="K10" s="3" t="e">
        <f t="shared" ca="1" si="2"/>
        <v>#NAME?</v>
      </c>
      <c r="M10" s="59" t="e">
        <f ca="1">_xll.BDH(D10,$I$3,$M$4,$M$4,"days=A")</f>
        <v>#NAME?</v>
      </c>
      <c r="N10" s="60" t="e">
        <f t="shared" ca="1" si="3"/>
        <v>#NAME?</v>
      </c>
      <c r="O10" s="59" t="e">
        <f ca="1">_xll.BDH(D10,$I$3,$O$4,$O$4,"days=A")</f>
        <v>#NAME?</v>
      </c>
      <c r="P10" s="60" t="e">
        <f t="shared" ca="1" si="4"/>
        <v>#NAME?</v>
      </c>
      <c r="Q10" s="59" t="e">
        <f ca="1">_xll.BDH(D10,$I$3,$Q$4,$Q$4,"days=A")</f>
        <v>#NAME?</v>
      </c>
      <c r="R10" s="60" t="e">
        <f t="shared" ca="1" si="5"/>
        <v>#NAME?</v>
      </c>
      <c r="S10" s="59" t="e">
        <f ca="1">_xll.BDH(D10,$I$3,$S$4,$S$4,"days=A")</f>
        <v>#NAME?</v>
      </c>
      <c r="T10" s="60" t="e">
        <f t="shared" ca="1" si="0"/>
        <v>#NAME?</v>
      </c>
    </row>
    <row r="11" spans="4:21" ht="18" customHeight="1">
      <c r="D11" s="10" t="s">
        <v>18</v>
      </c>
      <c r="E11" s="9" t="e">
        <f ca="1">_xll.BDP(D11,$E$4)</f>
        <v>#NAME?</v>
      </c>
      <c r="F11" s="8" t="e">
        <f ca="1">_xll.BDH(D11,$E$3,$F$4,$F$4,"days=A")</f>
        <v>#NAME?</v>
      </c>
      <c r="G11" s="39" t="e">
        <f ca="1">_xll.BDH(D11,$F$3,$G$4,$G$4,"days=A")</f>
        <v>#NAME?</v>
      </c>
      <c r="H11" s="40" t="e">
        <f ca="1">_xll.BDH(D11,$F$3,$H$4,$H$4,"days=A")</f>
        <v>#NAME?</v>
      </c>
      <c r="I11" s="42" t="e">
        <f t="shared" ca="1" si="1"/>
        <v>#NAME?</v>
      </c>
      <c r="J11" s="8" t="e">
        <f ca="1">_xll.BDH(D11,$I$3,$J$4,$J$4,"days=A")</f>
        <v>#NAME?</v>
      </c>
      <c r="K11" s="3" t="e">
        <f t="shared" ca="1" si="2"/>
        <v>#NAME?</v>
      </c>
      <c r="M11" s="59" t="e">
        <f ca="1">_xll.BDH(D11,$I$3,$M$4,$M$4,"days=A")</f>
        <v>#NAME?</v>
      </c>
      <c r="N11" s="60" t="e">
        <f t="shared" ca="1" si="3"/>
        <v>#NAME?</v>
      </c>
      <c r="O11" s="59" t="e">
        <f ca="1">_xll.BDH(D11,$I$3,$O$4,$O$4,"days=A")</f>
        <v>#NAME?</v>
      </c>
      <c r="P11" s="60" t="e">
        <f t="shared" ca="1" si="4"/>
        <v>#NAME?</v>
      </c>
      <c r="Q11" s="59" t="e">
        <f ca="1">_xll.BDH(D11,$I$3,$Q$4,$Q$4,"days=A")</f>
        <v>#NAME?</v>
      </c>
      <c r="R11" s="60" t="e">
        <f t="shared" ca="1" si="5"/>
        <v>#NAME?</v>
      </c>
      <c r="S11" s="59" t="e">
        <f ca="1">_xll.BDH(D11,$I$3,$S$4,$S$4,"days=A")</f>
        <v>#NAME?</v>
      </c>
      <c r="T11" s="60" t="e">
        <f t="shared" ca="1" si="0"/>
        <v>#NAME?</v>
      </c>
    </row>
    <row r="12" spans="4:21" ht="18" customHeight="1">
      <c r="D12" s="10" t="s">
        <v>17</v>
      </c>
      <c r="E12" s="9" t="e">
        <f ca="1">_xll.BDP(D12,$E$4)</f>
        <v>#NAME?</v>
      </c>
      <c r="F12" s="8" t="e">
        <f ca="1">_xll.BDH(D12,$E$3,$F$4,$F$4,"days=A")</f>
        <v>#NAME?</v>
      </c>
      <c r="G12" s="39" t="e">
        <f ca="1">_xll.BDH(D12,$F$3,$G$4,$G$4,"days=A")</f>
        <v>#NAME?</v>
      </c>
      <c r="H12" s="40" t="e">
        <f ca="1">_xll.BDH(D12,$F$3,$H$4,$H$4,"days=A")</f>
        <v>#NAME?</v>
      </c>
      <c r="I12" s="42" t="e">
        <f t="shared" ca="1" si="1"/>
        <v>#NAME?</v>
      </c>
      <c r="J12" s="8" t="e">
        <f ca="1">_xll.BDH(D12,$I$3,$J$4,$J$4,"days=A")</f>
        <v>#NAME?</v>
      </c>
      <c r="K12" s="3" t="e">
        <f t="shared" ca="1" si="2"/>
        <v>#NAME?</v>
      </c>
      <c r="M12" s="59" t="e">
        <f ca="1">_xll.BDH(D12,$I$3,$M$4,$M$4,"days=A")</f>
        <v>#NAME?</v>
      </c>
      <c r="N12" s="60" t="e">
        <f t="shared" ca="1" si="3"/>
        <v>#NAME?</v>
      </c>
      <c r="O12" s="59" t="e">
        <f ca="1">_xll.BDH(D12,$I$3,$O$4,$O$4,"days=A")</f>
        <v>#NAME?</v>
      </c>
      <c r="P12" s="60" t="e">
        <f t="shared" ca="1" si="4"/>
        <v>#NAME?</v>
      </c>
      <c r="Q12" s="59" t="e">
        <f ca="1">_xll.BDH(D12,$I$3,$Q$4,$Q$4,"days=A")</f>
        <v>#NAME?</v>
      </c>
      <c r="R12" s="60" t="e">
        <f t="shared" ca="1" si="5"/>
        <v>#NAME?</v>
      </c>
      <c r="S12" s="59" t="e">
        <f ca="1">_xll.BDH(D12,$I$3,$S$4,$S$4,"days=A")</f>
        <v>#NAME?</v>
      </c>
      <c r="T12" s="60" t="e">
        <f t="shared" ca="1" si="0"/>
        <v>#NAME?</v>
      </c>
      <c r="U12" s="15"/>
    </row>
    <row r="13" spans="4:21" ht="18" customHeight="1">
      <c r="D13" s="14" t="s">
        <v>16</v>
      </c>
      <c r="E13" s="9" t="e">
        <f ca="1">_xll.BDP(D13,$E$4)</f>
        <v>#NAME?</v>
      </c>
      <c r="F13" s="8" t="e">
        <f ca="1">_xll.BDH(D13,$E$3,$F$4,$F$4,"days=A")</f>
        <v>#NAME?</v>
      </c>
      <c r="G13" s="39" t="e">
        <f ca="1">_xll.BDH(D13,$F$3,$G$4,$G$4,"days=A")</f>
        <v>#NAME?</v>
      </c>
      <c r="H13" s="40" t="e">
        <f ca="1">_xll.BDH(D13,$F$3,$H$4,$H$4,"days=A")</f>
        <v>#NAME?</v>
      </c>
      <c r="I13" s="42" t="e">
        <f t="shared" ca="1" si="1"/>
        <v>#NAME?</v>
      </c>
      <c r="J13" s="8" t="e">
        <f ca="1">_xll.BDH(D13,$I$3,$J$4,$J$4,"days=A")</f>
        <v>#NAME?</v>
      </c>
      <c r="K13" s="3" t="e">
        <f t="shared" ca="1" si="2"/>
        <v>#NAME?</v>
      </c>
      <c r="M13" s="59" t="e">
        <f ca="1">_xll.BDH(D13,$I$3,$M$4,$M$4,"days=A")</f>
        <v>#NAME?</v>
      </c>
      <c r="N13" s="60" t="e">
        <f t="shared" ca="1" si="3"/>
        <v>#NAME?</v>
      </c>
      <c r="O13" s="59" t="e">
        <f ca="1">_xll.BDH(D13,$I$3,$O$4,$O$4,"days=A")</f>
        <v>#NAME?</v>
      </c>
      <c r="P13" s="60" t="e">
        <f t="shared" ca="1" si="4"/>
        <v>#NAME?</v>
      </c>
      <c r="Q13" s="59" t="e">
        <f ca="1">_xll.BDH(D13,$I$3,$Q$4,$Q$4,"days=A")</f>
        <v>#NAME?</v>
      </c>
      <c r="R13" s="60" t="e">
        <f t="shared" ca="1" si="5"/>
        <v>#NAME?</v>
      </c>
      <c r="S13" s="59" t="e">
        <f ca="1">_xll.BDH(D13,$I$3,$S$4,$S$4,"days=A")</f>
        <v>#NAME?</v>
      </c>
      <c r="T13" s="60" t="e">
        <f t="shared" ca="1" si="0"/>
        <v>#NAME?</v>
      </c>
    </row>
    <row r="14" spans="4:21" ht="18" customHeight="1" thickBot="1">
      <c r="D14" s="13" t="s">
        <v>15</v>
      </c>
      <c r="E14" s="12" t="e">
        <f ca="1">_xll.BDP(D14,$E$4)</f>
        <v>#NAME?</v>
      </c>
      <c r="F14" s="5" t="e">
        <f ca="1">_xll.BDH(D14,$E$3,$F$4,$F$4,"days=A")</f>
        <v>#NAME?</v>
      </c>
      <c r="G14" s="41" t="e">
        <f ca="1">_xll.BDH(D14,$F$3,$G$4,$G$4,"days=A")</f>
        <v>#NAME?</v>
      </c>
      <c r="H14" s="5" t="e">
        <f ca="1">_xll.BDH(D14,$F$3,$H$4,$H$4,"days=A")</f>
        <v>#NAME?</v>
      </c>
      <c r="I14" s="43" t="e">
        <f t="shared" ca="1" si="1"/>
        <v>#NAME?</v>
      </c>
      <c r="J14" s="5" t="e">
        <f ca="1">_xll.BDH(D14,$I$3,$J$4,$J$4,"days=A")</f>
        <v>#NAME?</v>
      </c>
      <c r="K14" s="11" t="e">
        <f t="shared" ca="1" si="2"/>
        <v>#NAME?</v>
      </c>
      <c r="M14" s="61" t="e">
        <f ca="1">_xll.BDH(D14,$I$3,$M$4,$M$4,"days=A")</f>
        <v>#NAME?</v>
      </c>
      <c r="N14" s="62" t="e">
        <f t="shared" ca="1" si="3"/>
        <v>#NAME?</v>
      </c>
      <c r="O14" s="61" t="e">
        <f ca="1">_xll.BDH(D14,$I$3,$O$4,$O$4,"days=A")</f>
        <v>#NAME?</v>
      </c>
      <c r="P14" s="62" t="e">
        <f t="shared" ca="1" si="4"/>
        <v>#NAME?</v>
      </c>
      <c r="Q14" s="61" t="e">
        <f ca="1">_xll.BDH(D14,$I$3,$Q$4,$Q$4,"days=A")</f>
        <v>#NAME?</v>
      </c>
      <c r="R14" s="62" t="e">
        <f t="shared" ca="1" si="5"/>
        <v>#NAME?</v>
      </c>
      <c r="S14" s="61" t="e">
        <f ca="1">_xll.BDH(D14,$I$3,$S$4,$S$4,"days=A")</f>
        <v>#NAME?</v>
      </c>
      <c r="T14" s="62" t="e">
        <f t="shared" ca="1" si="0"/>
        <v>#NAME?</v>
      </c>
    </row>
    <row r="15" spans="4:21" ht="18" customHeight="1">
      <c r="D15" s="10" t="s">
        <v>14</v>
      </c>
      <c r="E15" s="9" t="e">
        <f ca="1">_xll.BDP(D15,$E$4)</f>
        <v>#NAME?</v>
      </c>
      <c r="F15" s="8" t="e">
        <f ca="1">_xll.BDH(D15,$E$3,$F$4,$F$4,"days=A")</f>
        <v>#NAME?</v>
      </c>
      <c r="G15" s="39" t="e">
        <f ca="1">_xll.BDH(D15,$F$3,$G$4,$G$4,"days=A")</f>
        <v>#NAME?</v>
      </c>
      <c r="H15" s="40" t="e">
        <f ca="1">_xll.BDH(D15,$F$3,$H$4,$H$4,"days=A")</f>
        <v>#NAME?</v>
      </c>
      <c r="I15" s="42" t="e">
        <f t="shared" ca="1" si="1"/>
        <v>#NAME?</v>
      </c>
      <c r="J15" s="8" t="e">
        <f ca="1">_xll.BDH(D15,$I$3,$J$4,$J$4,"days=A")</f>
        <v>#NAME?</v>
      </c>
      <c r="K15" s="3" t="e">
        <f t="shared" ca="1" si="2"/>
        <v>#NAME?</v>
      </c>
      <c r="L15" s="7"/>
      <c r="M15" s="59" t="e">
        <f ca="1">_xll.BDH(D15,$I$3,$M$4,$M$4,"days=A")</f>
        <v>#NAME?</v>
      </c>
      <c r="N15" s="60" t="e">
        <f t="shared" ca="1" si="3"/>
        <v>#NAME?</v>
      </c>
      <c r="O15" s="59" t="e">
        <f ca="1">_xll.BDH(D15,$I$3,$O$4,$O$4,"days=A")</f>
        <v>#NAME?</v>
      </c>
      <c r="P15" s="60" t="e">
        <f t="shared" ca="1" si="4"/>
        <v>#NAME?</v>
      </c>
      <c r="Q15" s="59" t="e">
        <f ca="1">_xll.BDH(D15,$I$3,$Q$4,$Q$4,"days=A")</f>
        <v>#NAME?</v>
      </c>
      <c r="R15" s="60" t="e">
        <f t="shared" ca="1" si="5"/>
        <v>#NAME?</v>
      </c>
      <c r="S15" s="59" t="e">
        <f ca="1">_xll.BDH(D15,$I$3,$S$4,$S$4,"days=A")</f>
        <v>#NAME?</v>
      </c>
      <c r="T15" s="60" t="e">
        <f t="shared" ca="1" si="0"/>
        <v>#NAME?</v>
      </c>
    </row>
    <row r="16" spans="4:21" ht="18" customHeight="1">
      <c r="D16" s="10" t="s">
        <v>13</v>
      </c>
      <c r="E16" s="9" t="e">
        <f ca="1">_xll.BDP(D16,$E$4)</f>
        <v>#NAME?</v>
      </c>
      <c r="F16" s="8" t="e">
        <f ca="1">_xll.BDH(D16,$E$3,$F$4,$F$4,"days=A")</f>
        <v>#NAME?</v>
      </c>
      <c r="G16" s="39" t="e">
        <f ca="1">_xll.BDH(D16,$F$3,$G$4,$G$4,"days=A")</f>
        <v>#NAME?</v>
      </c>
      <c r="H16" s="40" t="e">
        <f ca="1">_xll.BDH(D16,$F$3,$H$4,$H$4,"days=A")</f>
        <v>#NAME?</v>
      </c>
      <c r="I16" s="42" t="e">
        <f t="shared" ca="1" si="1"/>
        <v>#NAME?</v>
      </c>
      <c r="J16" s="8" t="e">
        <f ca="1">_xll.BDH(D16,$I$3,$J$4,$J$4,"days=A")</f>
        <v>#NAME?</v>
      </c>
      <c r="K16" s="3" t="e">
        <f t="shared" ca="1" si="2"/>
        <v>#NAME?</v>
      </c>
      <c r="M16" s="59" t="e">
        <f ca="1">_xll.BDH(D16,$I$3,$M$4,$M$4,"days=A")</f>
        <v>#NAME?</v>
      </c>
      <c r="N16" s="60" t="e">
        <f t="shared" ca="1" si="3"/>
        <v>#NAME?</v>
      </c>
      <c r="O16" s="59" t="e">
        <f ca="1">_xll.BDH(D16,$I$3,$O$4,$O$4,"days=A")</f>
        <v>#NAME?</v>
      </c>
      <c r="P16" s="60" t="e">
        <f t="shared" ca="1" si="4"/>
        <v>#NAME?</v>
      </c>
      <c r="Q16" s="59" t="e">
        <f ca="1">_xll.BDH(D16,$I$3,$Q$4,$Q$4,"days=A")</f>
        <v>#NAME?</v>
      </c>
      <c r="R16" s="60" t="e">
        <f t="shared" ca="1" si="5"/>
        <v>#NAME?</v>
      </c>
      <c r="S16" s="59" t="e">
        <f ca="1">_xll.BDH(D16,$I$3,$S$4,$S$4,"days=A")</f>
        <v>#NAME?</v>
      </c>
      <c r="T16" s="60" t="e">
        <f t="shared" ca="1" si="0"/>
        <v>#NAME?</v>
      </c>
    </row>
    <row r="17" spans="3:20" ht="18" customHeight="1">
      <c r="C17" s="7"/>
      <c r="D17" s="10" t="s">
        <v>12</v>
      </c>
      <c r="E17" s="9" t="e">
        <f ca="1">_xll.BDP(D17,$E$4)</f>
        <v>#NAME?</v>
      </c>
      <c r="F17" s="8" t="e">
        <f ca="1">_xll.BDH(D17,$E$3,$F$4,$F$4,"days=A")</f>
        <v>#NAME?</v>
      </c>
      <c r="G17" s="39" t="e">
        <f ca="1">_xll.BDH(D17,$F$3,$G$4,$G$4,"days=A")</f>
        <v>#NAME?</v>
      </c>
      <c r="H17" s="40" t="e">
        <f ca="1">_xll.BDH(D17,$F$3,$H$4,$H$4,"days=A")</f>
        <v>#NAME?</v>
      </c>
      <c r="I17" s="42" t="e">
        <f t="shared" ca="1" si="1"/>
        <v>#NAME?</v>
      </c>
      <c r="J17" s="8" t="e">
        <f ca="1">_xll.BDH(D17,$I$3,$J$4,$J$4,"days=A")</f>
        <v>#NAME?</v>
      </c>
      <c r="K17" s="3" t="e">
        <f t="shared" ca="1" si="2"/>
        <v>#NAME?</v>
      </c>
      <c r="L17" s="7"/>
      <c r="M17" s="59" t="e">
        <f ca="1">_xll.BDH(D17,$I$3,$M$4,$M$4,"days=A")</f>
        <v>#NAME?</v>
      </c>
      <c r="N17" s="60" t="e">
        <f t="shared" ca="1" si="3"/>
        <v>#NAME?</v>
      </c>
      <c r="O17" s="59" t="e">
        <f ca="1">_xll.BDH(D17,$I$3,$O$4,$O$4,"days=A")</f>
        <v>#NAME?</v>
      </c>
      <c r="P17" s="60" t="e">
        <f t="shared" ca="1" si="4"/>
        <v>#NAME?</v>
      </c>
      <c r="Q17" s="59" t="e">
        <f ca="1">_xll.BDH(D17,$I$3,$Q$4,$Q$4,"days=A")</f>
        <v>#NAME?</v>
      </c>
      <c r="R17" s="60" t="e">
        <f ca="1">$S17/$Q17-1</f>
        <v>#NAME?</v>
      </c>
      <c r="S17" s="59" t="e">
        <f ca="1">_xll.BDH(D17,$I$3,$S$4,$S$4,"days=A")</f>
        <v>#NAME?</v>
      </c>
      <c r="T17" s="60" t="e">
        <f t="shared" ca="1" si="0"/>
        <v>#NAME?</v>
      </c>
    </row>
    <row r="18" spans="3:20" ht="18" customHeight="1">
      <c r="C18" s="7"/>
      <c r="D18" s="10" t="s">
        <v>11</v>
      </c>
      <c r="E18" s="9" t="e">
        <f ca="1">_xll.BDP(D18,$E$4)</f>
        <v>#NAME?</v>
      </c>
      <c r="F18" s="8" t="e">
        <f ca="1">_xll.BDH(D18,$E$3,$F$4,$F$4,"days=A")</f>
        <v>#NAME?</v>
      </c>
      <c r="G18" s="39" t="e">
        <f ca="1">_xll.BDH(D18,$F$3,$G$4,$G$4,"days=A")</f>
        <v>#NAME?</v>
      </c>
      <c r="H18" s="40" t="e">
        <f ca="1">_xll.BDH(D18,$F$3,$H$4,$H$4,"days=A")</f>
        <v>#NAME?</v>
      </c>
      <c r="I18" s="42" t="e">
        <f t="shared" ca="1" si="1"/>
        <v>#NAME?</v>
      </c>
      <c r="J18" s="8" t="e">
        <f ca="1">_xll.BDH(D18,$I$3,$J$4,$J$4,"days=A")</f>
        <v>#NAME?</v>
      </c>
      <c r="K18" s="3" t="e">
        <f t="shared" ca="1" si="2"/>
        <v>#NAME?</v>
      </c>
      <c r="L18" s="7"/>
      <c r="M18" s="59" t="e">
        <f ca="1">_xll.BDH(D18,$I$3,$M$4,$M$4,"days=A")</f>
        <v>#NAME?</v>
      </c>
      <c r="N18" s="60" t="e">
        <f t="shared" ca="1" si="3"/>
        <v>#NAME?</v>
      </c>
      <c r="O18" s="59" t="e">
        <f ca="1">_xll.BDH(D18,$I$3,$O$4,$O$4,"days=A")</f>
        <v>#NAME?</v>
      </c>
      <c r="P18" s="60" t="e">
        <f t="shared" ca="1" si="4"/>
        <v>#NAME?</v>
      </c>
      <c r="Q18" s="59" t="e">
        <f ca="1">_xll.BDH(D18,$I$3,$Q$4,$Q$4,"days=A")</f>
        <v>#NAME?</v>
      </c>
      <c r="R18" s="60" t="e">
        <f t="shared" ca="1" si="5"/>
        <v>#NAME?</v>
      </c>
      <c r="S18" s="59" t="e">
        <f ca="1">_xll.BDH(D18,$I$3,$S$4,$S$4,"days=A")</f>
        <v>#NAME?</v>
      </c>
      <c r="T18" s="60" t="e">
        <f t="shared" ca="1" si="0"/>
        <v>#NAME?</v>
      </c>
    </row>
    <row r="19" spans="3:20" ht="18" customHeight="1">
      <c r="C19" s="7"/>
      <c r="L19" s="7"/>
      <c r="M19" s="7"/>
      <c r="N19" s="7"/>
    </row>
    <row r="20" spans="3:20" ht="18" customHeight="1">
      <c r="C20" s="7"/>
      <c r="L20" s="7"/>
      <c r="M20" s="7"/>
      <c r="N20" s="7"/>
    </row>
    <row r="21" spans="3:20" ht="18" customHeight="1">
      <c r="C21" s="7"/>
      <c r="L21" s="49" t="s">
        <v>37</v>
      </c>
      <c r="M21" s="49" t="s">
        <v>38</v>
      </c>
      <c r="N21" s="7"/>
    </row>
    <row r="22" spans="3:20" ht="12" customHeight="1">
      <c r="D22" s="10" t="s">
        <v>35</v>
      </c>
      <c r="E22" s="9" t="e">
        <f ca="1">_xll.BDP(D22,$E$4)</f>
        <v>#NAME?</v>
      </c>
      <c r="F22" s="47" t="e">
        <f ca="1">_xll.BDH(D22,$E$3,$F$4,$F$4,"days=A")</f>
        <v>#NAME?</v>
      </c>
      <c r="G22" s="47" t="e">
        <f ca="1">_xll.BDH(D22,$F$3,$G$4,$G$4,"days=A")</f>
        <v>#NAME?</v>
      </c>
      <c r="H22" s="47" t="e">
        <f ca="1">_xll.BDP(D22,$F$3,$H$4,$H$4,"days=A")</f>
        <v>#NAME?</v>
      </c>
      <c r="I22" s="48" t="e">
        <f t="shared" ref="I22:I27" ca="1" si="6">(H22/F22-1)</f>
        <v>#NAME?</v>
      </c>
      <c r="J22" s="47" t="e">
        <f ca="1">_xll.BDH(D22,$I$3,$J$4,$J$4,"days=A")</f>
        <v>#NAME?</v>
      </c>
      <c r="K22" s="48" t="e">
        <f t="shared" ref="K22:K27" ca="1" si="7">(H22/J22-1)</f>
        <v>#NAME?</v>
      </c>
      <c r="L22" s="46" t="e">
        <f ca="1">_xll.BDP(D22,$L$21)</f>
        <v>#NAME?</v>
      </c>
      <c r="M22" s="46" t="e">
        <f ca="1">_xll.BDP(D22,$M$21)</f>
        <v>#NAME?</v>
      </c>
    </row>
    <row r="23" spans="3:20" ht="14.25" customHeight="1">
      <c r="D23" s="10" t="s">
        <v>39</v>
      </c>
      <c r="E23" s="9" t="e">
        <f ca="1">_xll.BDP(D23,$E$4)</f>
        <v>#NAME?</v>
      </c>
      <c r="F23" s="47" t="e">
        <f ca="1">_xll.BDH(D23,$E$3,$F$4,$F$4,"days=A")</f>
        <v>#NAME?</v>
      </c>
      <c r="G23" s="47" t="e">
        <f ca="1">_xll.BDH(D23,$F$3,$G$4,$G$4,"days=A")</f>
        <v>#NAME?</v>
      </c>
      <c r="H23" s="47" t="e">
        <f ca="1">_xll.BDP(D23,$F$3,$H$4,$H$4,"days=A")</f>
        <v>#NAME?</v>
      </c>
      <c r="I23" s="48" t="e">
        <f t="shared" ca="1" si="6"/>
        <v>#NAME?</v>
      </c>
      <c r="J23" s="47" t="e">
        <f ca="1">_xll.BDH(D23,$I$3,$J$4,$J$4,"days=A")</f>
        <v>#NAME?</v>
      </c>
      <c r="K23" s="48" t="e">
        <f t="shared" ca="1" si="7"/>
        <v>#NAME?</v>
      </c>
      <c r="L23" s="46" t="e">
        <f ca="1">_xll.BDP(D23,$L$21)</f>
        <v>#NAME?</v>
      </c>
      <c r="M23" s="46" t="e">
        <f ca="1">_xll.BDP(D23,$M$21)</f>
        <v>#NAME?</v>
      </c>
    </row>
    <row r="24" spans="3:20" ht="14.25" customHeight="1">
      <c r="D24" s="10" t="s">
        <v>40</v>
      </c>
      <c r="E24" s="9" t="e">
        <f ca="1">_xll.BDP(D24,$E$4)</f>
        <v>#NAME?</v>
      </c>
      <c r="F24" s="47" t="e">
        <f ca="1">_xll.BDH(D24,$E$3,$F$4,$F$4,"days=A")</f>
        <v>#NAME?</v>
      </c>
      <c r="G24" s="47" t="e">
        <f ca="1">_xll.BDH(D24,$F$3,$G$4,$G$4,"days=A")</f>
        <v>#NAME?</v>
      </c>
      <c r="H24" s="47" t="e">
        <f ca="1">_xll.BDP(D24,$F$3,$H$4,$H$4,"days=A")</f>
        <v>#NAME?</v>
      </c>
      <c r="I24" s="48" t="e">
        <f t="shared" ca="1" si="6"/>
        <v>#NAME?</v>
      </c>
      <c r="J24" s="47" t="e">
        <f ca="1">_xll.BDH(D24,$I$3,$J$4,$J$4,"days=A")</f>
        <v>#NAME?</v>
      </c>
      <c r="K24" s="48" t="e">
        <f t="shared" ca="1" si="7"/>
        <v>#NAME?</v>
      </c>
      <c r="L24" s="46" t="e">
        <f ca="1">_xll.BDP(D24,$L$21)</f>
        <v>#NAME?</v>
      </c>
      <c r="M24" s="46" t="e">
        <f ca="1">_xll.BDP(D24,$M$21)</f>
        <v>#NAME?</v>
      </c>
    </row>
    <row r="25" spans="3:20" ht="14.25" customHeight="1">
      <c r="D25" s="10" t="s">
        <v>41</v>
      </c>
      <c r="E25" s="9" t="e">
        <f ca="1">_xll.BDP(D25,$E$4)</f>
        <v>#NAME?</v>
      </c>
      <c r="F25" s="47" t="e">
        <f ca="1">_xll.BDH(D25,$E$3,$F$4,$F$4,"days=A")</f>
        <v>#NAME?</v>
      </c>
      <c r="G25" s="47" t="e">
        <f ca="1">_xll.BDH(D25,$F$3,$G$4,$G$4,"days=A")</f>
        <v>#NAME?</v>
      </c>
      <c r="H25" s="47" t="e">
        <f ca="1">_xll.BDP(D25,$F$3,$H$4,$H$4,"days=A")</f>
        <v>#NAME?</v>
      </c>
      <c r="I25" s="48" t="e">
        <f t="shared" ca="1" si="6"/>
        <v>#NAME?</v>
      </c>
      <c r="J25" s="47" t="e">
        <f ca="1">_xll.BDH(D25,$I$3,$J$4,$J$4,"days=A")</f>
        <v>#NAME?</v>
      </c>
      <c r="K25" s="48" t="e">
        <f t="shared" ca="1" si="7"/>
        <v>#NAME?</v>
      </c>
      <c r="L25" s="46" t="e">
        <f ca="1">_xll.BDP(D25,$L$21)</f>
        <v>#NAME?</v>
      </c>
      <c r="M25" s="46" t="e">
        <f ca="1">_xll.BDP(D25,$M$21)</f>
        <v>#NAME?</v>
      </c>
    </row>
    <row r="26" spans="3:20" ht="14.25" customHeight="1">
      <c r="D26" s="51" t="s">
        <v>45</v>
      </c>
      <c r="E26" s="9" t="e">
        <f ca="1">_xll.BDP(D26,$E$4)</f>
        <v>#NAME?</v>
      </c>
      <c r="F26" s="47" t="e">
        <f ca="1">_xll.BDH(D26,$E$3,$F$4,$F$4,"days=A")</f>
        <v>#NAME?</v>
      </c>
      <c r="G26" s="47" t="e">
        <f ca="1">_xll.BDH(D26,$F$3,$G$4,$G$4,"days=A")</f>
        <v>#NAME?</v>
      </c>
      <c r="H26" s="47" t="e">
        <f ca="1">_xll.BDP(D26,$F$3,$H$4,$H$4,"days=A")</f>
        <v>#NAME?</v>
      </c>
      <c r="I26" s="48" t="e">
        <f t="shared" ca="1" si="6"/>
        <v>#NAME?</v>
      </c>
      <c r="J26" s="47" t="e">
        <f ca="1">_xll.BDH(D26,$I$3,$J$4,$J$4,"days=A")</f>
        <v>#NAME?</v>
      </c>
      <c r="K26" s="48" t="e">
        <f t="shared" ca="1" si="7"/>
        <v>#NAME?</v>
      </c>
      <c r="L26" s="46" t="e">
        <f ca="1">_xll.BDP(D26,$L$21)</f>
        <v>#NAME?</v>
      </c>
      <c r="M26" s="46" t="e">
        <f ca="1">_xll.BDP(D26,$M$21)</f>
        <v>#NAME?</v>
      </c>
    </row>
    <row r="27" spans="3:20" ht="14.25" customHeight="1">
      <c r="D27" s="10" t="s">
        <v>46</v>
      </c>
      <c r="E27" s="9" t="e">
        <f ca="1">_xll.BDP(D27,$E$4)</f>
        <v>#NAME?</v>
      </c>
      <c r="F27" s="47" t="e">
        <f ca="1">_xll.BDH(D27,$E$3,$F$4,$F$4,"days=A")</f>
        <v>#NAME?</v>
      </c>
      <c r="G27" s="47" t="e">
        <f ca="1">_xll.BDH(D27,$F$3,$G$4,$G$4,"days=A")</f>
        <v>#NAME?</v>
      </c>
      <c r="H27" s="47" t="e">
        <f ca="1">_xll.BDP(D27,$F$3,$H$4,$H$4,"days=A")</f>
        <v>#NAME?</v>
      </c>
      <c r="I27" s="48" t="e">
        <f t="shared" ca="1" si="6"/>
        <v>#NAME?</v>
      </c>
      <c r="J27" s="47" t="e">
        <f ca="1">_xll.BDH(D27,$I$3,$J$4,$J$4,"days=A")</f>
        <v>#NAME?</v>
      </c>
      <c r="K27" s="48" t="e">
        <f t="shared" ca="1" si="7"/>
        <v>#NAME?</v>
      </c>
      <c r="L27" s="46" t="e">
        <f ca="1">_xll.BDP(D27,$L$21)</f>
        <v>#NAME?</v>
      </c>
      <c r="M27" s="46" t="e">
        <f ca="1">_xll.BDP(D27,$M$21)</f>
        <v>#NAME?</v>
      </c>
    </row>
    <row r="28" spans="3:20" ht="18" customHeight="1"/>
    <row r="29" spans="3:20" ht="14.25" customHeight="1"/>
    <row r="30" spans="3:20" ht="18" customHeight="1">
      <c r="D30" s="10" t="s">
        <v>10</v>
      </c>
      <c r="E30" s="9" t="e">
        <f ca="1">_xll.BDP(D30,$E$4)</f>
        <v>#NAME?</v>
      </c>
      <c r="F30" s="8" t="e">
        <f ca="1">_xll.BDH(D30,$E$3,$F$4,$F$4,"days=A")</f>
        <v>#NAME?</v>
      </c>
      <c r="G30" s="8" t="e">
        <f ca="1">_xll.BDH(D30,$F$3,$G$4,$G$4,"days=A")</f>
        <v>#NAME?</v>
      </c>
      <c r="H30" s="8" t="e">
        <f ca="1">_xll.BDH(D30,$F$3,$H$4,$H$4,"days=A")</f>
        <v>#NAME?</v>
      </c>
      <c r="I30" s="3" t="e">
        <f ca="1">(H30/F30-1)</f>
        <v>#NAME?</v>
      </c>
      <c r="J30" s="8" t="e">
        <f ca="1">_xll.BDH(D30,$I$3,$J$4,$J$4,"days=A")</f>
        <v>#NAME?</v>
      </c>
      <c r="K30" s="3" t="e">
        <f ca="1">(H30/J30-1)</f>
        <v>#NAME?</v>
      </c>
      <c r="L30" s="53" t="e">
        <f ca="1">K30/2</f>
        <v>#NAME?</v>
      </c>
      <c r="M30" s="2">
        <f>-26.15%/2</f>
        <v>-0.13075000000000001</v>
      </c>
    </row>
    <row r="31" spans="3:20" ht="18" customHeight="1">
      <c r="D31" s="10" t="s">
        <v>9</v>
      </c>
      <c r="E31" s="9" t="e">
        <f ca="1">_xll.BDP(D31,$E$4)</f>
        <v>#NAME?</v>
      </c>
      <c r="F31" s="8" t="e">
        <f ca="1">_xll.BDH(D31,$E$3,$F$4,$F$4,"days=A")</f>
        <v>#NAME?</v>
      </c>
      <c r="G31" s="8" t="e">
        <f ca="1">_xll.BDH(D31,$F$3,$G$4,$G$4,"days=A")</f>
        <v>#NAME?</v>
      </c>
      <c r="H31" s="8" t="e">
        <f ca="1">_xll.BDH(D31,$F$3,$H$4,$H$4,"days=A")</f>
        <v>#NAME?</v>
      </c>
      <c r="I31" s="3" t="e">
        <f ca="1">(H31/F31-1)</f>
        <v>#NAME?</v>
      </c>
      <c r="J31" s="8" t="e">
        <f ca="1">_xll.BDH(D31,$I$3,$J$4,$J$4,"days=A")</f>
        <v>#NAME?</v>
      </c>
      <c r="K31" s="3" t="e">
        <f ca="1">(H31/J31-1)</f>
        <v>#NAME?</v>
      </c>
      <c r="M31" s="54" t="e">
        <f ca="1">L30+M30</f>
        <v>#NAME?</v>
      </c>
    </row>
    <row r="32" spans="3:20" ht="14.25">
      <c r="D32" s="10"/>
      <c r="E32" s="9"/>
      <c r="F32" s="8"/>
      <c r="G32" s="8"/>
      <c r="H32" s="8"/>
      <c r="I32" s="3"/>
      <c r="J32" s="8"/>
      <c r="K32" s="3" t="e">
        <f ca="1">(K30*0.8)+(K11*0.2)</f>
        <v>#NAME?</v>
      </c>
    </row>
  </sheetData>
  <conditionalFormatting sqref="I5:I13 I15:I1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{6FC330A0-74FB-4BB8-A045-5733839BC438}</x14:id>
        </ext>
      </extLst>
    </cfRule>
  </conditionalFormatting>
  <conditionalFormatting sqref="I1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{4A5EC958-EA00-4A50-9B71-D5B18023CF60}</x14:id>
        </ext>
      </extLst>
    </cfRule>
  </conditionalFormatting>
  <conditionalFormatting sqref="I5:I13 I15:I18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{5379183A-19BC-43A5-A063-AED333D85D3E}</x14:id>
        </ext>
      </extLst>
    </cfRule>
  </conditionalFormatting>
  <conditionalFormatting sqref="N5:N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{4C53036E-2602-4229-806C-52A803F0A636}</x14:id>
        </ext>
      </extLst>
    </cfRule>
  </conditionalFormatting>
  <conditionalFormatting sqref="N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{2DD6A26A-FB7D-49E6-8F54-C49D1758EE46}</x14:id>
        </ext>
      </extLst>
    </cfRule>
  </conditionalFormatting>
  <conditionalFormatting sqref="N5:N1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{9FAC56CA-A228-455D-802B-356547718E05}</x14:id>
        </ext>
      </extLst>
    </cfRule>
  </conditionalFormatting>
  <conditionalFormatting sqref="N15:N1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{A5FAFC8C-752F-445E-A4FB-6FDF89D7E97E}</x14:id>
        </ext>
      </extLst>
    </cfRule>
  </conditionalFormatting>
  <conditionalFormatting sqref="N12:N15 N17:N1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{74A32FED-765C-40EA-BB95-A563F6DA4968}</x14:id>
        </ext>
      </extLst>
    </cfRule>
  </conditionalFormatting>
  <conditionalFormatting sqref="N5:N18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{36A89539-5409-40FE-A020-B278FDA39DFD}</x14:id>
        </ext>
      </extLst>
    </cfRule>
  </conditionalFormatting>
  <conditionalFormatting sqref="N5:N18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{8C6EDF0F-2725-4E13-B1E4-31BB68DB5E8B}</x14:id>
        </ext>
      </extLst>
    </cfRule>
  </conditionalFormatting>
  <conditionalFormatting sqref="I1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{65E85DA3-EB62-4E50-8B19-F087ED404DE1}</x14:id>
        </ext>
      </extLst>
    </cfRule>
  </conditionalFormatting>
  <conditionalFormatting sqref="I1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{BC954F96-725F-496D-B961-11CD439A63C1}</x14:id>
        </ext>
      </extLst>
    </cfRule>
  </conditionalFormatting>
  <conditionalFormatting sqref="I1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{0423986C-672E-4904-85F0-A42C37EBC3A2}</x14:id>
        </ext>
      </extLst>
    </cfRule>
  </conditionalFormatting>
  <conditionalFormatting sqref="I1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{408A6F40-B039-4CCF-99AB-FCC73464CD77}</x14:id>
        </ext>
      </extLst>
    </cfRule>
  </conditionalFormatting>
  <conditionalFormatting sqref="I5:I18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{559681F2-0D04-4BDD-9A07-FFB83FC6CBA8}</x14:id>
        </ext>
      </extLst>
    </cfRule>
  </conditionalFormatting>
  <conditionalFormatting sqref="K5:K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{02469C1A-58CA-4FBF-B91F-513044BA2B08}</x14:id>
        </ext>
      </extLst>
    </cfRule>
  </conditionalFormatting>
  <conditionalFormatting sqref="P5:P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{8C62DE7D-511C-420D-8B2B-A59C29C2913F}</x14:id>
        </ext>
      </extLst>
    </cfRule>
  </conditionalFormatting>
  <conditionalFormatting sqref="P5:P1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{E4039A38-E032-4453-836F-9191CF3FF760}</x14:id>
        </ext>
      </extLst>
    </cfRule>
  </conditionalFormatting>
  <conditionalFormatting sqref="I5:I13 I15:I18 I30:I32 I22:I27">
    <cfRule type="dataBar" priority="6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{C1467BD2-7840-416B-AEED-B02870FEE7BA}</x14:id>
        </ext>
      </extLst>
    </cfRule>
  </conditionalFormatting>
  <conditionalFormatting sqref="I15:I18 I30:I32 I22:I27">
    <cfRule type="dataBar" priority="6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{C7F38424-FDDD-462C-95A5-F485DFE2BC54}</x14:id>
        </ext>
      </extLst>
    </cfRule>
  </conditionalFormatting>
  <conditionalFormatting sqref="K5:K18 K30:K32 K22:K27">
    <cfRule type="dataBar" priority="6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{A658D7A6-5EF7-4652-9F8F-8D6A876809D7}</x14:id>
        </ext>
      </extLst>
    </cfRule>
  </conditionalFormatting>
  <conditionalFormatting sqref="I12:I13 I17:I18 I15 I30:I32 I22:I27">
    <cfRule type="dataBar" priority="6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{5F36A1B4-DF93-47BC-9C8D-EFA34F20D115}</x14:id>
        </ext>
      </extLst>
    </cfRule>
  </conditionalFormatting>
  <conditionalFormatting sqref="I5:I13 I15:I18 I30:I31 I22:I27">
    <cfRule type="dataBar" priority="65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{55157267-FCC6-4E3C-932A-732F94FD50D0}</x14:id>
        </ext>
      </extLst>
    </cfRule>
  </conditionalFormatting>
  <conditionalFormatting sqref="T5:T1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{F01154C2-3FDB-41E5-B9BB-441DD9FC1FE0}</x14:id>
        </ext>
      </extLst>
    </cfRule>
  </conditionalFormatting>
  <conditionalFormatting sqref="T5:T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{271F0FE4-311F-4E8C-8EB3-80605DBF364F}</x14:id>
        </ext>
      </extLst>
    </cfRule>
  </conditionalFormatting>
  <conditionalFormatting sqref="R5:R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{B03803DF-DFD2-4B86-9CAF-2350DA401FEC}</x14:id>
        </ext>
      </extLst>
    </cfRule>
  </conditionalFormatting>
  <conditionalFormatting sqref="R5:R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{30287DE7-A177-4028-8BF7-6DDF2BDCFE69}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C330A0-74FB-4BB8-A045-5733839BC43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I5:I13 I15:I18</xm:sqref>
        </x14:conditionalFormatting>
        <x14:conditionalFormatting xmlns:xm="http://schemas.microsoft.com/office/excel/2006/main">
          <x14:cfRule type="dataBar" id="{4A5EC958-EA00-4A50-9B71-D5B18023CF6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5379183A-19BC-43A5-A063-AED333D85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I5:I13 I15:I18</xm:sqref>
        </x14:conditionalFormatting>
        <x14:conditionalFormatting xmlns:xm="http://schemas.microsoft.com/office/excel/2006/main">
          <x14:cfRule type="dataBar" id="{4C53036E-2602-4229-806C-52A803F0A63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N5:N11</xm:sqref>
        </x14:conditionalFormatting>
        <x14:conditionalFormatting xmlns:xm="http://schemas.microsoft.com/office/excel/2006/main">
          <x14:cfRule type="dataBar" id="{2DD6A26A-FB7D-49E6-8F54-C49D1758EE46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9FAC56CA-A228-455D-802B-356547718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N5:N18</xm:sqref>
        </x14:conditionalFormatting>
        <x14:conditionalFormatting xmlns:xm="http://schemas.microsoft.com/office/excel/2006/main">
          <x14:cfRule type="dataBar" id="{A5FAFC8C-752F-445E-A4FB-6FDF89D7E97E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N15:N18</xm:sqref>
        </x14:conditionalFormatting>
        <x14:conditionalFormatting xmlns:xm="http://schemas.microsoft.com/office/excel/2006/main">
          <x14:cfRule type="dataBar" id="{74A32FED-765C-40EA-BB95-A563F6DA4968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N12:N15 N17:N18</xm:sqref>
        </x14:conditionalFormatting>
        <x14:conditionalFormatting xmlns:xm="http://schemas.microsoft.com/office/excel/2006/main">
          <x14:cfRule type="dataBar" id="{36A89539-5409-40FE-A020-B278FDA39D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N5:N18</xm:sqref>
        </x14:conditionalFormatting>
        <x14:conditionalFormatting xmlns:xm="http://schemas.microsoft.com/office/excel/2006/main">
          <x14:cfRule type="dataBar" id="{8C6EDF0F-2725-4E13-B1E4-31BB68DB5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N5:N18</xm:sqref>
        </x14:conditionalFormatting>
        <x14:conditionalFormatting xmlns:xm="http://schemas.microsoft.com/office/excel/2006/main">
          <x14:cfRule type="dataBar" id="{65E85DA3-EB62-4E50-8B19-F087ED404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BC954F96-725F-496D-B961-11CD439A63C1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0423986C-672E-4904-85F0-A42C37EBC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408A6F40-B039-4CCF-99AB-FCC73464C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559681F2-0D04-4BDD-9A07-FFB83FC6C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I5:I18</xm:sqref>
        </x14:conditionalFormatting>
        <x14:conditionalFormatting xmlns:xm="http://schemas.microsoft.com/office/excel/2006/main">
          <x14:cfRule type="dataBar" id="{02469C1A-58CA-4FBF-B91F-513044BA2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K5:K18</xm:sqref>
        </x14:conditionalFormatting>
        <x14:conditionalFormatting xmlns:xm="http://schemas.microsoft.com/office/excel/2006/main">
          <x14:cfRule type="dataBar" id="{8C62DE7D-511C-420D-8B2B-A59C29C2913F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P5:P18</xm:sqref>
        </x14:conditionalFormatting>
        <x14:conditionalFormatting xmlns:xm="http://schemas.microsoft.com/office/excel/2006/main">
          <x14:cfRule type="dataBar" id="{E4039A38-E032-4453-836F-9191CF3FF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P5:P18</xm:sqref>
        </x14:conditionalFormatting>
        <x14:conditionalFormatting xmlns:xm="http://schemas.microsoft.com/office/excel/2006/main">
          <x14:cfRule type="dataBar" id="{C1467BD2-7840-416B-AEED-B02870FEE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I5:I13 I15:I18 I30:I32 I22:I27</xm:sqref>
        </x14:conditionalFormatting>
        <x14:conditionalFormatting xmlns:xm="http://schemas.microsoft.com/office/excel/2006/main">
          <x14:cfRule type="dataBar" id="{C7F38424-FDDD-462C-95A5-F485DFE2BC54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I15:I18 I30:I32 I22:I27</xm:sqref>
        </x14:conditionalFormatting>
        <x14:conditionalFormatting xmlns:xm="http://schemas.microsoft.com/office/excel/2006/main">
          <x14:cfRule type="dataBar" id="{A658D7A6-5EF7-4652-9F8F-8D6A876809D7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K5:K18 K30:K32 K22:K27</xm:sqref>
        </x14:conditionalFormatting>
        <x14:conditionalFormatting xmlns:xm="http://schemas.microsoft.com/office/excel/2006/main">
          <x14:cfRule type="dataBar" id="{5F36A1B4-DF93-47BC-9C8D-EFA34F20D115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I12:I13 I17:I18 I15 I30:I32 I22:I27</xm:sqref>
        </x14:conditionalFormatting>
        <x14:conditionalFormatting xmlns:xm="http://schemas.microsoft.com/office/excel/2006/main">
          <x14:cfRule type="dataBar" id="{55157267-FCC6-4E3C-932A-732F94FD50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I5:I13 I15:I18 I30:I31 I22:I27</xm:sqref>
        </x14:conditionalFormatting>
        <x14:conditionalFormatting xmlns:xm="http://schemas.microsoft.com/office/excel/2006/main">
          <x14:cfRule type="dataBar" id="{F01154C2-3FDB-41E5-B9BB-441DD9FC1FE0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T5:T18</xm:sqref>
        </x14:conditionalFormatting>
        <x14:conditionalFormatting xmlns:xm="http://schemas.microsoft.com/office/excel/2006/main">
          <x14:cfRule type="dataBar" id="{271F0FE4-311F-4E8C-8EB3-80605DBF3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T5:T18</xm:sqref>
        </x14:conditionalFormatting>
        <x14:conditionalFormatting xmlns:xm="http://schemas.microsoft.com/office/excel/2006/main">
          <x14:cfRule type="dataBar" id="{B03803DF-DFD2-4B86-9CAF-2350DA401FEC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R5:R18</xm:sqref>
        </x14:conditionalFormatting>
        <x14:conditionalFormatting xmlns:xm="http://schemas.microsoft.com/office/excel/2006/main">
          <x14:cfRule type="dataBar" id="{30287DE7-A177-4028-8BF7-6DDF2BDCF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LIQUIDATIVOS</vt:lpstr>
      <vt:lpstr>Hoja1</vt:lpstr>
      <vt:lpstr>LIQUIDATIVOS (DATOS)</vt:lpstr>
      <vt:lpstr>MERCADOS</vt:lpstr>
      <vt:lpstr>MERCADOS!Área_de_impresión</vt:lpstr>
    </vt:vector>
  </TitlesOfParts>
  <Company>Banco Espirito 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Battaner Dubois</dc:creator>
  <cp:lastModifiedBy>MAGDALENA CUELLO</cp:lastModifiedBy>
  <cp:lastPrinted>2023-04-19T11:27:01Z</cp:lastPrinted>
  <dcterms:created xsi:type="dcterms:W3CDTF">2018-09-03T11:38:25Z</dcterms:created>
  <dcterms:modified xsi:type="dcterms:W3CDTF">2023-10-03T14:04:52Z</dcterms:modified>
</cp:coreProperties>
</file>